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613" lockStructure="1"/>
  <bookViews>
    <workbookView xWindow="2010" yWindow="135" windowWidth="11040" windowHeight="9870" tabRatio="599" firstSheet="1" activeTab="1"/>
  </bookViews>
  <sheets>
    <sheet name="Introduction" sheetId="29" state="hidden" r:id="rId1"/>
    <sheet name="Executive Summary" sheetId="13" r:id="rId2"/>
    <sheet name="Design" sheetId="28" r:id="rId3"/>
    <sheet name="Construction" sheetId="32" r:id="rId4"/>
    <sheet name="O&amp;M" sheetId="33" r:id="rId5"/>
    <sheet name="superseeded" sheetId="26" state="hidden" r:id="rId6"/>
    <sheet name="Sheet1" sheetId="14" state="hidden" r:id="rId7"/>
    <sheet name="Sheet2" sheetId="20" state="hidden" r:id="rId8"/>
    <sheet name="ICSAS" sheetId="3" state="hidden" r:id="rId9"/>
    <sheet name="INTRODUCTION2" sheetId="4" state="hidden" r:id="rId10"/>
    <sheet name="superseeded 0309" sheetId="27" state="hidden" r:id="rId11"/>
    <sheet name="Sheet3" sheetId="30" state="hidden" r:id="rId12"/>
    <sheet name="Sheet4" sheetId="31"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CC\Carbon_Sequestration.xls" comment="CC" localSheetId="3">#REF!</definedName>
    <definedName name="_..\..\CC\Carbon_Sequestration.xls" comment="CC" localSheetId="2">#REF!</definedName>
    <definedName name="_..\..\CC\Carbon_Sequestration.xls" comment="CC" localSheetId="4">#REF!</definedName>
    <definedName name="_..\..\CC\Carbon_Sequestration.xls" comment="CC" localSheetId="7">#REF!</definedName>
    <definedName name="_..\..\CC\Carbon_Sequestration.xls" comment="CC" localSheetId="5">#REF!</definedName>
    <definedName name="_..\..\CC\Carbon_Sequestration.xls" comment="CC" localSheetId="10">#REF!</definedName>
    <definedName name="ab">Sheet2!$B$20:$B$21</definedName>
    <definedName name="ac">Sheet2!$F$4:$F$10</definedName>
    <definedName name="aircond" localSheetId="7">Sheet2!$A$50:$A$55</definedName>
    <definedName name="aircondb">Sheet2!$F$5:$F$10</definedName>
    <definedName name="building" localSheetId="3">Construction!#REF!</definedName>
    <definedName name="building" localSheetId="2">Design!#REF!</definedName>
    <definedName name="building" localSheetId="4">'O&amp;M'!#REF!</definedName>
    <definedName name="building" localSheetId="7">'Executive Summary'!#REF!</definedName>
    <definedName name="building" localSheetId="5">superseeded!#REF!</definedName>
    <definedName name="building" localSheetId="10">'superseeded 0309'!#REF!</definedName>
    <definedName name="Carbon_Sequestration.xls" localSheetId="3">#REF!</definedName>
    <definedName name="Carbon_Sequestration.xls" localSheetId="2">#REF!</definedName>
    <definedName name="Carbon_Sequestration.xls" localSheetId="4">#REF!</definedName>
    <definedName name="Carbon_Sequestration.xls" localSheetId="7">#REF!</definedName>
    <definedName name="Carbon_Sequestration.xls" localSheetId="5">#REF!</definedName>
    <definedName name="Carbon_Sequestration.xls" localSheetId="10">#REF!</definedName>
    <definedName name="CARBONSEQUESTRATION" localSheetId="3">#REF!</definedName>
    <definedName name="CARBONSEQUESTRATION" localSheetId="2">#REF!</definedName>
    <definedName name="CARBONSEQUESTRATION" localSheetId="4">#REF!</definedName>
    <definedName name="CARBONSEQUESTRATION" localSheetId="5">#REF!</definedName>
    <definedName name="CARBONSEQUESTRATION" localSheetId="10">#REF!</definedName>
    <definedName name="elective">'Executive Summary'!$C$43:$R$54</definedName>
    <definedName name="list" localSheetId="7">Sheet2!$A$2:$A$3</definedName>
    <definedName name="listb">Sheet2!$B$14:$C$15</definedName>
    <definedName name="lists">Sheet2!$B$14:$F$15</definedName>
    <definedName name="non" localSheetId="7">Sheet2!$A$58:$A$62</definedName>
    <definedName name="non_ac">Sheet2!$G$4:$G$9</definedName>
    <definedName name="nonaircondb">Sheet2!$G$5:$G$9</definedName>
    <definedName name="_xlnm.Print_Area" localSheetId="3">Construction!$A$1:$Y$236</definedName>
    <definedName name="_xlnm.Print_Area" localSheetId="2">Design!$A$1:$Y$318</definedName>
    <definedName name="_xlnm.Print_Area" localSheetId="1">'Executive Summary'!$A$1:$BG$159</definedName>
    <definedName name="_xlnm.Print_Area" localSheetId="4">'O&amp;M'!$A$1:$Y$204</definedName>
    <definedName name="_xlnm.Print_Area" localSheetId="6">Sheet1!$A$1:$K$42</definedName>
    <definedName name="_xlnm.Print_Titles" localSheetId="3">Construction!$8:$13</definedName>
    <definedName name="_xlnm.Print_Titles" localSheetId="2">Design!$8:$13</definedName>
    <definedName name="_xlnm.Print_Titles" localSheetId="4">'O&amp;M'!$8:$13</definedName>
    <definedName name="Stage">Sheet2!$B$7:$B$10</definedName>
    <definedName name="type" localSheetId="7">Sheet2!$A$2:$D$3</definedName>
    <definedName name="type_build">Sheet2!$B$2:$B$4</definedName>
    <definedName name="typea">Sheet2!$B$3:$B$4</definedName>
    <definedName name="typeaircond">Sheet2!$B$3:$E$4</definedName>
    <definedName name="typebuilding" localSheetId="7">Sheet2!$B$49:$E$50</definedName>
  </definedNames>
  <calcPr calcId="145621"/>
</workbook>
</file>

<file path=xl/calcChain.xml><?xml version="1.0" encoding="utf-8"?>
<calcChain xmlns="http://schemas.openxmlformats.org/spreadsheetml/2006/main">
  <c r="M45" i="13" l="1"/>
  <c r="M69" i="13"/>
  <c r="GC54" i="13"/>
  <c r="Z119" i="13" l="1"/>
  <c r="Z121" i="13"/>
  <c r="Z128" i="13"/>
  <c r="S112" i="32"/>
  <c r="AB57" i="13"/>
  <c r="AB55" i="13"/>
  <c r="AG89" i="13"/>
  <c r="AE87" i="13"/>
  <c r="AB85" i="13"/>
  <c r="AB84" i="13"/>
  <c r="AB83" i="13"/>
  <c r="AB81" i="13"/>
  <c r="AB128" i="13" s="1"/>
  <c r="AB82" i="13"/>
  <c r="AG62" i="13"/>
  <c r="AE60" i="13"/>
  <c r="AB58" i="13"/>
  <c r="AB121" i="13" s="1"/>
  <c r="AB56" i="13"/>
  <c r="AB54" i="13"/>
  <c r="AB53" i="13"/>
  <c r="AB51" i="13"/>
  <c r="AB50" i="13"/>
  <c r="AB119" i="13" s="1"/>
  <c r="AG32" i="13" l="1"/>
  <c r="AE30" i="13" l="1"/>
  <c r="AB28" i="13" l="1"/>
  <c r="AB26" i="13" l="1"/>
  <c r="AB25" i="13"/>
  <c r="AE128" i="13" l="1"/>
  <c r="DR118" i="13" s="1"/>
  <c r="U199" i="33" l="1"/>
  <c r="U197" i="33"/>
  <c r="U231" i="32"/>
  <c r="U280" i="28"/>
  <c r="AB27" i="33" l="1"/>
  <c r="S99" i="33"/>
  <c r="S98" i="33"/>
  <c r="Q98" i="33"/>
  <c r="AB28" i="33"/>
  <c r="AB26" i="33"/>
  <c r="AB29" i="33" s="1"/>
  <c r="Q162" i="33"/>
  <c r="Q151" i="33"/>
  <c r="Q134" i="33"/>
  <c r="Q115" i="33"/>
  <c r="Q33" i="33"/>
  <c r="AC34" i="32"/>
  <c r="AC32" i="32"/>
  <c r="AC26" i="32"/>
  <c r="Q113" i="32"/>
  <c r="Q112" i="32"/>
  <c r="AB34" i="32"/>
  <c r="AB32" i="32"/>
  <c r="AB26" i="32"/>
  <c r="AB35" i="32" s="1"/>
  <c r="S156" i="28"/>
  <c r="AB12" i="28"/>
  <c r="Q157" i="28"/>
  <c r="AB11" i="28"/>
  <c r="Q156" i="28"/>
  <c r="Q61" i="28"/>
  <c r="Q24" i="28"/>
  <c r="AA11" i="28"/>
  <c r="AA13" i="28"/>
  <c r="AB13" i="28" s="1"/>
  <c r="AA12" i="28"/>
  <c r="AC35" i="32" l="1"/>
  <c r="AA14" i="28"/>
  <c r="AB14" i="28"/>
  <c r="AM107" i="13" l="1"/>
  <c r="AG128" i="13" l="1"/>
  <c r="AE119" i="13" l="1"/>
  <c r="AG119" i="13" s="1"/>
  <c r="AE121" i="13" l="1"/>
  <c r="AG121" i="13" s="1"/>
  <c r="AE111" i="13" l="1"/>
  <c r="AE107" i="13" l="1"/>
  <c r="M83" i="13" l="1"/>
  <c r="Q99" i="33"/>
  <c r="Q176" i="32"/>
  <c r="S176" i="32"/>
  <c r="S185" i="32"/>
  <c r="Q185" i="32"/>
  <c r="Q225" i="32"/>
  <c r="Q191" i="33"/>
  <c r="S157" i="28"/>
  <c r="S175" i="28"/>
  <c r="Q175" i="28"/>
  <c r="S176" i="28"/>
  <c r="Q176" i="28"/>
  <c r="S119" i="33" l="1"/>
  <c r="C89" i="13" l="1"/>
  <c r="C88" i="13"/>
  <c r="C87" i="13"/>
  <c r="C86" i="13"/>
  <c r="C85" i="13"/>
  <c r="C84" i="13"/>
  <c r="C83" i="13"/>
  <c r="C82" i="13"/>
  <c r="C66" i="13"/>
  <c r="C65" i="13"/>
  <c r="C64" i="13"/>
  <c r="C63" i="13"/>
  <c r="C62" i="13"/>
  <c r="C61" i="13"/>
  <c r="C60" i="13"/>
  <c r="C59" i="13"/>
  <c r="S191" i="33" l="1"/>
  <c r="O89" i="13" s="1"/>
  <c r="M89" i="13"/>
  <c r="S162" i="33"/>
  <c r="O88" i="13" s="1"/>
  <c r="M88" i="13"/>
  <c r="S151" i="33"/>
  <c r="O87" i="13" s="1"/>
  <c r="M87" i="13"/>
  <c r="S134" i="33"/>
  <c r="O86" i="13" s="1"/>
  <c r="M86" i="13"/>
  <c r="O85" i="13"/>
  <c r="Q119" i="33"/>
  <c r="S115" i="33"/>
  <c r="O84" i="13" s="1"/>
  <c r="M84" i="13"/>
  <c r="S33" i="33"/>
  <c r="S225" i="32"/>
  <c r="O66" i="13" s="1"/>
  <c r="M66" i="13"/>
  <c r="S199" i="32"/>
  <c r="O65" i="13" s="1"/>
  <c r="Q199" i="32"/>
  <c r="M65" i="13" s="1"/>
  <c r="O64" i="13"/>
  <c r="M64" i="13"/>
  <c r="O63" i="13"/>
  <c r="M63" i="13"/>
  <c r="S163" i="32"/>
  <c r="O62" i="13" s="1"/>
  <c r="Q163" i="32"/>
  <c r="M62" i="13" s="1"/>
  <c r="S121" i="32"/>
  <c r="O61" i="13" s="1"/>
  <c r="Q121" i="32"/>
  <c r="M61" i="13" s="1"/>
  <c r="S113" i="32"/>
  <c r="O60" i="13" s="1"/>
  <c r="M60" i="13"/>
  <c r="S48" i="32"/>
  <c r="O59" i="13" s="1"/>
  <c r="Q48" i="32"/>
  <c r="Q233" i="32" s="1"/>
  <c r="M85" i="13" l="1"/>
  <c r="Q197" i="33"/>
  <c r="Q199" i="33"/>
  <c r="S197" i="33"/>
  <c r="V197" i="33" s="1"/>
  <c r="S199" i="33"/>
  <c r="V199" i="33" s="1"/>
  <c r="O83" i="13"/>
  <c r="M82" i="13"/>
  <c r="O82" i="13"/>
  <c r="M59" i="13"/>
  <c r="M67" i="13" s="1"/>
  <c r="S231" i="32"/>
  <c r="S233" i="32"/>
  <c r="Q231" i="32"/>
  <c r="V231" i="32" s="1"/>
  <c r="AN111" i="13"/>
  <c r="AM111" i="13"/>
  <c r="M90" i="13" l="1"/>
  <c r="Q209" i="28"/>
  <c r="DN118" i="13" l="1"/>
  <c r="DP119" i="13" l="1"/>
  <c r="DP116" i="13"/>
  <c r="DN119" i="13"/>
  <c r="DN117" i="13"/>
  <c r="DO119" i="13"/>
  <c r="DQ119" i="13" s="1"/>
  <c r="AN109" i="13" l="1"/>
  <c r="AM109" i="13"/>
  <c r="AN110" i="13" l="1"/>
  <c r="AM110" i="13"/>
  <c r="AN108" i="13" l="1"/>
  <c r="DP118" i="13" s="1"/>
  <c r="AM108" i="13"/>
  <c r="DO118" i="13" l="1"/>
  <c r="DQ118" i="13" s="1"/>
  <c r="AN107" i="13"/>
  <c r="DP117" i="13" l="1"/>
  <c r="DR117" i="13"/>
  <c r="DO117" i="13"/>
  <c r="DQ117" i="13" s="1"/>
  <c r="DR119" i="13"/>
  <c r="AM125" i="13"/>
  <c r="D34" i="14" l="1"/>
  <c r="C34" i="14"/>
  <c r="Q236" i="28" l="1"/>
  <c r="Q227" i="28"/>
  <c r="M26" i="13"/>
  <c r="Q249" i="28" l="1"/>
  <c r="Q282" i="28" s="1"/>
  <c r="AG90" i="13"/>
  <c r="AG63" i="13" l="1"/>
  <c r="AB63" i="13" l="1"/>
  <c r="AB64" i="13" l="1"/>
  <c r="AB72" i="13" s="1"/>
  <c r="AE72" i="13" s="1"/>
  <c r="AM133" i="13"/>
  <c r="AE63" i="13" l="1"/>
  <c r="AB71" i="13" l="1"/>
  <c r="AE71" i="13" l="1"/>
  <c r="AM78" i="13"/>
  <c r="S274" i="28" l="1"/>
  <c r="S249" i="28" l="1"/>
  <c r="AN13" i="13" l="1"/>
  <c r="AN14" i="13"/>
  <c r="AN12" i="13"/>
  <c r="AN15" i="13" l="1"/>
  <c r="G161" i="13" l="1"/>
  <c r="K161" i="13" s="1"/>
  <c r="Q274" i="28"/>
  <c r="S24" i="28"/>
  <c r="AM130" i="13" l="1"/>
  <c r="S209" i="28" l="1"/>
  <c r="S61" i="28" l="1"/>
  <c r="Q300" i="28" l="1"/>
  <c r="Q296" i="28"/>
  <c r="S290" i="28"/>
  <c r="Q290" i="28"/>
  <c r="M28" i="13" l="1"/>
  <c r="AL27" i="13" s="1"/>
  <c r="O28" i="13"/>
  <c r="AM27" i="13" s="1"/>
  <c r="O25" i="13"/>
  <c r="AM24" i="13" s="1"/>
  <c r="AL60" i="13"/>
  <c r="H19" i="14"/>
  <c r="B19" i="14"/>
  <c r="S296" i="28"/>
  <c r="O41" i="13" s="1"/>
  <c r="C7" i="14"/>
  <c r="I7" i="14" s="1"/>
  <c r="B7" i="14"/>
  <c r="D6" i="14"/>
  <c r="I6" i="14"/>
  <c r="C6" i="14"/>
  <c r="Q280" i="28"/>
  <c r="B5" i="14"/>
  <c r="G11" i="30"/>
  <c r="Q306" i="28"/>
  <c r="J6" i="14"/>
  <c r="M25" i="13"/>
  <c r="C11" i="14"/>
  <c r="I11" i="14" s="1"/>
  <c r="AW94" i="13"/>
  <c r="AW93" i="13"/>
  <c r="AW92" i="13"/>
  <c r="AW91" i="13"/>
  <c r="AW90" i="13"/>
  <c r="AW89" i="13"/>
  <c r="AW63" i="13"/>
  <c r="AW60" i="13"/>
  <c r="AW59" i="13"/>
  <c r="AW58" i="13"/>
  <c r="BB41" i="13"/>
  <c r="AZ40" i="13"/>
  <c r="AW29" i="13"/>
  <c r="AW26" i="13"/>
  <c r="AW25" i="13"/>
  <c r="AM92" i="13"/>
  <c r="AM88" i="13"/>
  <c r="B36" i="14"/>
  <c r="C36" i="14"/>
  <c r="I36" i="14" s="1"/>
  <c r="D20" i="14"/>
  <c r="J34" i="14"/>
  <c r="I34" i="14"/>
  <c r="B33" i="14"/>
  <c r="H33" i="14" s="1"/>
  <c r="D39" i="14"/>
  <c r="J39" i="14" s="1"/>
  <c r="C39" i="14"/>
  <c r="I39" i="14" s="1"/>
  <c r="D25" i="14"/>
  <c r="J25" i="14" s="1"/>
  <c r="AN76" i="13"/>
  <c r="C4" i="14"/>
  <c r="S300" i="28"/>
  <c r="O42" i="13" s="1"/>
  <c r="AM40" i="13"/>
  <c r="C38" i="14"/>
  <c r="I38" i="14" s="1"/>
  <c r="I5" i="14"/>
  <c r="B22" i="14"/>
  <c r="H22" i="14" s="1"/>
  <c r="B21" i="14"/>
  <c r="H21" i="14" s="1"/>
  <c r="B4" i="14"/>
  <c r="AM41" i="13"/>
  <c r="AL41" i="13"/>
  <c r="AL64" i="13"/>
  <c r="C42" i="13"/>
  <c r="C41" i="13"/>
  <c r="C40" i="13"/>
  <c r="M32" i="13"/>
  <c r="AL31" i="13" s="1"/>
  <c r="C32" i="13"/>
  <c r="C31" i="13"/>
  <c r="C30" i="13"/>
  <c r="C29" i="13"/>
  <c r="C28" i="13"/>
  <c r="C27" i="13"/>
  <c r="C26" i="13"/>
  <c r="C25" i="13"/>
  <c r="C24" i="13"/>
  <c r="B38" i="14"/>
  <c r="H38" i="14" s="1"/>
  <c r="C37" i="14"/>
  <c r="I37" i="14" s="1"/>
  <c r="D36" i="14"/>
  <c r="B35" i="14"/>
  <c r="H35" i="14" s="1"/>
  <c r="B34" i="14"/>
  <c r="H34" i="14" s="1"/>
  <c r="D33" i="14"/>
  <c r="J33" i="14" s="1"/>
  <c r="C33" i="14"/>
  <c r="D32" i="14"/>
  <c r="C32" i="14"/>
  <c r="I32" i="14" s="1"/>
  <c r="B32" i="14"/>
  <c r="H32" i="14" s="1"/>
  <c r="D24" i="14"/>
  <c r="J24" i="14" s="1"/>
  <c r="C23" i="14"/>
  <c r="I23" i="14" s="1"/>
  <c r="B23" i="14"/>
  <c r="H23" i="14" s="1"/>
  <c r="D22" i="14"/>
  <c r="C20" i="14"/>
  <c r="I20" i="14" s="1"/>
  <c r="B20" i="14"/>
  <c r="H20" i="14" s="1"/>
  <c r="J19" i="14"/>
  <c r="D19" i="14"/>
  <c r="D18" i="14"/>
  <c r="AL57" i="13"/>
  <c r="C21" i="14"/>
  <c r="I21" i="14" s="1"/>
  <c r="C18" i="14"/>
  <c r="C26" i="14" s="1"/>
  <c r="B18" i="14"/>
  <c r="D10" i="14"/>
  <c r="J10" i="14" s="1"/>
  <c r="B10" i="14"/>
  <c r="H10" i="14" s="1"/>
  <c r="C9" i="14"/>
  <c r="I9" i="14" s="1"/>
  <c r="B9" i="14"/>
  <c r="H9" i="14" s="1"/>
  <c r="D8" i="14"/>
  <c r="J8" i="14" s="1"/>
  <c r="D7" i="14"/>
  <c r="J7" i="14" s="1"/>
  <c r="H6" i="14"/>
  <c r="B6" i="14"/>
  <c r="B3" i="14"/>
  <c r="H3" i="14" s="1"/>
  <c r="B39" i="14"/>
  <c r="H39" i="14" s="1"/>
  <c r="D38" i="14"/>
  <c r="J38" i="14" s="1"/>
  <c r="D37" i="14"/>
  <c r="B37" i="14"/>
  <c r="H37" i="14" s="1"/>
  <c r="D35" i="14"/>
  <c r="J35" i="14" s="1"/>
  <c r="C35" i="14"/>
  <c r="C25" i="14"/>
  <c r="I25" i="14" s="1"/>
  <c r="B25" i="14"/>
  <c r="H25" i="14" s="1"/>
  <c r="AM64" i="13"/>
  <c r="C24" i="14"/>
  <c r="I24" i="14" s="1"/>
  <c r="B24" i="14"/>
  <c r="H24" i="14" s="1"/>
  <c r="AM63" i="13"/>
  <c r="AL63" i="13"/>
  <c r="D23" i="14"/>
  <c r="J23" i="14" s="1"/>
  <c r="AM62" i="13"/>
  <c r="AL62" i="13"/>
  <c r="C22" i="14"/>
  <c r="I22" i="14" s="1"/>
  <c r="AM61" i="13"/>
  <c r="AL61" i="13"/>
  <c r="AM60" i="13"/>
  <c r="AM59" i="13"/>
  <c r="I19" i="14"/>
  <c r="C19" i="14"/>
  <c r="AM58" i="13"/>
  <c r="M42" i="13"/>
  <c r="M41" i="13"/>
  <c r="O40" i="13"/>
  <c r="D11" i="14"/>
  <c r="J11" i="14" s="1"/>
  <c r="B11" i="14"/>
  <c r="H11" i="14" s="1"/>
  <c r="O32" i="13"/>
  <c r="AM31" i="13" s="1"/>
  <c r="C10" i="14"/>
  <c r="O31" i="13"/>
  <c r="AM30" i="13" s="1"/>
  <c r="D9" i="14"/>
  <c r="J9" i="14" s="1"/>
  <c r="S236" i="28"/>
  <c r="O30" i="13" s="1"/>
  <c r="AM29" i="13" s="1"/>
  <c r="M30" i="13"/>
  <c r="AL29" i="13" s="1"/>
  <c r="C8" i="14"/>
  <c r="I8" i="14" s="1"/>
  <c r="B8" i="14"/>
  <c r="H8" i="14" s="1"/>
  <c r="S227" i="28"/>
  <c r="M29" i="13"/>
  <c r="AL28" i="13" s="1"/>
  <c r="O27" i="13"/>
  <c r="AM26" i="13" s="1"/>
  <c r="J5" i="14"/>
  <c r="H5" i="14"/>
  <c r="D5" i="14"/>
  <c r="C5" i="14"/>
  <c r="D4" i="14"/>
  <c r="J4" i="14" s="1"/>
  <c r="D3" i="14"/>
  <c r="C3" i="14"/>
  <c r="I3" i="14" s="1"/>
  <c r="T73" i="27"/>
  <c r="V73" i="27"/>
  <c r="U73" i="27"/>
  <c r="P73" i="27"/>
  <c r="D21" i="14"/>
  <c r="J21" i="14" s="1"/>
  <c r="U171" i="27"/>
  <c r="P171" i="27"/>
  <c r="U170" i="27"/>
  <c r="T170" i="27"/>
  <c r="P170" i="27"/>
  <c r="R170" i="27"/>
  <c r="W73" i="27"/>
  <c r="R73" i="27"/>
  <c r="M40" i="13"/>
  <c r="AL25" i="13"/>
  <c r="O26" i="13"/>
  <c r="AG579" i="27"/>
  <c r="T577" i="27"/>
  <c r="GD60" i="13"/>
  <c r="GD59" i="13"/>
  <c r="U230" i="27"/>
  <c r="P230" i="27"/>
  <c r="P268" i="27"/>
  <c r="P255" i="27"/>
  <c r="P246" i="27"/>
  <c r="P197" i="27"/>
  <c r="P196" i="27"/>
  <c r="P24" i="27"/>
  <c r="V230" i="27"/>
  <c r="GD58" i="13"/>
  <c r="AP246" i="27"/>
  <c r="AP255" i="27" s="1"/>
  <c r="AL237" i="27"/>
  <c r="AL246" i="27" s="1"/>
  <c r="AL255" i="27" s="1"/>
  <c r="AL230" i="27"/>
  <c r="AL223" i="27"/>
  <c r="AP171" i="27"/>
  <c r="AN171" i="27"/>
  <c r="AL171" i="27"/>
  <c r="AP170" i="27"/>
  <c r="AN170" i="27"/>
  <c r="AL126" i="27"/>
  <c r="AL170" i="27" s="1"/>
  <c r="AP73" i="27"/>
  <c r="AN73" i="27"/>
  <c r="AI697" i="27"/>
  <c r="AH697" i="27"/>
  <c r="AG697" i="27"/>
  <c r="AF697" i="27"/>
  <c r="AD697" i="27"/>
  <c r="AI680" i="27"/>
  <c r="AH680" i="27"/>
  <c r="AD680" i="27"/>
  <c r="P680" i="27"/>
  <c r="AI672" i="27"/>
  <c r="AG672" i="27"/>
  <c r="AF672" i="27"/>
  <c r="AD672" i="27"/>
  <c r="P672" i="27"/>
  <c r="AI656" i="27"/>
  <c r="AG656" i="27"/>
  <c r="AF656" i="27"/>
  <c r="AD656" i="27"/>
  <c r="P656" i="27"/>
  <c r="AI641" i="27"/>
  <c r="AH641" i="27"/>
  <c r="AD641" i="27"/>
  <c r="P641" i="27"/>
  <c r="AI619" i="27"/>
  <c r="AH619" i="27"/>
  <c r="AD619" i="27"/>
  <c r="P619" i="27"/>
  <c r="AI618" i="27"/>
  <c r="AH618" i="27"/>
  <c r="AD618" i="27"/>
  <c r="P618" i="27"/>
  <c r="AI602" i="27"/>
  <c r="AH602" i="27"/>
  <c r="AG602" i="27"/>
  <c r="AF602" i="27"/>
  <c r="AD602" i="27"/>
  <c r="P602" i="27"/>
  <c r="AH579" i="27"/>
  <c r="AF579" i="27"/>
  <c r="AD579" i="27"/>
  <c r="P579" i="27"/>
  <c r="AC549" i="27"/>
  <c r="AB549" i="27"/>
  <c r="AA549" i="27"/>
  <c r="Z549" i="27"/>
  <c r="X549" i="27"/>
  <c r="Z546" i="27"/>
  <c r="Z545" i="27"/>
  <c r="Z544" i="27"/>
  <c r="AB532" i="27"/>
  <c r="AA532" i="27"/>
  <c r="Z532" i="27"/>
  <c r="X532" i="27"/>
  <c r="P532" i="27"/>
  <c r="Z530" i="27"/>
  <c r="AC518" i="27"/>
  <c r="X518" i="27"/>
  <c r="P518" i="27"/>
  <c r="AB510" i="27"/>
  <c r="AA510" i="27"/>
  <c r="Z510" i="27"/>
  <c r="X510" i="27"/>
  <c r="P510" i="27"/>
  <c r="Z508" i="27"/>
  <c r="Z507" i="27"/>
  <c r="AB501" i="27"/>
  <c r="AA501" i="27"/>
  <c r="Z501" i="27"/>
  <c r="X501" i="27"/>
  <c r="P501" i="27"/>
  <c r="Z498" i="27"/>
  <c r="Z497" i="27"/>
  <c r="Z496" i="27"/>
  <c r="Z494" i="27"/>
  <c r="Z493" i="27"/>
  <c r="Z492" i="27"/>
  <c r="Z491" i="27"/>
  <c r="Z490" i="27"/>
  <c r="Z484" i="27"/>
  <c r="Z483" i="27"/>
  <c r="Z474" i="27"/>
  <c r="Z472" i="27"/>
  <c r="AC456" i="27"/>
  <c r="X456" i="27"/>
  <c r="P456" i="27"/>
  <c r="AB441" i="27"/>
  <c r="AA441" i="27"/>
  <c r="Z441" i="27"/>
  <c r="X441" i="27"/>
  <c r="P441" i="27"/>
  <c r="AB440" i="27"/>
  <c r="AA440" i="27"/>
  <c r="Z440" i="27"/>
  <c r="X440" i="27"/>
  <c r="P440" i="27"/>
  <c r="Z400" i="27"/>
  <c r="Z398" i="27"/>
  <c r="Z397" i="27"/>
  <c r="Z396" i="27"/>
  <c r="Z395" i="27"/>
  <c r="Z393" i="27"/>
  <c r="Z392" i="27"/>
  <c r="Z391" i="27"/>
  <c r="Z390" i="27"/>
  <c r="Z389" i="27"/>
  <c r="Z387" i="27"/>
  <c r="Z386" i="27"/>
  <c r="Z385" i="27"/>
  <c r="Z383" i="27"/>
  <c r="Z381" i="27"/>
  <c r="AC375" i="27"/>
  <c r="AB375" i="27"/>
  <c r="AA375" i="27"/>
  <c r="Z375" i="27"/>
  <c r="X375" i="27"/>
  <c r="P375" i="27"/>
  <c r="Z373" i="27"/>
  <c r="Z372" i="27"/>
  <c r="Z365" i="27"/>
  <c r="Z364" i="27"/>
  <c r="Z363" i="27"/>
  <c r="Z362" i="27"/>
  <c r="Z361" i="27"/>
  <c r="Z359" i="27"/>
  <c r="Z358" i="27"/>
  <c r="Z357" i="27"/>
  <c r="Z356" i="27"/>
  <c r="Z355" i="27"/>
  <c r="Z353" i="27"/>
  <c r="Z352" i="27"/>
  <c r="Z351" i="27"/>
  <c r="Z348" i="27"/>
  <c r="Z347" i="27"/>
  <c r="Z345" i="27"/>
  <c r="Z344" i="27"/>
  <c r="Z343" i="27"/>
  <c r="R313" i="27"/>
  <c r="P313" i="27"/>
  <c r="R308" i="27"/>
  <c r="P308" i="27"/>
  <c r="R301" i="27"/>
  <c r="P301" i="27"/>
  <c r="W285" i="27"/>
  <c r="V285" i="27"/>
  <c r="U285" i="27"/>
  <c r="T285" i="27"/>
  <c r="R285" i="27"/>
  <c r="T282" i="27"/>
  <c r="T281" i="27"/>
  <c r="T280" i="27"/>
  <c r="V268" i="27"/>
  <c r="R268" i="27"/>
  <c r="W255" i="27"/>
  <c r="R255" i="27"/>
  <c r="V246" i="27"/>
  <c r="U246" i="27"/>
  <c r="T246" i="27"/>
  <c r="R246" i="27"/>
  <c r="T239" i="27"/>
  <c r="T238" i="27"/>
  <c r="T237" i="27"/>
  <c r="T230" i="27"/>
  <c r="R230" i="27"/>
  <c r="T227" i="27"/>
  <c r="T226" i="27"/>
  <c r="T225" i="27"/>
  <c r="T224" i="27"/>
  <c r="T223" i="27"/>
  <c r="T217" i="27"/>
  <c r="T216" i="27"/>
  <c r="T214" i="27"/>
  <c r="T212" i="27"/>
  <c r="W197" i="27"/>
  <c r="V197" i="27"/>
  <c r="R197" i="27"/>
  <c r="W196" i="27"/>
  <c r="V196" i="27"/>
  <c r="R196" i="27"/>
  <c r="W171" i="27"/>
  <c r="V171" i="27"/>
  <c r="T171" i="27"/>
  <c r="R171" i="27"/>
  <c r="W170" i="27"/>
  <c r="V170" i="27"/>
  <c r="T169" i="27"/>
  <c r="T153" i="27"/>
  <c r="T148" i="27"/>
  <c r="T147" i="27"/>
  <c r="T146" i="27"/>
  <c r="T145" i="27"/>
  <c r="T144" i="27"/>
  <c r="T143" i="27"/>
  <c r="T141" i="27"/>
  <c r="T140" i="27"/>
  <c r="T139" i="27"/>
  <c r="T138" i="27"/>
  <c r="T137" i="27"/>
  <c r="T136" i="27"/>
  <c r="T135" i="27"/>
  <c r="T134" i="27"/>
  <c r="T133" i="27"/>
  <c r="T132" i="27"/>
  <c r="T131" i="27"/>
  <c r="T130" i="27"/>
  <c r="T129" i="27"/>
  <c r="T128" i="27"/>
  <c r="T127" i="27"/>
  <c r="T126" i="27"/>
  <c r="T122" i="27"/>
  <c r="T121" i="27"/>
  <c r="T120" i="27"/>
  <c r="T116" i="27"/>
  <c r="T115" i="27"/>
  <c r="T114" i="27"/>
  <c r="T113" i="27"/>
  <c r="T107" i="27"/>
  <c r="T106" i="27"/>
  <c r="T105" i="27"/>
  <c r="T104" i="27"/>
  <c r="T103" i="27"/>
  <c r="T101" i="27"/>
  <c r="T100" i="27"/>
  <c r="T99" i="27"/>
  <c r="T97" i="27"/>
  <c r="T95" i="27"/>
  <c r="T94" i="27"/>
  <c r="T92" i="27"/>
  <c r="T91" i="27"/>
  <c r="T90" i="27"/>
  <c r="T89" i="27"/>
  <c r="T88" i="27"/>
  <c r="T72" i="27"/>
  <c r="T68" i="27"/>
  <c r="T67" i="27"/>
  <c r="T65" i="27"/>
  <c r="T55" i="27"/>
  <c r="T54" i="27"/>
  <c r="T53" i="27"/>
  <c r="T52" i="27"/>
  <c r="T51" i="27"/>
  <c r="T49" i="27"/>
  <c r="T48" i="27"/>
  <c r="T47" i="27"/>
  <c r="T46" i="27"/>
  <c r="T44" i="27"/>
  <c r="T43" i="27"/>
  <c r="T42" i="27"/>
  <c r="T39" i="27"/>
  <c r="T38" i="27"/>
  <c r="T36" i="27"/>
  <c r="T35" i="27"/>
  <c r="T34" i="27"/>
  <c r="W24" i="27"/>
  <c r="V24" i="27"/>
  <c r="R24" i="27"/>
  <c r="D7" i="27"/>
  <c r="AP179" i="26"/>
  <c r="AP178" i="26"/>
  <c r="AN179" i="26"/>
  <c r="AN178" i="26"/>
  <c r="AP79" i="26"/>
  <c r="AN79" i="26"/>
  <c r="D7" i="26"/>
  <c r="BE543" i="26"/>
  <c r="BE520" i="26"/>
  <c r="BE523" i="26" s="1"/>
  <c r="BE503" i="26"/>
  <c r="BE418" i="26"/>
  <c r="BS590" i="26"/>
  <c r="BR590" i="26"/>
  <c r="BW674" i="26"/>
  <c r="BW658" i="26"/>
  <c r="BW601" i="26"/>
  <c r="BW613" i="26" s="1"/>
  <c r="BW578" i="26"/>
  <c r="BW590" i="26" s="1"/>
  <c r="BE509" i="26"/>
  <c r="BE496" i="26"/>
  <c r="BE385" i="26"/>
  <c r="BE388" i="26" s="1"/>
  <c r="AL249" i="26"/>
  <c r="AL258" i="26" s="1"/>
  <c r="AL235" i="26"/>
  <c r="AL132" i="26"/>
  <c r="BM613" i="26"/>
  <c r="BS613" i="26"/>
  <c r="BT630" i="26"/>
  <c r="BT629" i="26"/>
  <c r="BO630" i="26"/>
  <c r="BM630" i="26"/>
  <c r="P326" i="26"/>
  <c r="P320" i="26"/>
  <c r="P79" i="26"/>
  <c r="U79" i="26"/>
  <c r="V79" i="26"/>
  <c r="T79" i="26"/>
  <c r="V242" i="26"/>
  <c r="U242" i="26"/>
  <c r="W79" i="26"/>
  <c r="W297" i="26"/>
  <c r="BT708" i="26"/>
  <c r="BB562" i="26"/>
  <c r="V205" i="26"/>
  <c r="V204" i="26"/>
  <c r="V179" i="26"/>
  <c r="R178" i="26"/>
  <c r="P179" i="26"/>
  <c r="R179" i="26"/>
  <c r="P178" i="26"/>
  <c r="AZ514" i="26"/>
  <c r="A39" i="14"/>
  <c r="G39" i="14" s="1"/>
  <c r="A38" i="14"/>
  <c r="G38" i="14" s="1"/>
  <c r="A37" i="14"/>
  <c r="G37" i="14" s="1"/>
  <c r="A36" i="14"/>
  <c r="G36" i="14" s="1"/>
  <c r="A35" i="14"/>
  <c r="G35" i="14" s="1"/>
  <c r="A34" i="14"/>
  <c r="G34" i="14" s="1"/>
  <c r="A33" i="14"/>
  <c r="G33" i="14" s="1"/>
  <c r="A32" i="14"/>
  <c r="G32" i="14" s="1"/>
  <c r="K11" i="14"/>
  <c r="V297" i="26"/>
  <c r="U297" i="26"/>
  <c r="A25" i="14"/>
  <c r="G25" i="14" s="1"/>
  <c r="A24" i="14"/>
  <c r="G24" i="14" s="1"/>
  <c r="A23" i="14"/>
  <c r="A22" i="14"/>
  <c r="G22" i="14" s="1"/>
  <c r="A21" i="14"/>
  <c r="G21" i="14" s="1"/>
  <c r="A20" i="14"/>
  <c r="G20" i="14" s="1"/>
  <c r="A19" i="14"/>
  <c r="G19" i="14" s="1"/>
  <c r="A18" i="14"/>
  <c r="G18" i="14" s="1"/>
  <c r="G23" i="14"/>
  <c r="A11" i="14"/>
  <c r="G11" i="14" s="1"/>
  <c r="A10" i="14"/>
  <c r="G10" i="14" s="1"/>
  <c r="A9" i="14"/>
  <c r="G9" i="14" s="1"/>
  <c r="A8" i="14"/>
  <c r="G8" i="14" s="1"/>
  <c r="A7" i="14"/>
  <c r="G7" i="14" s="1"/>
  <c r="A6" i="14"/>
  <c r="G6" i="14" s="1"/>
  <c r="A5" i="14"/>
  <c r="G5" i="14" s="1"/>
  <c r="A4" i="14"/>
  <c r="G4" i="14" s="1"/>
  <c r="A3" i="14"/>
  <c r="G3" i="14"/>
  <c r="BS708" i="26"/>
  <c r="BR708" i="26"/>
  <c r="BT691" i="26"/>
  <c r="BS691" i="26"/>
  <c r="BT683" i="26"/>
  <c r="BR683" i="26"/>
  <c r="BT667" i="26"/>
  <c r="BR667" i="26"/>
  <c r="BT652" i="26"/>
  <c r="BS652" i="26"/>
  <c r="BS630" i="26"/>
  <c r="BS629" i="26"/>
  <c r="BT613" i="26"/>
  <c r="BR613" i="26"/>
  <c r="AW545" i="26"/>
  <c r="BA562" i="26"/>
  <c r="AZ562" i="26"/>
  <c r="AY559" i="26"/>
  <c r="AY558" i="26"/>
  <c r="AY557" i="26"/>
  <c r="BA545" i="26"/>
  <c r="AY543" i="26"/>
  <c r="AY521" i="26"/>
  <c r="AY520" i="26"/>
  <c r="AY545" i="26"/>
  <c r="AZ545" i="26"/>
  <c r="BB531" i="26"/>
  <c r="BA523" i="26"/>
  <c r="AZ523" i="26"/>
  <c r="BA514" i="26"/>
  <c r="AY514" i="26"/>
  <c r="AY511" i="26"/>
  <c r="AY510" i="26"/>
  <c r="AY509" i="26"/>
  <c r="AY507" i="26"/>
  <c r="AY506" i="26"/>
  <c r="AY505" i="26"/>
  <c r="AY504" i="26"/>
  <c r="AY503" i="26"/>
  <c r="AY497" i="26"/>
  <c r="AY496" i="26"/>
  <c r="AY487" i="26"/>
  <c r="AW514" i="26"/>
  <c r="BB469" i="26"/>
  <c r="BA454" i="26"/>
  <c r="BA453" i="26"/>
  <c r="AZ454" i="26"/>
  <c r="AZ453" i="26"/>
  <c r="AU454" i="26"/>
  <c r="AU453" i="26"/>
  <c r="BB388" i="26"/>
  <c r="BA388" i="26"/>
  <c r="AZ388" i="26"/>
  <c r="AW388" i="26"/>
  <c r="AU388" i="26"/>
  <c r="T239" i="26"/>
  <c r="V280" i="26"/>
  <c r="W267" i="26"/>
  <c r="V258" i="26"/>
  <c r="U258" i="26"/>
  <c r="W205" i="26"/>
  <c r="W204" i="26"/>
  <c r="W179" i="26"/>
  <c r="W178" i="26"/>
  <c r="V178" i="26"/>
  <c r="U179" i="26"/>
  <c r="U178" i="26"/>
  <c r="W24" i="26"/>
  <c r="V24" i="26"/>
  <c r="T294" i="26"/>
  <c r="T293" i="26"/>
  <c r="T292" i="26"/>
  <c r="T297" i="26"/>
  <c r="R280" i="26"/>
  <c r="T242" i="26"/>
  <c r="R242" i="26"/>
  <c r="P242" i="26"/>
  <c r="T48" i="26"/>
  <c r="T44" i="26"/>
  <c r="T238" i="26"/>
  <c r="T237" i="26"/>
  <c r="T236" i="26"/>
  <c r="T235" i="26"/>
  <c r="BQ667" i="26"/>
  <c r="BQ613" i="26"/>
  <c r="BQ590" i="26"/>
  <c r="T258" i="26"/>
  <c r="AU514" i="26"/>
  <c r="A43" i="14"/>
  <c r="AU469" i="26"/>
  <c r="BQ683" i="26"/>
  <c r="R24" i="26"/>
  <c r="R79" i="26"/>
  <c r="R204" i="26"/>
  <c r="R258" i="26"/>
  <c r="R267" i="26"/>
  <c r="R297" i="26"/>
  <c r="P24" i="26"/>
  <c r="P204" i="26"/>
  <c r="P258" i="26"/>
  <c r="P267" i="26"/>
  <c r="P280" i="26"/>
  <c r="AY388" i="26"/>
  <c r="AY454" i="26"/>
  <c r="AY523" i="26"/>
  <c r="T178" i="26"/>
  <c r="AU531" i="26"/>
  <c r="AU545" i="26"/>
  <c r="AU523" i="26"/>
  <c r="AY453" i="26"/>
  <c r="T179" i="26"/>
  <c r="P205" i="26"/>
  <c r="BO590" i="26"/>
  <c r="BO613" i="26"/>
  <c r="BO652" i="26"/>
  <c r="BO667" i="26"/>
  <c r="BO683" i="26"/>
  <c r="BO691" i="26"/>
  <c r="BO708" i="26"/>
  <c r="BM590" i="26"/>
  <c r="BM652" i="26"/>
  <c r="BM667" i="26"/>
  <c r="BM683" i="26"/>
  <c r="BM691" i="26"/>
  <c r="BO629" i="26"/>
  <c r="BM629" i="26"/>
  <c r="BW708" i="26"/>
  <c r="BQ708" i="26"/>
  <c r="AW562" i="26"/>
  <c r="AW453" i="26"/>
  <c r="AW469" i="26"/>
  <c r="AW523" i="26"/>
  <c r="AW531" i="26"/>
  <c r="BE562" i="26"/>
  <c r="AY562" i="26"/>
  <c r="BE514" i="26"/>
  <c r="AY485" i="26"/>
  <c r="BE454" i="26"/>
  <c r="AW454" i="26"/>
  <c r="BE453" i="26"/>
  <c r="AY413" i="26"/>
  <c r="AY411" i="26"/>
  <c r="AY410" i="26"/>
  <c r="AY409" i="26"/>
  <c r="AY408" i="26"/>
  <c r="AY406" i="26"/>
  <c r="AY405" i="26"/>
  <c r="AY404" i="26"/>
  <c r="AY403" i="26"/>
  <c r="AY402" i="26"/>
  <c r="AY400" i="26"/>
  <c r="AY399" i="26"/>
  <c r="AY398" i="26"/>
  <c r="AY396" i="26"/>
  <c r="AY394" i="26"/>
  <c r="AY386" i="26"/>
  <c r="AY385" i="26"/>
  <c r="AY378" i="26"/>
  <c r="AY377" i="26"/>
  <c r="AY376" i="26"/>
  <c r="AY375" i="26"/>
  <c r="AY374" i="26"/>
  <c r="AY372" i="26"/>
  <c r="AY371" i="26"/>
  <c r="AY370" i="26"/>
  <c r="AY369" i="26"/>
  <c r="AY368" i="26"/>
  <c r="AY366" i="26"/>
  <c r="AY365" i="26"/>
  <c r="AY364" i="26"/>
  <c r="AY361" i="26"/>
  <c r="AY360" i="26"/>
  <c r="AY358" i="26"/>
  <c r="AY357" i="26"/>
  <c r="AY356" i="26"/>
  <c r="R313" i="26"/>
  <c r="R320" i="26"/>
  <c r="R326" i="26"/>
  <c r="P313" i="26"/>
  <c r="R205" i="26"/>
  <c r="AL297" i="26"/>
  <c r="T251" i="26"/>
  <c r="T250" i="26"/>
  <c r="T249" i="26"/>
  <c r="AL242" i="26"/>
  <c r="T229" i="26"/>
  <c r="T228" i="26"/>
  <c r="T226" i="26"/>
  <c r="T224" i="26"/>
  <c r="T222" i="26"/>
  <c r="AL179" i="26"/>
  <c r="AL178" i="26"/>
  <c r="T177" i="26"/>
  <c r="T159" i="26"/>
  <c r="T154" i="26"/>
  <c r="T153" i="26"/>
  <c r="T152" i="26"/>
  <c r="T151" i="26"/>
  <c r="T150" i="26"/>
  <c r="T149" i="26"/>
  <c r="T147" i="26"/>
  <c r="T146" i="26"/>
  <c r="T145" i="26"/>
  <c r="T144" i="26"/>
  <c r="T143" i="26"/>
  <c r="T142" i="26"/>
  <c r="T141" i="26"/>
  <c r="T140" i="26"/>
  <c r="T139" i="26"/>
  <c r="T138" i="26"/>
  <c r="T137" i="26"/>
  <c r="T136" i="26"/>
  <c r="T135" i="26"/>
  <c r="T134" i="26"/>
  <c r="T133" i="26"/>
  <c r="T132" i="26"/>
  <c r="T128" i="26"/>
  <c r="T127" i="26"/>
  <c r="T126" i="26"/>
  <c r="T122" i="26"/>
  <c r="T121" i="26"/>
  <c r="T120" i="26"/>
  <c r="T119" i="26"/>
  <c r="T113" i="26"/>
  <c r="T112" i="26"/>
  <c r="T111" i="26"/>
  <c r="T110" i="26"/>
  <c r="T109" i="26"/>
  <c r="T107" i="26"/>
  <c r="T106" i="26"/>
  <c r="T105" i="26"/>
  <c r="T103" i="26"/>
  <c r="T101" i="26"/>
  <c r="T100" i="26"/>
  <c r="T98" i="26"/>
  <c r="T97" i="26"/>
  <c r="T96" i="26"/>
  <c r="T95" i="26"/>
  <c r="T94" i="26"/>
  <c r="T78" i="26"/>
  <c r="T77" i="26"/>
  <c r="T76" i="26"/>
  <c r="T71" i="26"/>
  <c r="T70" i="26"/>
  <c r="T68" i="26"/>
  <c r="T56" i="26"/>
  <c r="T55" i="26"/>
  <c r="T54" i="26"/>
  <c r="T53" i="26"/>
  <c r="T52" i="26"/>
  <c r="T50" i="26"/>
  <c r="T49" i="26"/>
  <c r="T47" i="26"/>
  <c r="T46" i="26"/>
  <c r="T43" i="26"/>
  <c r="T42" i="26"/>
  <c r="T39" i="26"/>
  <c r="T38" i="26"/>
  <c r="T36" i="26"/>
  <c r="T35" i="26"/>
  <c r="T34" i="26"/>
  <c r="Q313" i="28" l="1"/>
  <c r="V280" i="28"/>
  <c r="AM25" i="13"/>
  <c r="O29" i="13"/>
  <c r="AM28" i="13" s="1"/>
  <c r="S282" i="28"/>
  <c r="S280" i="28"/>
  <c r="H18" i="14"/>
  <c r="H26" i="14" s="1"/>
  <c r="B26" i="14"/>
  <c r="J18" i="14"/>
  <c r="D26" i="14"/>
  <c r="H4" i="14"/>
  <c r="E4" i="14"/>
  <c r="M27" i="13"/>
  <c r="AL24" i="13"/>
  <c r="P319" i="27"/>
  <c r="X554" i="27"/>
  <c r="AL59" i="13"/>
  <c r="M31" i="13"/>
  <c r="AL30" i="13" s="1"/>
  <c r="M24" i="13"/>
  <c r="Q315" i="28"/>
  <c r="AM39" i="13"/>
  <c r="AM90" i="13"/>
  <c r="AM91" i="13"/>
  <c r="P332" i="26"/>
  <c r="Z554" i="27"/>
  <c r="R332" i="26"/>
  <c r="AY567" i="26"/>
  <c r="BQ716" i="26"/>
  <c r="T303" i="26"/>
  <c r="T291" i="27"/>
  <c r="P554" i="27"/>
  <c r="O90" i="13"/>
  <c r="M92" i="13" s="1"/>
  <c r="BM716" i="26"/>
  <c r="AY569" i="26"/>
  <c r="R305" i="26"/>
  <c r="R341" i="26" s="1"/>
  <c r="BQ714" i="26"/>
  <c r="P305" i="26"/>
  <c r="BM714" i="26"/>
  <c r="T305" i="26"/>
  <c r="AU567" i="26"/>
  <c r="P303" i="26"/>
  <c r="Z556" i="27"/>
  <c r="AD703" i="27"/>
  <c r="AD705" i="27"/>
  <c r="T293" i="27"/>
  <c r="AE90" i="13"/>
  <c r="AW567" i="26"/>
  <c r="AW569" i="26"/>
  <c r="BD569" i="26" s="1"/>
  <c r="P291" i="27"/>
  <c r="P293" i="27"/>
  <c r="P328" i="27" s="1"/>
  <c r="BO716" i="26"/>
  <c r="AU569" i="26"/>
  <c r="R293" i="27"/>
  <c r="R319" i="27"/>
  <c r="X556" i="27"/>
  <c r="P556" i="27"/>
  <c r="AF703" i="27"/>
  <c r="P703" i="27"/>
  <c r="P705" i="27"/>
  <c r="R303" i="26"/>
  <c r="BO714" i="26"/>
  <c r="R291" i="27"/>
  <c r="AF705" i="27"/>
  <c r="BW667" i="26"/>
  <c r="BW683" i="26" s="1"/>
  <c r="S306" i="28"/>
  <c r="O43" i="13"/>
  <c r="K21" i="14"/>
  <c r="E20" i="14"/>
  <c r="E5" i="14"/>
  <c r="K5" i="14"/>
  <c r="B12" i="14"/>
  <c r="K6" i="14"/>
  <c r="E6" i="14"/>
  <c r="K19" i="14"/>
  <c r="K24" i="14"/>
  <c r="K23" i="14"/>
  <c r="AW71" i="13"/>
  <c r="AM86" i="13"/>
  <c r="AW101" i="13"/>
  <c r="AW39" i="13"/>
  <c r="J3" i="14"/>
  <c r="J12" i="14" s="1"/>
  <c r="D12" i="14"/>
  <c r="O67" i="13"/>
  <c r="AM57" i="13"/>
  <c r="H7" i="14"/>
  <c r="K7" i="14" s="1"/>
  <c r="E7" i="14"/>
  <c r="I35" i="14"/>
  <c r="K35" i="14" s="1"/>
  <c r="E35" i="14"/>
  <c r="E37" i="14"/>
  <c r="J37" i="14"/>
  <c r="K37" i="14" s="1"/>
  <c r="J36" i="14"/>
  <c r="E36" i="14"/>
  <c r="I18" i="14"/>
  <c r="I4" i="14"/>
  <c r="H36" i="14"/>
  <c r="H40" i="14" s="1"/>
  <c r="B40" i="14"/>
  <c r="K8" i="14"/>
  <c r="AL58" i="13"/>
  <c r="E19" i="14"/>
  <c r="M43" i="13"/>
  <c r="J20" i="14"/>
  <c r="K20" i="14" s="1"/>
  <c r="E23" i="14"/>
  <c r="C40" i="14"/>
  <c r="O24" i="13"/>
  <c r="AM23" i="13" s="1"/>
  <c r="E22" i="14"/>
  <c r="AM93" i="13"/>
  <c r="AB90" i="13"/>
  <c r="AE109" i="13" s="1"/>
  <c r="K38" i="14"/>
  <c r="K9" i="14"/>
  <c r="D40" i="14"/>
  <c r="E38" i="14"/>
  <c r="E8" i="14"/>
  <c r="AM84" i="13"/>
  <c r="AM85" i="13"/>
  <c r="K34" i="14"/>
  <c r="E33" i="14"/>
  <c r="E18" i="14"/>
  <c r="E26" i="14" s="1"/>
  <c r="E9" i="14"/>
  <c r="C12" i="14"/>
  <c r="E24" i="14"/>
  <c r="J32" i="14"/>
  <c r="K32" i="14" s="1"/>
  <c r="I33" i="14"/>
  <c r="J22" i="14"/>
  <c r="K22" i="14" s="1"/>
  <c r="E34" i="14"/>
  <c r="E3" i="14"/>
  <c r="E21" i="14"/>
  <c r="E32" i="14"/>
  <c r="I10" i="14"/>
  <c r="E10" i="14"/>
  <c r="AM89" i="13"/>
  <c r="O33" i="13" l="1"/>
  <c r="H92" i="13"/>
  <c r="GE52" i="13" s="1"/>
  <c r="H69" i="13"/>
  <c r="GE51" i="13" s="1"/>
  <c r="K4" i="14"/>
  <c r="K18" i="14"/>
  <c r="K26" i="14" s="1"/>
  <c r="H27" i="14" s="1"/>
  <c r="AL23" i="13"/>
  <c r="M33" i="13"/>
  <c r="GD50" i="13" s="1"/>
  <c r="AL26" i="13"/>
  <c r="AB96" i="13"/>
  <c r="P341" i="26"/>
  <c r="T341" i="26" s="1"/>
  <c r="AK341" i="26" s="1"/>
  <c r="P326" i="27"/>
  <c r="P339" i="26"/>
  <c r="BW714" i="26"/>
  <c r="BY714" i="26" s="1"/>
  <c r="AL305" i="26"/>
  <c r="AM94" i="13"/>
  <c r="AL40" i="13"/>
  <c r="AG33" i="13"/>
  <c r="AB33" i="13"/>
  <c r="BD567" i="26"/>
  <c r="GD52" i="13"/>
  <c r="GE56" i="13"/>
  <c r="GD51" i="13"/>
  <c r="AM87" i="13"/>
  <c r="AW43" i="13"/>
  <c r="AN77" i="13" s="1"/>
  <c r="AN79" i="13"/>
  <c r="R328" i="27"/>
  <c r="T328" i="27" s="1"/>
  <c r="R326" i="27"/>
  <c r="T326" i="27" s="1"/>
  <c r="BW716" i="26"/>
  <c r="BY716" i="26" s="1"/>
  <c r="BE567" i="26"/>
  <c r="BG567" i="26" s="1"/>
  <c r="BV716" i="26"/>
  <c r="AN39" i="13"/>
  <c r="BE569" i="26"/>
  <c r="BG569" i="26" s="1"/>
  <c r="AN78" i="13"/>
  <c r="I40" i="14"/>
  <c r="AL303" i="26"/>
  <c r="R339" i="26"/>
  <c r="T339" i="26" s="1"/>
  <c r="AK339" i="26" s="1"/>
  <c r="K3" i="14"/>
  <c r="BV714" i="26"/>
  <c r="K36" i="14"/>
  <c r="S315" i="28"/>
  <c r="AE33" i="13"/>
  <c r="AL35" i="13"/>
  <c r="AM128" i="13"/>
  <c r="AM36" i="13"/>
  <c r="S313" i="28"/>
  <c r="I26" i="14"/>
  <c r="H12" i="14"/>
  <c r="J40" i="14"/>
  <c r="AM35" i="13"/>
  <c r="E40" i="14"/>
  <c r="D41" i="14" s="1"/>
  <c r="E42" i="14"/>
  <c r="J26" i="14"/>
  <c r="E28" i="14"/>
  <c r="K33" i="14"/>
  <c r="K10" i="14"/>
  <c r="I12" i="14"/>
  <c r="E14" i="14"/>
  <c r="E12" i="14"/>
  <c r="AM126" i="13"/>
  <c r="L127" i="13" l="1"/>
  <c r="N127" i="13" s="1"/>
  <c r="P137" i="13" s="1"/>
  <c r="GC56" i="13"/>
  <c r="GC55" i="13"/>
  <c r="L124" i="13"/>
  <c r="N124" i="13" s="1"/>
  <c r="H45" i="13"/>
  <c r="GE50" i="13" s="1"/>
  <c r="K28" i="14"/>
  <c r="GE55" i="13"/>
  <c r="AE96" i="13"/>
  <c r="AM79" i="13"/>
  <c r="C41" i="14"/>
  <c r="B41" i="14"/>
  <c r="GE54" i="13"/>
  <c r="AL36" i="13"/>
  <c r="AB34" i="13"/>
  <c r="AB41" i="13" s="1"/>
  <c r="AE41" i="13" s="1"/>
  <c r="AM132" i="13"/>
  <c r="AB40" i="13"/>
  <c r="O92" i="13"/>
  <c r="O69" i="13"/>
  <c r="AG111" i="13"/>
  <c r="K42" i="14"/>
  <c r="AL39" i="13"/>
  <c r="AM129" i="13"/>
  <c r="AO78" i="13"/>
  <c r="I27" i="14"/>
  <c r="K40" i="14"/>
  <c r="I41" i="14" s="1"/>
  <c r="D27" i="14"/>
  <c r="B27" i="14"/>
  <c r="C27" i="14"/>
  <c r="J27" i="14"/>
  <c r="K12" i="14"/>
  <c r="H13" i="14" s="1"/>
  <c r="K14" i="14"/>
  <c r="B13" i="14"/>
  <c r="D13" i="14"/>
  <c r="C13" i="14"/>
  <c r="AN40" i="13"/>
  <c r="L123" i="13" l="1"/>
  <c r="N123" i="13" s="1"/>
  <c r="P132" i="13" s="1"/>
  <c r="L132" i="13" s="1"/>
  <c r="L137" i="13"/>
  <c r="AM131" i="13"/>
  <c r="AN125" i="13"/>
  <c r="AE40" i="13"/>
  <c r="AM77" i="13"/>
  <c r="AG109" i="13"/>
  <c r="O45" i="13"/>
  <c r="G160" i="13"/>
  <c r="K160" i="13" s="1"/>
  <c r="AG107" i="13"/>
  <c r="AN126" i="13"/>
  <c r="AN35" i="13"/>
  <c r="J41" i="14"/>
  <c r="H41" i="14"/>
  <c r="J13" i="14"/>
  <c r="I13" i="14"/>
  <c r="N125" i="13" l="1"/>
  <c r="N141" i="13"/>
  <c r="GC57" i="13" s="1"/>
  <c r="GE57" i="13"/>
  <c r="AO79" i="13"/>
  <c r="AN128" i="13"/>
  <c r="K162" i="13" l="1"/>
  <c r="AO77" i="13"/>
  <c r="AN129" i="13"/>
</calcChain>
</file>

<file path=xl/sharedStrings.xml><?xml version="1.0" encoding="utf-8"?>
<sst xmlns="http://schemas.openxmlformats.org/spreadsheetml/2006/main" count="4194" uniqueCount="1234">
  <si>
    <t>Introduction to ICSAS</t>
  </si>
  <si>
    <r>
      <rPr>
        <sz val="12"/>
        <color rgb="FF008000"/>
        <rFont val="Symbol"/>
        <family val="1"/>
        <charset val="2"/>
      </rPr>
      <t>·</t>
    </r>
    <r>
      <rPr>
        <sz val="12"/>
        <color theme="1"/>
        <rFont val="Symbol"/>
        <family val="1"/>
        <charset val="2"/>
      </rPr>
      <t xml:space="preserve"> </t>
    </r>
    <r>
      <rPr>
        <sz val="12"/>
        <color theme="1"/>
        <rFont val="Cambria"/>
        <family val="1"/>
        <scheme val="major"/>
      </rPr>
      <t>What is ICSAS?</t>
    </r>
  </si>
  <si>
    <t>What is ICSAS?</t>
  </si>
  <si>
    <t>ICSAS is an integrated carbon impact assessment and sustainable building rating system or tool which aims at quantifying, hence reducing, built environment's impact in terms of carbon emissions and environmental implication while taking into account a more holistic lifecycle view of the built environment while integrating socio-economic considerations relating to the built environment and urban development.</t>
  </si>
  <si>
    <t>The ICSAS rating tool aims to:</t>
  </si>
  <si>
    <t>Sustainable Site Planning and Management</t>
  </si>
  <si>
    <t>Energy Efficiency Management</t>
  </si>
  <si>
    <t>Indoor Environmental Quality (IEQ)</t>
  </si>
  <si>
    <t>Source and Material Management</t>
  </si>
  <si>
    <t>Effective Water Use Management</t>
  </si>
  <si>
    <t>Innovative &amp; Sustainable Technologies &amp; Initiatives</t>
  </si>
  <si>
    <t>Waste Management and Reduction</t>
  </si>
  <si>
    <t>AAA Rating Level</t>
  </si>
  <si>
    <t>AA Rating Level</t>
  </si>
  <si>
    <t>A Rating Level</t>
  </si>
  <si>
    <t>C Rating Level</t>
  </si>
  <si>
    <t xml:space="preserve">             B Rating Level</t>
  </si>
  <si>
    <t>· To integrate carbon assessment criteria and reduction strategies into the matrix of a combined sustainable assessment rating system of the built environment</t>
  </si>
  <si>
    <t>· Providing a more holistic rating system through integrating and extending present criteria into  life cycle –linked performance and issues</t>
  </si>
  <si>
    <t>· To combine both carbon emission and sustainable performance factors  into a combined   criteria linked to the design, construction, commissioning and operations of buildings</t>
  </si>
  <si>
    <t>· Extending the present green building assessment into life cycle impacts and its quantification</t>
  </si>
  <si>
    <t>· To be in line with the aims of LCCF by KETTHA</t>
  </si>
  <si>
    <t>Who can use ICSAS rating tools?</t>
  </si>
  <si>
    <r>
      <rPr>
        <sz val="12"/>
        <color rgb="FF008000"/>
        <rFont val="Symbol"/>
        <family val="1"/>
        <charset val="2"/>
      </rPr>
      <t>·</t>
    </r>
    <r>
      <rPr>
        <sz val="12"/>
        <color theme="1"/>
        <rFont val="Symbol"/>
        <family val="1"/>
        <charset val="2"/>
      </rPr>
      <t xml:space="preserve"> </t>
    </r>
    <r>
      <rPr>
        <sz val="12"/>
        <color theme="1"/>
        <rFont val="Cambria"/>
        <family val="1"/>
        <scheme val="major"/>
      </rPr>
      <t>Who can use ICSAS rating tools?</t>
    </r>
  </si>
  <si>
    <t>ICSAS rating can be used to assess the planning, design and delivery of development projects. Encourage all parks of the industry to use the tool, e.g. developers, architects, planners, policy makers and etc. The eligibility criteria for the rating tool must be met to use the rating tool. The full eligility criteria can be reviewed in the reference guidelines.</t>
  </si>
  <si>
    <r>
      <rPr>
        <sz val="12"/>
        <color rgb="FF008000"/>
        <rFont val="Symbol"/>
        <family val="1"/>
        <charset val="2"/>
      </rPr>
      <t>·</t>
    </r>
    <r>
      <rPr>
        <sz val="12"/>
        <color theme="1"/>
        <rFont val="Symbol"/>
        <family val="1"/>
        <charset val="2"/>
      </rPr>
      <t xml:space="preserve"> </t>
    </r>
    <r>
      <rPr>
        <sz val="12"/>
        <color theme="1"/>
        <rFont val="Cambria"/>
        <family val="1"/>
        <scheme val="major"/>
      </rPr>
      <t>Instructions</t>
    </r>
  </si>
  <si>
    <t>Provide Renewable Energy of 1.0% from total building energy use</t>
  </si>
  <si>
    <t>Provide Renewable Energy of 2.0% from total building energy use</t>
  </si>
  <si>
    <t>Provide Renewable Energy of 3.0% from total building energy use</t>
  </si>
  <si>
    <t>Reduction of 10% of the Carbon Emission from baseline</t>
  </si>
  <si>
    <t>Reduction of 15% of the Carbon Emission from baseline</t>
  </si>
  <si>
    <t>Reduction of 20% of the Carbon Emission from baseline</t>
  </si>
  <si>
    <t>Reduction of 25% of the Carbon Emission from baseline</t>
  </si>
  <si>
    <t>Reduction of 30% and above of the Carbon Emission from baseline</t>
  </si>
  <si>
    <t>IN1</t>
  </si>
  <si>
    <t>Carbon Capture</t>
  </si>
  <si>
    <t>Tree Relocation</t>
  </si>
  <si>
    <t>Purchase Carbon Credits</t>
  </si>
  <si>
    <t>Organic Landscaping and IPM Program</t>
  </si>
  <si>
    <t>Other Strategies Proposed by Developers</t>
  </si>
  <si>
    <t>TOTAL</t>
  </si>
  <si>
    <t>Instructions</t>
  </si>
  <si>
    <t>The scorecard should be used throughout the design and development of your building project to track your anticipated ICSAS© score. The spreadsheet automatically dates each printout to give you a snapshot of your ICSAS© score as your project progresses. the active spreadsheet sums the credit points for each category and provides a total score for the project. Do not input values in the category subtotal or in the project total fields as this will be done automatically.</t>
  </si>
  <si>
    <t xml:space="preserve">The total number of points listed in the first box of the Total Project Score indicates the current anticipated score of the project. </t>
  </si>
  <si>
    <t>In the Innovation &amp; Sustainable Technologies &amp; Initiatives category you are encouraged to select or proposed up to innovations for your projects</t>
  </si>
  <si>
    <t xml:space="preserve">Beside each credit are two boxes to indicate the likelihood of achieving each credit. To score the project appropriately, input the number of points for that credit into the first column labeled "Y" if this credit will be pursued. The possible points avaiable for each credit are shown in the far right column in each category. </t>
  </si>
  <si>
    <t>Efforts have been put into this tool to ensure that it is easy and simple to use while providing accurate results</t>
  </si>
  <si>
    <r>
      <t>The main sheet to key-in all the data input is on the</t>
    </r>
    <r>
      <rPr>
        <b/>
        <sz val="11"/>
        <color theme="1"/>
        <rFont val="Cambria"/>
        <family val="1"/>
        <scheme val="major"/>
      </rPr>
      <t xml:space="preserve"> ICSAS 2013 KB01 NC</t>
    </r>
    <r>
      <rPr>
        <sz val="11"/>
        <color theme="1"/>
        <rFont val="Cambria"/>
        <family val="1"/>
        <scheme val="major"/>
      </rPr>
      <t xml:space="preserve"> folder</t>
    </r>
  </si>
  <si>
    <t>Data are requested on all coloured boxes:</t>
  </si>
  <si>
    <t>This colour indicates input data for the subpoints</t>
  </si>
  <si>
    <t>This colour indicates input data for the subpoint-points</t>
  </si>
  <si>
    <t>Produce carbon sequestration of not less than 0.5tCO2e</t>
  </si>
  <si>
    <t>Provide energy from renewable energy sources</t>
  </si>
  <si>
    <t>Cr</t>
  </si>
  <si>
    <t xml:space="preserve">Req1 </t>
  </si>
  <si>
    <t>ENVIRONMENTAL MANAGEMENT PLAN</t>
  </si>
  <si>
    <t>LOW-CARBON TRANSPORT FACTORS</t>
  </si>
  <si>
    <t>SC2</t>
  </si>
  <si>
    <t>SC3</t>
  </si>
  <si>
    <t>SC5</t>
  </si>
  <si>
    <t>SC4</t>
  </si>
  <si>
    <t>SC6</t>
  </si>
  <si>
    <t>Replant trees on 30% of site area excluding building foot print</t>
  </si>
  <si>
    <t>Replant trees on 40% of site area excluding building foot print</t>
  </si>
  <si>
    <t>Replant trees on 50% of site area excluding building foot print</t>
  </si>
  <si>
    <t>Replant trees on more than 50% of site area excluding building foot print</t>
  </si>
  <si>
    <t xml:space="preserve">The Overall Thermal Transfer Value (OTTV) and Roof Thermal Transfer Value (RTTV) </t>
  </si>
  <si>
    <t>computed on the methodology and guidelines stipulated in MS1525: 2007</t>
  </si>
  <si>
    <t xml:space="preserve">Roof Design should consider the rate of heat transfer (U-Value) according to the following </t>
  </si>
  <si>
    <t>category: i. ≥ 50kg/m2 : U-Value ≤ 0.6W/m2K; OR ii. &lt; 50kg/m2 : U-Value ≤ 0.4W/m2K</t>
  </si>
  <si>
    <t xml:space="preserve">Req2 </t>
  </si>
  <si>
    <t>BUILDING ENVELOPE PERFORMANCE</t>
  </si>
  <si>
    <t>BUILDING ENVELOPE PERFORMANCE - THERMAL PERFORMANCE</t>
  </si>
  <si>
    <t>Reduction of 2 W/m2 in OTTV from the baseline</t>
  </si>
  <si>
    <t>Reduction of 4 W/m2 in OTTV from the baseline</t>
  </si>
  <si>
    <t>Reduction of 6 W/m2 in OTTV from the baseline</t>
  </si>
  <si>
    <t>Reduction of 8 W/m2 in OTTV from the baseline</t>
  </si>
  <si>
    <t>Reduction of 10 W/m2 in OTTV from the baseline</t>
  </si>
  <si>
    <t>DECENTRALIZATION OF LIGHTING SYSTEMS CONTROL</t>
  </si>
  <si>
    <t>SUSTAINABLE MANAGEMENT</t>
  </si>
  <si>
    <t>INDIVIDUAL METERING</t>
  </si>
  <si>
    <t>RENEWABLE ENERGY</t>
  </si>
  <si>
    <t>AIR PENETRATION</t>
  </si>
  <si>
    <t>BUILDING ENERGY EFFICIENCT PERFORMANCE</t>
  </si>
  <si>
    <t>HEAT GAIN CONTROL AND COMFORT THROUGH NATURAL VENTILATION</t>
  </si>
  <si>
    <t>Predict external pressures around building</t>
  </si>
  <si>
    <t xml:space="preserve">Predict internal cross ventilation or stack effect </t>
  </si>
  <si>
    <t>AIR QUALITY PERFORMANCE</t>
  </si>
  <si>
    <t>INDOOR SMOKING RESTRICTION</t>
  </si>
  <si>
    <t>Ensuring compliance towards regulation through restriction on smoking in government  buildings.</t>
  </si>
  <si>
    <t>ACOUSTIC COMFORT</t>
  </si>
  <si>
    <t>CARBON DIOXIDE LEVEL CONTROL</t>
  </si>
  <si>
    <t>RECYCLING FACILITY</t>
  </si>
  <si>
    <t>Provide facilities to reduce construction waste and avoid landfill disposal.For Construction stage, allocate areas for collection and storage of non-hazardous materials, AND For Post-Occupancy stage, allocate colored recycling bins.</t>
  </si>
  <si>
    <t>GREEN PRODUCTS</t>
  </si>
  <si>
    <t>SUSTAINABLY SOURCED MATERIALS &amp; PRODUCTS</t>
  </si>
  <si>
    <t>Ensure ≥ 10% of total materials cost to consitutes recycled content</t>
  </si>
  <si>
    <t>Ensure ≥ 30% of total materials cost to consitutes recycled content</t>
  </si>
  <si>
    <t>INDUSTRIAL BUILDING SYSTEM</t>
  </si>
  <si>
    <t>ORGANIC WASTE MANAGEMENT</t>
  </si>
  <si>
    <t>REDUCE POTABLE WATER - 20% REDUCTION</t>
  </si>
  <si>
    <t>Encourage the use of water efficient fittings to reduce potable water usage covered under the Water Efficient Product Labelling Scheme (WELPS) by SPAN</t>
  </si>
  <si>
    <t xml:space="preserve">RECYCLED WASTE WATER </t>
  </si>
  <si>
    <t>SC1</t>
  </si>
  <si>
    <t>DESIGN FOR SOCIAL RESPONSIBILITY</t>
  </si>
  <si>
    <t>ACCESS TO VIEWS FROM WORK AREAS</t>
  </si>
  <si>
    <t xml:space="preserve">Design ≥ 60% of the NLA has a direct line of sight through vision glazing </t>
  </si>
  <si>
    <t xml:space="preserve">Design ≥ 75% of the NLA has a direct line of sight through vision glazing </t>
  </si>
  <si>
    <t>COMPATIBILITY OF URBAN AND FAÇADE DESIGN TO CULTURAL VALUES</t>
  </si>
  <si>
    <t>MAINTENANCE OF HERITAGE VALUE OF EXISTING FACILITIES</t>
  </si>
  <si>
    <t>ENVIRONMENTAL MANAGEMENT PRACTICE</t>
  </si>
  <si>
    <t>Reduce ≥10% CO2 emission reduction from baseline</t>
  </si>
  <si>
    <t>Reduce ≥30% CO2 emission reduction from baseline</t>
  </si>
  <si>
    <t>Verify energy from renewable energy sources</t>
  </si>
  <si>
    <t>Verify Renewable Energy of 1.0% from total building energy use</t>
  </si>
  <si>
    <t>Verify Renewable Energy of 2.0% from total building energy use</t>
  </si>
  <si>
    <t>Verify Renewable Energy of 3.0% from total building energy use</t>
  </si>
  <si>
    <t>TOTAL MAXIMUM POINTS</t>
  </si>
  <si>
    <t>AIR-CONDITIONED BUILDING</t>
  </si>
  <si>
    <t>TOTAL SCORE POINTS</t>
  </si>
  <si>
    <t>NON-AIR-CONDITIONED BUILDING</t>
  </si>
  <si>
    <t>- It is requirement to use ventilation simulation modeling and analysis to identify the most effective building design and layout. The simulation results and the recommendations derived are to be implemented to ensure good natural ventilation.</t>
  </si>
  <si>
    <t>- To demonstrate and calculate the building performance by using ventilation simulation modelling and analysis based on the most effective proposed building design and layout. The simulation results derived shows  the proposed building are implemented good natural ventilation.</t>
  </si>
  <si>
    <t>AIR QUALITY MANAGEMENT PLAN DURING CONSTRUCTION</t>
  </si>
  <si>
    <t>HEALTH &amp; HYGIENE</t>
  </si>
  <si>
    <t>INDOOR AIR QUALITY POLLUTANTS</t>
  </si>
  <si>
    <t>THERMAL COMFORT LIMIT</t>
  </si>
  <si>
    <t>Provide facilities to reduce construction waste and avoid landfill disposal.For Construction stage, allocate areas for collection and storage of non-hazardous materials.</t>
  </si>
  <si>
    <t>BUILDING QUALITY ASSESS (QLASSIC)</t>
  </si>
  <si>
    <t>50% of construction waste</t>
  </si>
  <si>
    <t>75% of construction waste</t>
  </si>
  <si>
    <t>EFFICIENT WATER USE DURING CONSTRUCTION</t>
  </si>
  <si>
    <t>Minimize use of potable water during construction activity</t>
  </si>
  <si>
    <t>WATER CONSERVATION STRATEGIES</t>
  </si>
  <si>
    <t>WORKERS' AMENITIES</t>
  </si>
  <si>
    <t>DP1</t>
  </si>
  <si>
    <t>RESPONSIBLE SOURCING OF MATERIALS</t>
  </si>
  <si>
    <t>DP2</t>
  </si>
  <si>
    <t>DP3</t>
  </si>
  <si>
    <t>DEMOLITION WASTE RECYCLING</t>
  </si>
  <si>
    <t>ARTIFICIAL LIGHTING</t>
  </si>
  <si>
    <t xml:space="preserve">THERMAL WELL-BEING - DESIGN </t>
  </si>
  <si>
    <t>LIGHTING SYSTEMS CONTROL - VERIFICATION</t>
  </si>
  <si>
    <t>ARTIFICIAL LIGHTING - VERIFICATION</t>
  </si>
  <si>
    <t>Improved by 9% Energy Savings from baseline</t>
  </si>
  <si>
    <t>Improved by 12% Energy Savings from baseline</t>
  </si>
  <si>
    <t>Improved by 15% Energy Savings from baseline</t>
  </si>
  <si>
    <t>Improved by 18% Energy Savings from baseline</t>
  </si>
  <si>
    <t>Improved by 21% Energy Savings from baseline</t>
  </si>
  <si>
    <t>Improved by 24% Energy Savings from baseline</t>
  </si>
  <si>
    <t>Improved by 27% Energy Savings from baseline</t>
  </si>
  <si>
    <t>Improved by 30% Energy Savings from baseline</t>
  </si>
  <si>
    <t>Improved by 33% Energy Savings from baseline</t>
  </si>
  <si>
    <t>Improved by 36% Energy Savings from baseline</t>
  </si>
  <si>
    <t>Improved by 39% Energy Savings from baseline</t>
  </si>
  <si>
    <t>Improved by 42% Energy Savings from baseline</t>
  </si>
  <si>
    <t>Improved by 45% Energy Savings from baseline</t>
  </si>
  <si>
    <t>Improved by 48% Energy Savings from baseline</t>
  </si>
  <si>
    <t>Improved by 51% Energy Savings from baseline</t>
  </si>
  <si>
    <t>Improved by 54% Energy Savings from baseline</t>
  </si>
  <si>
    <t>Improved by 57% Energy Savings from baseline</t>
  </si>
  <si>
    <t>Improved by 60% Energy Savings from baseline</t>
  </si>
  <si>
    <t>Improved by 63% Energy Savings from baseline</t>
  </si>
  <si>
    <t>Improved by 66% Energy Savings from baseline</t>
  </si>
  <si>
    <t>Improved by 69% Energy Savings from baseline</t>
  </si>
  <si>
    <t>Improved by 72% Energy Savings from baseline</t>
  </si>
  <si>
    <t>Improved by 75% Energy Savings from baseline</t>
  </si>
  <si>
    <t>100% Energy Savings from baseline - Zero Emission</t>
  </si>
  <si>
    <t>Integrated Carbon and Sustainable Assessment System</t>
  </si>
  <si>
    <t>Project Details</t>
  </si>
  <si>
    <t>Project Location</t>
  </si>
  <si>
    <t>Project Name</t>
  </si>
  <si>
    <t>Date</t>
  </si>
  <si>
    <t>Design Stage</t>
  </si>
  <si>
    <t>Criteria</t>
  </si>
  <si>
    <t>Credit Points Avaiable</t>
  </si>
  <si>
    <t>Design Points</t>
  </si>
  <si>
    <t>Building Type</t>
  </si>
  <si>
    <t>Air-Conditioned Building</t>
  </si>
  <si>
    <t>Non-Air-Conditioned Building</t>
  </si>
  <si>
    <t>Ci</t>
  </si>
  <si>
    <t>S</t>
  </si>
  <si>
    <t>Construction Stage</t>
  </si>
  <si>
    <t>Design</t>
  </si>
  <si>
    <t>Construction</t>
  </si>
  <si>
    <t>Construction Points</t>
  </si>
  <si>
    <t>Construction Carbon Reduction</t>
  </si>
  <si>
    <t>Embodied Carbon</t>
  </si>
  <si>
    <t>Operation &amp; Maintenance Stage</t>
  </si>
  <si>
    <r>
      <t>OTTV ≤ 50 W/m</t>
    </r>
    <r>
      <rPr>
        <i/>
        <vertAlign val="superscript"/>
        <sz val="10"/>
        <rFont val="Trebuchet MS"/>
        <family val="2"/>
      </rPr>
      <t xml:space="preserve">2 </t>
    </r>
    <r>
      <rPr>
        <i/>
        <sz val="10"/>
        <rFont val="Trebuchet MS"/>
        <family val="2"/>
      </rPr>
      <t>or lower</t>
    </r>
  </si>
  <si>
    <r>
      <t>RTTV ≤ 25 W/m</t>
    </r>
    <r>
      <rPr>
        <i/>
        <vertAlign val="superscript"/>
        <sz val="10"/>
        <rFont val="Trebuchet MS"/>
        <family val="2"/>
      </rPr>
      <t xml:space="preserve">2 </t>
    </r>
    <r>
      <rPr>
        <i/>
        <sz val="10"/>
        <rFont val="Trebuchet MS"/>
        <family val="2"/>
      </rPr>
      <t>or lower</t>
    </r>
  </si>
  <si>
    <t>Req4</t>
  </si>
  <si>
    <t>Calculator</t>
  </si>
  <si>
    <t>CONSTRUCTION STAGE CERTIFICATION</t>
  </si>
  <si>
    <t>Required</t>
  </si>
  <si>
    <t>SITE DEVELOPMENT: CONSERVE NATURAL ECOLOGY</t>
  </si>
  <si>
    <t>STORMWATER MANAGEMENT PLAN</t>
  </si>
  <si>
    <t>OPERATION &amp; MAINTENANCE STAGE CERTIFICATION</t>
  </si>
  <si>
    <r>
      <t>FOR AIR-CONDITIONED BUILDING (air-conditioned areas &gt; 4,000m</t>
    </r>
    <r>
      <rPr>
        <b/>
        <vertAlign val="superscript"/>
        <sz val="11"/>
        <color rgb="FF0000FF"/>
        <rFont val="Trebuchet MS"/>
        <family val="2"/>
      </rPr>
      <t>2</t>
    </r>
    <r>
      <rPr>
        <b/>
        <sz val="11"/>
        <color rgb="FF0000FF"/>
        <rFont val="Trebuchet MS"/>
        <family val="2"/>
      </rPr>
      <t xml:space="preserve">)
</t>
    </r>
  </si>
  <si>
    <t>ENERGY COMMITMENT</t>
  </si>
  <si>
    <t xml:space="preserve">Maintaining the building energy performance as the proposed figure, and assess carbon emission     </t>
  </si>
  <si>
    <r>
      <rPr>
        <b/>
        <sz val="11"/>
        <color rgb="FF0000FF"/>
        <rFont val="Trebuchet MS"/>
        <family val="2"/>
      </rPr>
      <t>For non-air-conditioned building</t>
    </r>
    <r>
      <rPr>
        <b/>
        <sz val="11"/>
        <color theme="1"/>
        <rFont val="Trebuchet MS"/>
        <family val="2"/>
      </rPr>
      <t>:</t>
    </r>
    <r>
      <rPr>
        <sz val="11"/>
        <color theme="1"/>
        <rFont val="Trebuchet MS"/>
        <family val="2"/>
      </rPr>
      <t xml:space="preserve"> minimum fresh air ventilation in conjuction with mechanical ventilation system shall be follow local building code</t>
    </r>
  </si>
  <si>
    <t>OCCUPANT COMFORT: SATISFACTION SURVEY</t>
  </si>
  <si>
    <t>OCCUPANT COMFORT: INDOOR ACOUSTIC COMFORT</t>
  </si>
  <si>
    <t>GREEN CLEANING POLICY</t>
  </si>
  <si>
    <t>PURCHASE OF SUSTAINABLE CLEANING PRODUCTS</t>
  </si>
  <si>
    <t>INDOOR CHEMICAL AND POLLUTANT SOURCE CONTROL</t>
  </si>
  <si>
    <t>INDOOR INTEGRATED PEST MANAGEMENT</t>
  </si>
  <si>
    <t>INDOOR AIR QUALITY PERFORMANCE</t>
  </si>
  <si>
    <t>SUSTAINABLE PURCHASING POLICY</t>
  </si>
  <si>
    <t>SUSTAINABLE PURCHASING: ONGOING CONSUMABLES</t>
  </si>
  <si>
    <t>SUSTAINABLE PURCHASING: ELECTRIC-EFFICIENT-POWERED EQUIPMENT</t>
  </si>
  <si>
    <t>SUSTAINABLE PURCHASING: FURNITURE</t>
  </si>
  <si>
    <t>WATER EFFICIENT MANAGEMENT POLICY</t>
  </si>
  <si>
    <t>WATER EFFICIENCY MANAGEMENT CONTROL PLAN</t>
  </si>
  <si>
    <t>ASSESSING WATER EFFICIENCY PERFORMANCE</t>
  </si>
  <si>
    <t>WATER EFFICIENCY MANAGEMENT IMPROVEMENT PLAN</t>
  </si>
  <si>
    <t xml:space="preserve">Construction Stage </t>
  </si>
  <si>
    <t>O&amp;M Carbon Reduction</t>
  </si>
  <si>
    <t xml:space="preserve">Operation &amp; Maintenance Stage </t>
  </si>
  <si>
    <t>O&amp;M Points</t>
  </si>
  <si>
    <t>Carbon Sequestration</t>
  </si>
  <si>
    <t>Carbon Offset</t>
  </si>
  <si>
    <t>TOTAL CONSTRUCTION STAGE</t>
  </si>
  <si>
    <t>Operation Carbon</t>
  </si>
  <si>
    <t>Design Stage Certification</t>
  </si>
  <si>
    <t>Construction Stage Certification</t>
  </si>
  <si>
    <t>Operation &amp; Maintenance Stage Certification</t>
  </si>
  <si>
    <t>Building Categories</t>
  </si>
  <si>
    <t>Air-cond building</t>
  </si>
  <si>
    <t>Offices</t>
  </si>
  <si>
    <t>Retails</t>
  </si>
  <si>
    <t>Healthcare</t>
  </si>
  <si>
    <t>Government Institution</t>
  </si>
  <si>
    <t>Airports</t>
  </si>
  <si>
    <t>Data Centers</t>
  </si>
  <si>
    <t>Non-Air-Cond Building</t>
  </si>
  <si>
    <t>School</t>
  </si>
  <si>
    <t>Religious Building (Masjid)</t>
  </si>
  <si>
    <t xml:space="preserve">House &amp; Residential </t>
  </si>
  <si>
    <t>Transportation Building</t>
  </si>
  <si>
    <t>R&amp;R Facilities</t>
  </si>
  <si>
    <t>aircondb</t>
  </si>
  <si>
    <t>nonaircondb</t>
  </si>
  <si>
    <t>*GFA must excludes Car Parks</t>
  </si>
  <si>
    <r>
      <t>m</t>
    </r>
    <r>
      <rPr>
        <vertAlign val="superscript"/>
        <sz val="12"/>
        <color theme="1"/>
        <rFont val="Trebuchet MS"/>
        <family val="2"/>
      </rPr>
      <t>2</t>
    </r>
  </si>
  <si>
    <t>Project Gross Floor Area*</t>
  </si>
  <si>
    <t>Carbon Emission</t>
  </si>
  <si>
    <t xml:space="preserve">Req3 </t>
  </si>
  <si>
    <t>Req5</t>
  </si>
  <si>
    <t>To improved by 6% Energy Savings from baseline</t>
  </si>
  <si>
    <t>CARBON ACCOUNTING ON SITE (FOR GREENFIELD OR GRADED LAND)</t>
  </si>
  <si>
    <t>FM2</t>
  </si>
  <si>
    <t>BUILDING FACILITIES MANAGEMENT</t>
  </si>
  <si>
    <t>Data &amp; Area Management</t>
  </si>
  <si>
    <t>System Management</t>
  </si>
  <si>
    <t>Performance Management</t>
  </si>
  <si>
    <t>BUILDING USER MANUAL</t>
  </si>
  <si>
    <t>MAINTENANCE MANAGEMENT PLAN: EXTERNAL BUILDING AND HARDSCAPE</t>
  </si>
  <si>
    <t>MAINTENANCE MANAGEMENT PLAN: BUILDING STRUCTURE AND ROOF</t>
  </si>
  <si>
    <t>MAINTENANCE MANAGEMENT PLAN: EROSION CONTROL AND LANDSCAPE MANAGEMENT</t>
  </si>
  <si>
    <t>INDOOR AIR QUALITY TEST</t>
  </si>
  <si>
    <t>WM1</t>
  </si>
  <si>
    <t>SOLID WASTE MANAGEMENT POLICY</t>
  </si>
  <si>
    <t>Establish the Solid Waste Management Policy</t>
  </si>
  <si>
    <t>Establish Waste Minimization Awareness Program</t>
  </si>
  <si>
    <t>WM2</t>
  </si>
  <si>
    <t>SOLID WASTE MANAGEMENT: ONGOING CONSUMABLES</t>
  </si>
  <si>
    <t>Reuse or recycle 50% of the ongoing consumables waste</t>
  </si>
  <si>
    <t>Reuse or recycle 75% of the ongoing consumables waste</t>
  </si>
  <si>
    <t>WM3</t>
  </si>
  <si>
    <t>SOLID WASTE MANAGEMENT: ORGANIC WASTE</t>
  </si>
  <si>
    <t>Compost 50% of organic waste</t>
  </si>
  <si>
    <t>Compost 75% of organic waste</t>
  </si>
  <si>
    <t>Compost 100% of organic waste</t>
  </si>
  <si>
    <t>WM4</t>
  </si>
  <si>
    <t>TOTAL OPERATION &amp; MAINTENANCE STAGE</t>
  </si>
  <si>
    <t xml:space="preserve">Criteria </t>
  </si>
  <si>
    <t xml:space="preserve">PD1 </t>
  </si>
  <si>
    <t>PD3</t>
  </si>
  <si>
    <t xml:space="preserve">PD6 </t>
  </si>
  <si>
    <t>INITIAL TARGET OF ICSAS LEVEL AND ESTIMATION ICSAS GREEN BUDGET</t>
  </si>
  <si>
    <t>GREEN ECO-CHARRETTE</t>
  </si>
  <si>
    <t>USE OF INTEGRATED DESIGN PROCESS</t>
  </si>
  <si>
    <t>POTENTIAL ENVIRONMENTAL IMPACT OF DEVELOIPMENT OR RE-DEVELOPMENT</t>
  </si>
  <si>
    <t>FACILITIES MANAGER IN DESIGN TEAM</t>
  </si>
  <si>
    <t>IMPLEMENT ENVIRONMENTAL MANAGEMENT PLAN (EMP)</t>
  </si>
  <si>
    <t>(Air-Cond Building)</t>
  </si>
  <si>
    <t>(Non-Air-Cond Building)</t>
  </si>
  <si>
    <r>
      <t xml:space="preserve">FOR NON-AIR-CONDITIONED BUILDING </t>
    </r>
    <r>
      <rPr>
        <b/>
        <sz val="11"/>
        <color rgb="FF0000FF"/>
        <rFont val="Trebuchet MS"/>
        <family val="2"/>
      </rPr>
      <t xml:space="preserve">
</t>
    </r>
  </si>
  <si>
    <t>CONSTRUCTION WASTE MANAGEMENT</t>
  </si>
  <si>
    <t>PD2</t>
  </si>
  <si>
    <t>DERIVATION AND DESCRIPTIONS OF ICSAS SUSTAINABLE AND CARBON REDUCTION IN NEED STATEMENT</t>
  </si>
  <si>
    <t>PD4</t>
  </si>
  <si>
    <t>PD5</t>
  </si>
  <si>
    <t>Preserve greenfield 10% of total existing green area above the JPBD requirements</t>
  </si>
  <si>
    <t>Preserve greenfield 20% of total existing green area above the JPBD requirements</t>
  </si>
  <si>
    <t>Preserve greenfield 30% of total existing green area above the JPBD requirements</t>
  </si>
  <si>
    <r>
      <rPr>
        <b/>
        <sz val="11"/>
        <color rgb="FF0000FF"/>
        <rFont val="Trebuchet MS"/>
        <family val="2"/>
      </rPr>
      <t>For air-conditioned building:</t>
    </r>
    <r>
      <rPr>
        <sz val="11"/>
        <color theme="1"/>
        <rFont val="Trebuchet MS"/>
        <family val="2"/>
      </rPr>
      <t xml:space="preserve"> fresh air rate for air ventilation system must comply to the minimum requirement stated in ASHRAE 62.1:2007 or Mechanical Technique Guide 1/2009 (JKR) - Guideline to Air Ventilation Design to ensure enough fresh air for building residents</t>
    </r>
  </si>
  <si>
    <t>Provide calculation of embodied carbon on at least 1 construction component assembly materials from cradle to gate</t>
  </si>
  <si>
    <t>2% improvement in Lighting Power Density (LPD)</t>
  </si>
  <si>
    <t>4% improvement in Lighting Power Density (LPD)</t>
  </si>
  <si>
    <t>6% improvement in Lighting Power Density (LPD)</t>
  </si>
  <si>
    <t>8% improvement in Lighting Power Density (LPD)</t>
  </si>
  <si>
    <t>≥ 10% improvement in Lighting Power Density (LPD)</t>
  </si>
  <si>
    <r>
      <t>FOR NON-AIR-CONDITIONED BUILDING</t>
    </r>
    <r>
      <rPr>
        <b/>
        <sz val="11"/>
        <color rgb="FF0000FF"/>
        <rFont val="Trebuchet MS"/>
        <family val="2"/>
      </rPr>
      <t xml:space="preserve">
</t>
    </r>
  </si>
  <si>
    <t>BUILDING ENERGY EFFICIENCT PERFORMANCE - VERIFICATION</t>
  </si>
  <si>
    <t xml:space="preserve">
Implement alternative strategy(s) to reduce carbon emission and/or contribute to sustainability which complies with one of three mandatory criteria which are: 
1. Carbon Sequestration 
2. Carbon Reduction under Scope 3 of GHG Emissions 
3. Technological Advancements to Improve Building Performance</t>
  </si>
  <si>
    <t>Green Products Scoring System 50 - 69</t>
  </si>
  <si>
    <t>Green Products Scoring System 70 - 79</t>
  </si>
  <si>
    <t>ACOUSTIC COMFORT - VERIFICATION</t>
  </si>
  <si>
    <t xml:space="preserve">IMPROVED COMMISSIONING </t>
  </si>
  <si>
    <t>RAINWATER HARVESTING SYSTEM WITHIN CONSTRUCTION</t>
  </si>
  <si>
    <t>SHASSIC</t>
  </si>
  <si>
    <t>ENERGY MANAGEMENT SYSTEM</t>
  </si>
  <si>
    <t xml:space="preserve">INDOOR CHEMICAL AND POLLUTANT SOURCE CONTROL </t>
  </si>
  <si>
    <t xml:space="preserve">Maintaining the building water performance as the proposed figure, and assess carbon emission     </t>
  </si>
  <si>
    <t>SOLID WASTE MANAGEMENT: REMOVABLE ASSET</t>
  </si>
  <si>
    <t>Reuse or recycle 50% of the removable asset</t>
  </si>
  <si>
    <t>Reuse or recycle 75% of the removable asset</t>
  </si>
  <si>
    <t>DP4</t>
  </si>
  <si>
    <t>DP5</t>
  </si>
  <si>
    <r>
      <t xml:space="preserve">Green Products Scoring System </t>
    </r>
    <r>
      <rPr>
        <sz val="10"/>
        <color theme="1"/>
        <rFont val="Calibri"/>
        <family val="2"/>
      </rPr>
      <t>≥</t>
    </r>
    <r>
      <rPr>
        <i/>
        <sz val="10"/>
        <color theme="1"/>
        <rFont val="Trebuchet MS"/>
        <family val="2"/>
      </rPr>
      <t xml:space="preserve"> 80</t>
    </r>
  </si>
  <si>
    <t xml:space="preserve">MAIN COMMISSIONING OF BUILDING ENERGY SYSTEMS </t>
  </si>
  <si>
    <t>BUILDING PERFORMANCE</t>
  </si>
  <si>
    <t xml:space="preserve">(Non-air-conditioned area minimum 90% of total floor area excluding car parks and common areas)
</t>
  </si>
  <si>
    <t>DESIGN FOR DIS-ASSEMBLY</t>
  </si>
  <si>
    <t xml:space="preserve">BUILDING ENERGY EFFICIENCT PERFORMANCE </t>
  </si>
  <si>
    <t>SOLID WASTE MANAGEMENT - ROUTE AND RECYCLERS</t>
  </si>
  <si>
    <t>TRANSPORTATION - CONSTRUCTION MATERIALS</t>
  </si>
  <si>
    <t>Reduction of 30% of the Carbon Emission from baseline</t>
  </si>
  <si>
    <t>Elective Points</t>
  </si>
  <si>
    <t>HEALTHCARE</t>
  </si>
  <si>
    <t>CONTAMINANT PREVENTION: LEAKS &amp; SPILLS</t>
  </si>
  <si>
    <t>MICROBIAL CONTAMINATION</t>
  </si>
  <si>
    <t>INDOOR LEISURE AREAS</t>
  </si>
  <si>
    <t>DAYLIGHT &amp; VIEWS: LIGHTING &amp; CIRCADIAN RHYTMS</t>
  </si>
  <si>
    <t>PBT SOURCE DECREASE - MERCURY</t>
  </si>
  <si>
    <t>PBT SOURCE DECREASE - MERCURY IN LAMPS</t>
  </si>
  <si>
    <t>FURNITURE &amp; MEDICAL FURNISHING</t>
  </si>
  <si>
    <t>TOTAL ELECTIVE POINTS</t>
  </si>
  <si>
    <t>ENVIRONMENTAL IMPACT FROM CONSTRUCTION ACTIVITY</t>
  </si>
  <si>
    <t>DP6</t>
  </si>
  <si>
    <t>a</t>
  </si>
  <si>
    <t>b</t>
  </si>
  <si>
    <t>AIR PENETRATION - Infiltration Test</t>
  </si>
  <si>
    <t>LOW CARBON CITY CHARACTERISTICS AND FACTORS</t>
  </si>
  <si>
    <t>FACTORS IN STORMWATER MANAGEMENT</t>
  </si>
  <si>
    <t>URBAN HEAT ISLAND MITIGATION</t>
  </si>
  <si>
    <t>CONTROL IN EXTERNAL LIGHT SPILL AND BRIGHTNESS</t>
  </si>
  <si>
    <t>ROOF THERMAL PERFORMANCE</t>
  </si>
  <si>
    <t>ADMISSION OF DAYLIT ZONE AND PROVISION OF CONTROLS</t>
  </si>
  <si>
    <t>CONTROL &amp; STRATEGIES TO REDUCE MOULD OCCURANCE</t>
  </si>
  <si>
    <t>LIFE CYCLE ANALYSIS (LCA) - STRUCTURAL ELEMENTS</t>
  </si>
  <si>
    <t>SALVAGED AND REUSED MATERIALS</t>
  </si>
  <si>
    <t>EXISTING STRUCTURAL AND NON-STRUCTURAL MATERIAL REUSED</t>
  </si>
  <si>
    <t>URBAN HEAT ISLAND MITIGATION - NON-ROOF</t>
  </si>
  <si>
    <t>ADMISSION OF DAYLIT ZONE AND PROVISION OF CONTROLS - VERIFICATION</t>
  </si>
  <si>
    <t>URBAN HEAT ISLAND MITIGATION: NON-ROOF</t>
  </si>
  <si>
    <t>FUNDAMENTAL REFRIGERANT MANAGEMENT</t>
  </si>
  <si>
    <t>Credit Points Available</t>
  </si>
  <si>
    <t>SE/CAL01</t>
  </si>
  <si>
    <t>CM/CAL01</t>
  </si>
  <si>
    <t>WM/CAL01</t>
  </si>
  <si>
    <t>LOW-CARBON TRANSPORT FACTORS - CONSTRUCTION MACHINERY</t>
  </si>
  <si>
    <t>TM/CAL01</t>
  </si>
  <si>
    <t>SM/CAL01</t>
  </si>
  <si>
    <t xml:space="preserve">IS1 </t>
  </si>
  <si>
    <t>IS2</t>
  </si>
  <si>
    <t>IS3</t>
  </si>
  <si>
    <t>IS4</t>
  </si>
  <si>
    <t>IS5</t>
  </si>
  <si>
    <t>IS6</t>
  </si>
  <si>
    <t>IS7</t>
  </si>
  <si>
    <t>IS8</t>
  </si>
  <si>
    <t>IS9</t>
  </si>
  <si>
    <t>IS10</t>
  </si>
  <si>
    <t>IS11</t>
  </si>
  <si>
    <t>IS12</t>
  </si>
  <si>
    <t>IS13</t>
  </si>
  <si>
    <t xml:space="preserve">EP1 </t>
  </si>
  <si>
    <t>EP2</t>
  </si>
  <si>
    <t>EP3</t>
  </si>
  <si>
    <t>EP4</t>
  </si>
  <si>
    <t>EP5</t>
  </si>
  <si>
    <t>EP6</t>
  </si>
  <si>
    <t>EP7</t>
  </si>
  <si>
    <t>EP8</t>
  </si>
  <si>
    <t>EP9</t>
  </si>
  <si>
    <t>EP10</t>
  </si>
  <si>
    <t>EP11</t>
  </si>
  <si>
    <t>EP12</t>
  </si>
  <si>
    <t>OH1</t>
  </si>
  <si>
    <t>OH2</t>
  </si>
  <si>
    <t>OH3</t>
  </si>
  <si>
    <t>OH4</t>
  </si>
  <si>
    <t>OH5</t>
  </si>
  <si>
    <t>OH6</t>
  </si>
  <si>
    <t>OH7</t>
  </si>
  <si>
    <t>EC1</t>
  </si>
  <si>
    <t>EC2</t>
  </si>
  <si>
    <t>EC3</t>
  </si>
  <si>
    <t>EC4</t>
  </si>
  <si>
    <t>EC5</t>
  </si>
  <si>
    <t>EC6</t>
  </si>
  <si>
    <t xml:space="preserve">LIFE CYCLE ANALYSIS </t>
  </si>
  <si>
    <t>1 point awarded for every 1 component assembly materials (Up to 5 points)</t>
  </si>
  <si>
    <t>EC7</t>
  </si>
  <si>
    <t>EC8</t>
  </si>
  <si>
    <t>WE1</t>
  </si>
  <si>
    <t>WE2</t>
  </si>
  <si>
    <t>WE3</t>
  </si>
  <si>
    <t>WE4</t>
  </si>
  <si>
    <t>HC1</t>
  </si>
  <si>
    <t>HC2</t>
  </si>
  <si>
    <t>Infrastructure and Sequestration- Towards the Low Carbon City</t>
  </si>
  <si>
    <t>Human Factors in a Low Carbon Economy- Occupant &amp; Health</t>
  </si>
  <si>
    <t xml:space="preserve">Lowering the Embodied Carbon </t>
  </si>
  <si>
    <t>HC3</t>
  </si>
  <si>
    <t>HC4</t>
  </si>
  <si>
    <t>HC5</t>
  </si>
  <si>
    <t>HC6</t>
  </si>
  <si>
    <t>HC7</t>
  </si>
  <si>
    <t>HC8</t>
  </si>
  <si>
    <t>EP13</t>
  </si>
  <si>
    <t>EP14</t>
  </si>
  <si>
    <t>EP15</t>
  </si>
  <si>
    <t>EP16</t>
  </si>
  <si>
    <t>EP17</t>
  </si>
  <si>
    <t>EP18</t>
  </si>
  <si>
    <t>EP19</t>
  </si>
  <si>
    <t>EP20</t>
  </si>
  <si>
    <t>EP21</t>
  </si>
  <si>
    <t>OH9</t>
  </si>
  <si>
    <t>OH10</t>
  </si>
  <si>
    <t>OH11</t>
  </si>
  <si>
    <t>OH12</t>
  </si>
  <si>
    <t>EC9</t>
  </si>
  <si>
    <t>EC10</t>
  </si>
  <si>
    <t>EC11</t>
  </si>
  <si>
    <t>EC12</t>
  </si>
  <si>
    <t>EC13</t>
  </si>
  <si>
    <t>EC14</t>
  </si>
  <si>
    <t>EC15</t>
  </si>
  <si>
    <t>EC16</t>
  </si>
  <si>
    <t>EC17</t>
  </si>
  <si>
    <t>LIFE CYCLE ANALYSIS</t>
  </si>
  <si>
    <t>Provide calculation of embodied carbon for construction component assembly materials from cradle to gate (up to 5 materials)</t>
  </si>
  <si>
    <t>WE5</t>
  </si>
  <si>
    <t>WE6</t>
  </si>
  <si>
    <t>IS14</t>
  </si>
  <si>
    <t>EP22</t>
  </si>
  <si>
    <t>IS15</t>
  </si>
  <si>
    <t>IS16</t>
  </si>
  <si>
    <t>IS17</t>
  </si>
  <si>
    <t>IS19</t>
  </si>
  <si>
    <t>IS20</t>
  </si>
  <si>
    <t>EP23</t>
  </si>
  <si>
    <t>EP24</t>
  </si>
  <si>
    <t>EP25</t>
  </si>
  <si>
    <t>EP26</t>
  </si>
  <si>
    <t>OH13</t>
  </si>
  <si>
    <t>OH14</t>
  </si>
  <si>
    <t>OH15</t>
  </si>
  <si>
    <t>OH16</t>
  </si>
  <si>
    <t>OH17</t>
  </si>
  <si>
    <t>OH18</t>
  </si>
  <si>
    <t>OH19</t>
  </si>
  <si>
    <t>OH20</t>
  </si>
  <si>
    <t>OH21</t>
  </si>
  <si>
    <t>EC18</t>
  </si>
  <si>
    <t>EC19</t>
  </si>
  <si>
    <t>EC20</t>
  </si>
  <si>
    <t>EC21</t>
  </si>
  <si>
    <t>WE7</t>
  </si>
  <si>
    <t>WE8</t>
  </si>
  <si>
    <t>WE9</t>
  </si>
  <si>
    <t>WE10</t>
  </si>
  <si>
    <t>FM1</t>
  </si>
  <si>
    <t>Req3</t>
  </si>
  <si>
    <t>DP7</t>
  </si>
  <si>
    <t>TOTAL DESIGN STAGE (CORE)</t>
  </si>
  <si>
    <t>TOTAL DESIGN STAGE (ELECTIVE)</t>
  </si>
  <si>
    <t>TOTAL DESIGN STAGE (CORE + ELECTIVE)</t>
  </si>
  <si>
    <t>TOTAL PERCENTAGE POINTS (%)</t>
  </si>
  <si>
    <t>ICSAS RATING</t>
  </si>
  <si>
    <t>Improved by 78% Energy Savings from baseline</t>
  </si>
  <si>
    <t>Improved by 81% Energy Savings from baseline</t>
  </si>
  <si>
    <t>Improved by 84% Energy Savings from baseline</t>
  </si>
  <si>
    <t>Improved by 87% Energy Savings from baseline</t>
  </si>
  <si>
    <t xml:space="preserve">TOTAL Cr POINTS </t>
  </si>
  <si>
    <t xml:space="preserve">PD - Pre-Design </t>
  </si>
  <si>
    <t>IS - Infrastructure and Sequestration- Towards the Low Carbon City</t>
  </si>
  <si>
    <t>EP - Lowering Operational Carbon- Energy Performance Impacts</t>
  </si>
  <si>
    <t xml:space="preserve">OH - Human Factors in a Low Carbon Economy- Occupant &amp; Health </t>
  </si>
  <si>
    <t>EC - Lowering the Embodied Carbon</t>
  </si>
  <si>
    <t xml:space="preserve">WE - Lowering Operational Carbon- Water Efficiency Factors </t>
  </si>
  <si>
    <t xml:space="preserve">SC - Social and Cultural Sustainability </t>
  </si>
  <si>
    <t xml:space="preserve">DP - Avoiding Carbon Emission- Demolition &amp; Disposal Factors </t>
  </si>
  <si>
    <t xml:space="preserve">IN - Sustainable and Carbon Initiatives </t>
  </si>
  <si>
    <t>Total</t>
  </si>
  <si>
    <t xml:space="preserve">IS - Infrastructure and Sequestration- Towards the Low Carbon City </t>
  </si>
  <si>
    <t>DP - Avoiding Carbon Emission- Demolition &amp; Disposal Factors</t>
  </si>
  <si>
    <t>IN - Sustainable and Carbon Initiatives</t>
  </si>
  <si>
    <t>Operation &amp; Maintenance</t>
  </si>
  <si>
    <t>Total Points</t>
  </si>
  <si>
    <t>Total (Cr,Ci,S)(exclude IN)</t>
  </si>
  <si>
    <t>Percentage Points</t>
  </si>
  <si>
    <t xml:space="preserve">IS - Infrastructure and Sequestration Management- Towards the Low Carbon City </t>
  </si>
  <si>
    <t xml:space="preserve">EC - Lowering the Embodied Carbon </t>
  </si>
  <si>
    <t>WM - Lowering Operational Carbon - Waste Management and Reduction</t>
  </si>
  <si>
    <t>FM - Sustainable Facility Management</t>
  </si>
  <si>
    <t>a. Development within Defined Urban Footprint</t>
  </si>
  <si>
    <t>b. Transit-Oriented Development and Urban Connectivity</t>
  </si>
  <si>
    <t>c. Brownfield Development</t>
  </si>
  <si>
    <t>a. Site Inventory Analysis for Greenfield- Design to include existing site features</t>
  </si>
  <si>
    <t>c. Carbon Sequestrian - Preservation (For Mature Trees)</t>
  </si>
  <si>
    <t>i) For non-urban areas:</t>
  </si>
  <si>
    <t>iii) Produce carbon sequestration of not less than 0.5 tCO2e</t>
  </si>
  <si>
    <t>ii) For urban areas:</t>
  </si>
  <si>
    <t xml:space="preserve">d. Shade Trees Plantation </t>
  </si>
  <si>
    <t>e. Carbon Sequestrian - Restroration (New/Planting)</t>
  </si>
  <si>
    <t>b. Establish Environmental Management Plan (EMP)</t>
  </si>
  <si>
    <t>a. Control of Stormwater Run-Off on Site</t>
  </si>
  <si>
    <t xml:space="preserve">b. Stormwater Design - Quality </t>
  </si>
  <si>
    <t>c. Integration of Carbon Sequester Strategies</t>
  </si>
  <si>
    <t>a. Accessible Public Transport - Covered Pedestrian Walkway</t>
  </si>
  <si>
    <t>b. Low-emission vehicle designated parking</t>
  </si>
  <si>
    <t>a. SRI for roof</t>
  </si>
  <si>
    <t>b. SRI for non-roof</t>
  </si>
  <si>
    <t>c. Provision of green roof/wall</t>
  </si>
  <si>
    <t>d. Provision of grass paved carpark</t>
  </si>
  <si>
    <t>a. Area Partition According to Lighting Zoning</t>
  </si>
  <si>
    <t>b. Automatic Motion Sensors Covering a Minimum of 30% of the Occupied Building Area</t>
  </si>
  <si>
    <t>a. Automatic photo-sensors at perimeters with natural daylighting</t>
  </si>
  <si>
    <t>b. Natural Lighting</t>
  </si>
  <si>
    <t>a. Office area for maintenance team</t>
  </si>
  <si>
    <t>b. Sub-meters on switchboards for each service system ≥100kVA Total Connected Load (TCL)</t>
  </si>
  <si>
    <t>a. Division of air-conditioned and non air-conditioned areas</t>
  </si>
  <si>
    <t>b. Infiltration Rate does not exceed 0.5 ACH or equivalent</t>
  </si>
  <si>
    <t>b. Orientation of Building Layout and Major Openings</t>
  </si>
  <si>
    <t>c. Design For Cross Ventilation</t>
  </si>
  <si>
    <t xml:space="preserve">d. Provide Operable Windows </t>
  </si>
  <si>
    <t>e. Allow for Adequate Internal Airflow.</t>
  </si>
  <si>
    <t>f. Design Clerestories or Vented Skylights</t>
  </si>
  <si>
    <t>g. Provide Attic Ventilation.</t>
  </si>
  <si>
    <t>h. Provision of  the Use of Fan-Assisted Cooling Strategies.</t>
  </si>
  <si>
    <t>a. Glare Levels Control</t>
  </si>
  <si>
    <t>b. At least 50% from the Total Individual Rooms with Individual Thermal Controls</t>
  </si>
  <si>
    <t>a. Sustainable Timber Source</t>
  </si>
  <si>
    <t>b. Recycled Content</t>
  </si>
  <si>
    <t>c. Local Materials</t>
  </si>
  <si>
    <t>a. Construction with a CIDB IBS score &gt; 50%</t>
  </si>
  <si>
    <t>b. Construction with a CIDB IBS score &gt; 70%</t>
  </si>
  <si>
    <t>a. Provide calculation of embodied carbon for construction component assembly materials from cradle to gate (up to 5 materials)</t>
  </si>
  <si>
    <t>a. 15% carbon emission reduction compare to WEPLS standard by SPAN</t>
  </si>
  <si>
    <t>b. 30% carbon emission reduction compare to WEPLS standard by SPAN</t>
  </si>
  <si>
    <t xml:space="preserve">a. Install individual sub-meters to monitor the major water usage </t>
  </si>
  <si>
    <t>b. Linking all private meters to the Energy Management System (EMS) for leak detection</t>
  </si>
  <si>
    <t>a. Recycle waste water using waste water filtering system less than 20%; OR</t>
  </si>
  <si>
    <t>b. Recycle waste water using waste water filtering system ≥20%</t>
  </si>
  <si>
    <t>a.Maintain Existing Walls, Floors and Roof</t>
  </si>
  <si>
    <t>b. Maintain Existing Interior Non-structural Elements</t>
  </si>
  <si>
    <t xml:space="preserve">a. Proper timing of construction with respect to rain </t>
  </si>
  <si>
    <t>b. Confine Construction Activity to Pre-Designated Areas</t>
  </si>
  <si>
    <t>c. Proper Implementation of Staging and Spill Prevention Plan</t>
  </si>
  <si>
    <t xml:space="preserve">d. Implementation of Erosion and Sedimentation Control Plan </t>
  </si>
  <si>
    <t xml:space="preserve">a. Implement effective environmental friendly programmes </t>
  </si>
  <si>
    <t xml:space="preserve">b. Main contractor has good track records in the adoption of green practice </t>
  </si>
  <si>
    <t>c. Construction team to Implement the ISO 14000 procedure</t>
  </si>
  <si>
    <t>a. Automatic Motion Sensors Covering a Minimum of 30% of the Occupied Building Area</t>
  </si>
  <si>
    <t>a. Ensure the automatic photo-sensors at perimeters performs as proposed design</t>
  </si>
  <si>
    <t>a. Construction Site Air Pollution and Dust Control Management Plan</t>
  </si>
  <si>
    <t xml:space="preserve">b. Site Personnel are Designated for Regular Inspections on the Effectiveness of Air Pollution Control Measures </t>
  </si>
  <si>
    <t>a. Hygiene Management Plan for Construction</t>
  </si>
  <si>
    <t>b. Designated person to inspect the site regularly to identify health and hygenic problem areas</t>
  </si>
  <si>
    <t>c. Provide training and information on health and hygiene issues to construction site staff</t>
  </si>
  <si>
    <t>d. Use No/Low Emission Cleaning Products</t>
  </si>
  <si>
    <t>a. Low VOC Materials - for paints and coatings</t>
  </si>
  <si>
    <t>b. Low VOC Materials - for adhesives and sealants</t>
  </si>
  <si>
    <r>
      <t xml:space="preserve">a. QLASSIC score of </t>
    </r>
    <r>
      <rPr>
        <sz val="10"/>
        <color theme="1"/>
        <rFont val="Calibri"/>
        <family val="2"/>
      </rPr>
      <t>≥</t>
    </r>
    <r>
      <rPr>
        <sz val="10"/>
        <color theme="1"/>
        <rFont val="Trebuchet MS"/>
        <family val="2"/>
      </rPr>
      <t xml:space="preserve"> 70%</t>
    </r>
  </si>
  <si>
    <r>
      <t xml:space="preserve">b. QLASSIC score </t>
    </r>
    <r>
      <rPr>
        <sz val="10"/>
        <color theme="1"/>
        <rFont val="Calibri"/>
        <family val="2"/>
      </rPr>
      <t>≥</t>
    </r>
    <r>
      <rPr>
        <sz val="10"/>
        <color theme="1"/>
        <rFont val="Trebuchet MS"/>
        <family val="2"/>
      </rPr>
      <t xml:space="preserve"> 80%</t>
    </r>
  </si>
  <si>
    <r>
      <t xml:space="preserve">c. QLASSIC score </t>
    </r>
    <r>
      <rPr>
        <sz val="10"/>
        <color theme="1"/>
        <rFont val="Calibri"/>
        <family val="2"/>
      </rPr>
      <t>≥</t>
    </r>
    <r>
      <rPr>
        <sz val="10"/>
        <color theme="1"/>
        <rFont val="Trebuchet MS"/>
        <family val="2"/>
      </rPr>
      <t xml:space="preserve"> 90%</t>
    </r>
  </si>
  <si>
    <t>a. Use of Low-Flow Water Closet in Construction Site Office/Show Room</t>
  </si>
  <si>
    <t>c. Use of Automatic/Manual Flow Control Faucet and Control Valve for Urinal in Site Office</t>
  </si>
  <si>
    <t xml:space="preserve">a. SHASSIC Score </t>
  </si>
  <si>
    <t xml:space="preserve">b. SHASSIC Score </t>
  </si>
  <si>
    <t xml:space="preserve">c. SHASSIC Score </t>
  </si>
  <si>
    <t>a. Maintain Existing Walls, Floors and Roof</t>
  </si>
  <si>
    <t>a. Maintain Parking Lots</t>
  </si>
  <si>
    <t>b. Maintain Green Areas</t>
  </si>
  <si>
    <t>c. Maintain Exterior Cladding</t>
  </si>
  <si>
    <t>a. Maintain Building Structure</t>
  </si>
  <si>
    <t>b. Maintain Roof Structure</t>
  </si>
  <si>
    <t>a. Maintain Erosion Control</t>
  </si>
  <si>
    <t>b. Maintain Landscape</t>
  </si>
  <si>
    <t>a. Establish the Energy Management Policy</t>
  </si>
  <si>
    <t>b. Establish the Energy Management Team</t>
  </si>
  <si>
    <t>c. Implement communication, training and awareness on energy commitment</t>
  </si>
  <si>
    <t>a. Maintenance Plan</t>
  </si>
  <si>
    <t>b. Operation &amp; Maintenance Team</t>
  </si>
  <si>
    <t xml:space="preserve">a. Establish the Energy Control Management System </t>
  </si>
  <si>
    <t>b. Energy Management Team to review the effectiveness of the Energy Policy</t>
  </si>
  <si>
    <t xml:space="preserve">c. Maintain On-Site and Off-Site Renewable Energy </t>
  </si>
  <si>
    <t>i) Prepare Maintenance Plan &amp; Schedule</t>
  </si>
  <si>
    <t>ii) Implement communication, training and awareness</t>
  </si>
  <si>
    <t>e. Emissions Reduction Reporting</t>
  </si>
  <si>
    <t>a. Maintenance with Low-VOC Materials - Paints &amp; Coatings</t>
  </si>
  <si>
    <t>b. Maintenance with Low-VOC Materials - Adhesives &amp; Sealants</t>
  </si>
  <si>
    <t>a. Purchase 30% of the total annual purchases of sustainable cleaning products</t>
  </si>
  <si>
    <t>b. Purchase 30% of the total annual purchases of sustainable cleaning equipments</t>
  </si>
  <si>
    <t>a. Ensure the purchase 5% of total materials cost to consitute recycled content for post-consumer AND/OR 5% postindustrial material</t>
  </si>
  <si>
    <t>b. Ensure the purchase of at least 50% materials manufactured/processed within 500km of the building</t>
  </si>
  <si>
    <t>c. Life Cycle Analysis (LCA) - Provide database on tCO2e from cradle to gate</t>
  </si>
  <si>
    <t>a. Purchase at least 40% of total purchases of electric-efficient-powered equipment</t>
  </si>
  <si>
    <t>b. Life Cycle Analysis (LCA) - Provide database on tCO2e from cradle to gate</t>
  </si>
  <si>
    <t>a. Purchase sustainable furniture which contains at least 10% postconsumer and/or 20% postindustrial material</t>
  </si>
  <si>
    <t>b. Purchase sustainable furniture which contains at least 50% material salvaged from off-site the organization</t>
  </si>
  <si>
    <t>c. Purchase sustainable furniture which contains at least 50% material salvaged from on-site the organization (from the in-house materials and equipment reuse program)</t>
  </si>
  <si>
    <t>d. Purchase at least 20% of total purchases of wood-based products furnitures, are in compliance with Malaysian Timber Certification Council requirements or the Forest Stewardship Council.</t>
  </si>
  <si>
    <t>e. Life Cycle Analysis (LCA) - Provide database on tCO2e from cradle to gate</t>
  </si>
  <si>
    <t>a. Review the effectiveness of the Water Efficiency Management Policy</t>
  </si>
  <si>
    <t>b. Implement water efficienct landscaping</t>
  </si>
  <si>
    <t>c. Implement Cooling Tower Water Management: Chemical Management</t>
  </si>
  <si>
    <t>d. Implement Cooling Tower Water Management: Nonpotable Water Source Use</t>
  </si>
  <si>
    <t>e. Ensure performance measurement: Sub-metering</t>
  </si>
  <si>
    <t xml:space="preserve">f. Maintain the Rainwater Harvesting System / Stormwater </t>
  </si>
  <si>
    <t>g. Maintain the Recycle Waste Water System</t>
  </si>
  <si>
    <t>a. Estabish Erosion &amp; Sedimentation Control Plan</t>
  </si>
  <si>
    <t>Design that ≥ 30% of all occupied and transitional spaces achieve daylight illuminance levels</t>
  </si>
  <si>
    <t>Design that ≥ 50% of all occupied and transitional spaces achieve daylight illuminance levels</t>
  </si>
  <si>
    <t>Design that ≥ 80% of all occupied and transitional spaces achieve daylight illuminance levels</t>
  </si>
  <si>
    <t>BUILDING ENERGY MANAGEMENT SYSTEM</t>
  </si>
  <si>
    <t>a. Open plan</t>
  </si>
  <si>
    <t>i. Predict comfort in buildings:</t>
  </si>
  <si>
    <t>ENERGY PERFORMANCE - ENERGY EFFICIENCY ASSESSMENT</t>
  </si>
  <si>
    <t>Ensure that the post development run-off discharge is equal or less from the pre-development run-off discharge through implementation of Manual Saliran Mesra Alam (MSMA)</t>
  </si>
  <si>
    <t>Achieve uncontaminated peak discharge contributed by stormwater run-off and implement best management practices to ensure the least pollution impact from stormwater through implementation of Manual Saliran Mesra Alam (MSMA).</t>
  </si>
  <si>
    <t>a. Comply to ASHRAE 55 for the Design for Thermal Wellbeing (Temperature)</t>
  </si>
  <si>
    <t>VISUAL QUALITY &amp; COMFORT (GLARE LEVELS, BRIGHTNESS LEVELS)</t>
  </si>
  <si>
    <t>REDUCED POTABLE WATER FOR LANDSCAPE</t>
  </si>
  <si>
    <t xml:space="preserve">WATER SUB-METERING AND LEAK DETECTION </t>
  </si>
  <si>
    <t>Employee or Occupant Practices to Reduce Carbon Emissions</t>
  </si>
  <si>
    <t>Sustainable Transportation Analysis</t>
  </si>
  <si>
    <t>Low- Emission &amp; Alternative Fuel Vehicles</t>
  </si>
  <si>
    <t xml:space="preserve">Certified ICSAS Qualified Professional      </t>
  </si>
  <si>
    <t>CONNECTION TO NATURAL WORLD</t>
  </si>
  <si>
    <t>b. Sequestration of Hilly Slope Development - Vegetation Type</t>
  </si>
  <si>
    <t xml:space="preserve">Sequestration of Hilly Slope  ≥ 50% of slope area with vegetation or not less than 0.5 tCO2e </t>
  </si>
  <si>
    <t xml:space="preserve">Sequestration of Hilly Slope  ≥ 70% of slope area with vegetation or not less than 0.5 tCO2e </t>
  </si>
  <si>
    <t>Preserve 60 - 80 Percent of trees with trunk diameter larger than 28 cm/11 inch</t>
  </si>
  <si>
    <t>Preserve more than 80 Percent of trees with trunk diameter larger than 28 cm/11 inch</t>
  </si>
  <si>
    <t>Preserve 90 - 100 Percent of trees with trunk diameter larger than 28 cm/11 inch</t>
  </si>
  <si>
    <t>Preserve 70 - 80 Percent of trees with trunk diameter larger than 28 cm/11 inch</t>
  </si>
  <si>
    <t>Preserve all, 100 Percent of trees with trunk diameter larger than 28 cm/11 inch</t>
  </si>
  <si>
    <t>SITE INVENTORY ANALYSIS ON GREENERY</t>
  </si>
  <si>
    <t>ENERGY VERIFICATION - ENERGY EFFICIENCY ASSESSMENT</t>
  </si>
  <si>
    <t>- To demonstrate and calculate the energy savings and carbon reduction over its baseline model using an energy modeling framework set out.</t>
  </si>
  <si>
    <t>Use salvaged or reused materials of 3% from total material cost</t>
  </si>
  <si>
    <t xml:space="preserve">Provide more than 3% base on cost any building component/assemblies that sourcing from manifacturer or supplier can collect or has a buy back programme within the life cycle or at the end of materials life for recycling or reuse purposes. </t>
  </si>
  <si>
    <t>Provide more than 3% base on cost any building component/assemblies that can be dissembled for future reuse or recycling</t>
  </si>
  <si>
    <t>d. Implement Enhanced Refrigerant Management</t>
  </si>
  <si>
    <t>c. Accessible Public Transport -  Bus Line &amp; LRT  Station</t>
  </si>
  <si>
    <t>Y</t>
  </si>
  <si>
    <t>b. Room Lighting Levels- Artificial Light</t>
  </si>
  <si>
    <t>CONTROL &amp; STRATEGIES TO REDUCE MOULD OCCURANCE FOR HEALTHCARE</t>
  </si>
  <si>
    <t>EP27</t>
  </si>
  <si>
    <t>RECOMISSIONING</t>
  </si>
  <si>
    <t>EP/CAL01</t>
  </si>
  <si>
    <t>EC/CAL01</t>
  </si>
  <si>
    <t>WE/CAL01</t>
  </si>
  <si>
    <t>IMPROVING ENERGY PERFORMANCE</t>
  </si>
  <si>
    <t>ENERGY MANAGEMENT GOOD PRACTICE</t>
  </si>
  <si>
    <t>iii) Cleaning programme and self cleaning technology</t>
  </si>
  <si>
    <t>Credit Points Summary</t>
  </si>
  <si>
    <t xml:space="preserve">Date: </t>
  </si>
  <si>
    <t xml:space="preserve">DESIGN </t>
  </si>
  <si>
    <t>Points</t>
  </si>
  <si>
    <t>CONSTRUCTION</t>
  </si>
  <si>
    <t>Carbon Emission (tCO2e)</t>
  </si>
  <si>
    <t>Carbon Offset (tCO2e)</t>
  </si>
  <si>
    <t>O&amp;M</t>
  </si>
  <si>
    <t>PLANT INVENTORY</t>
  </si>
  <si>
    <t>Carbon Sequestration (tCO2e)</t>
  </si>
  <si>
    <t>Preserve 60 - 80 Percent of trees with trunk diameter larger than 28 cm</t>
  </si>
  <si>
    <t>Preserve more than 80 Percent of trees with trunk diameter larger than 28 cm</t>
  </si>
  <si>
    <t>Preserve 90 - 100 Percent of trees with trunk diameter larger than 28 cm</t>
  </si>
  <si>
    <t>Preserve 70 - 80 Percent of trees with trunk diameter larger than 28 cm</t>
  </si>
  <si>
    <t>Preserve all, 100 Percent of trees with trunk diameter larger than 28 cm</t>
  </si>
  <si>
    <t xml:space="preserve">Sequestration of Hilly Slope  ≥ 70% of slope area with vegetation or not less than 1.0 tCO2e </t>
  </si>
  <si>
    <t xml:space="preserve">Preserve greenfield 10% of total existing green area </t>
  </si>
  <si>
    <t xml:space="preserve">Preserve greenfield 20% of total existing green area </t>
  </si>
  <si>
    <t xml:space="preserve">Preserve greenfield 30% of total existing green area </t>
  </si>
  <si>
    <t>ADMISSION OF DAYLIT ZONE AND PROVISION OF AUTOMATIC CONTROLS</t>
  </si>
  <si>
    <t>a. Automatic daylight (photo-sensors). (Closed loop system)</t>
  </si>
  <si>
    <t>a. Local Materials</t>
  </si>
  <si>
    <t>a. Provide calculation of embodied carbon for construction component assembly materials from cradle to gate (up to 3 materials)</t>
  </si>
  <si>
    <t>1 point awarded for every 1 component assembly materials (Up to 3 points)</t>
  </si>
  <si>
    <t>IS21</t>
  </si>
  <si>
    <t>a. Low-emission vehicle designated parking</t>
  </si>
  <si>
    <t>ENVIRONMENTAL MANAGEMENT PLAN (EMP)</t>
  </si>
  <si>
    <t>a. Accessible Public Transport</t>
  </si>
  <si>
    <t>a. Heat Island Mitigation - Roof</t>
  </si>
  <si>
    <t>b. Heat Island Mitigation - Non-Roof</t>
  </si>
  <si>
    <t>a. Carbon Sequestration for Greenfield- Design to include existing site features</t>
  </si>
  <si>
    <t>`</t>
  </si>
  <si>
    <t>TOTAL POINTS (ELECTIVE)</t>
  </si>
  <si>
    <t>© EAG Consulting Sdn Bhd</t>
  </si>
  <si>
    <t>(Date of release: TBA)</t>
  </si>
  <si>
    <t>Use the tabs at the bottom of the pages to navigate</t>
  </si>
  <si>
    <t xml:space="preserve">*Please ensure that you are working with the latest release of the ICSAS - rating tool. ICSAS rating tools are updated  when required to incorporate improvements. the release date of this tool is shown above. </t>
  </si>
  <si>
    <t>O&amp;M Stage</t>
  </si>
  <si>
    <t xml:space="preserve">Building Rating </t>
  </si>
  <si>
    <t xml:space="preserve">New Construction </t>
  </si>
  <si>
    <t>Existing Building with EE features</t>
  </si>
  <si>
    <t>Existing Building with Non-EE features</t>
  </si>
  <si>
    <t>PD</t>
  </si>
  <si>
    <t>IS</t>
  </si>
  <si>
    <t>EP</t>
  </si>
  <si>
    <t>OH</t>
  </si>
  <si>
    <t>EC</t>
  </si>
  <si>
    <t>WE</t>
  </si>
  <si>
    <t>SC</t>
  </si>
  <si>
    <t>DP</t>
  </si>
  <si>
    <t>IN</t>
  </si>
  <si>
    <t>Maximum Carbonized Scoring (%)</t>
  </si>
  <si>
    <t>Operation &amp; Maintenance Points</t>
  </si>
  <si>
    <t>Point Achieved</t>
  </si>
  <si>
    <t>Total Credit Score (%)</t>
  </si>
  <si>
    <t>5 Star</t>
  </si>
  <si>
    <t>4 Star</t>
  </si>
  <si>
    <t>3 Star</t>
  </si>
  <si>
    <t>2 Star</t>
  </si>
  <si>
    <t>1 Star</t>
  </si>
  <si>
    <t>Project Phase</t>
  </si>
  <si>
    <t>Total Carbonized Score</t>
  </si>
  <si>
    <t>Carbon Award Certification</t>
  </si>
  <si>
    <t xml:space="preserve">i- Operating Energy </t>
  </si>
  <si>
    <t>ii- Water Usage</t>
  </si>
  <si>
    <t>Design Carbon Calculator</t>
  </si>
  <si>
    <t>i- Local Materials</t>
  </si>
  <si>
    <t>ii- LCA Materials</t>
  </si>
  <si>
    <t>i- Site Conservation</t>
  </si>
  <si>
    <t>Carbon Emission/Capture/Offset</t>
  </si>
  <si>
    <t>i- Renewable Energy</t>
  </si>
  <si>
    <t>Avoided Carbon Emission</t>
  </si>
  <si>
    <t xml:space="preserve">i- Demolition &amp; Disposal </t>
  </si>
  <si>
    <t>ii- Building Reuse</t>
  </si>
  <si>
    <t>TOTAL ANNUAL CARBON IMPACTS (tCO2e)</t>
  </si>
  <si>
    <t>Total Carbon Emission Assessment (TCarbon)</t>
  </si>
  <si>
    <t>Construction Carbon Calculator</t>
  </si>
  <si>
    <t>iii- Transportation and Machinery</t>
  </si>
  <si>
    <t>iv- Waste Management</t>
  </si>
  <si>
    <t>iii- Public Transportation</t>
  </si>
  <si>
    <t>iv- Low-Emitting Vehicles</t>
  </si>
  <si>
    <t>v- Maintenance and Machinery</t>
  </si>
  <si>
    <t>vi- Waste Management</t>
  </si>
  <si>
    <t>TOTAL ANNUAL CARBON CAPTURE (tCO2e)</t>
  </si>
  <si>
    <t>TOTAL ANNUAL CARBON OFFSET (tCO2e)</t>
  </si>
  <si>
    <t>i- Operating Energy</t>
  </si>
  <si>
    <t xml:space="preserve">ii- Water Usage </t>
  </si>
  <si>
    <t>Total Carbon (tCO2e)</t>
  </si>
  <si>
    <t>Design Carbon Calculator (Baseline)</t>
  </si>
  <si>
    <t>Carbon Intensity per sq.m (tCO2e/m2)</t>
  </si>
  <si>
    <t>ENERGY MANAGEMENT SYSTEM STANDARD</t>
  </si>
  <si>
    <t>INDOOR POLLUTANT CONTROL</t>
  </si>
  <si>
    <t>THERMAL COMFORT MONITORING</t>
  </si>
  <si>
    <t>ECO PURCHASING POLICY</t>
  </si>
  <si>
    <t>FM3</t>
  </si>
  <si>
    <t>PURCHASE OF ECO CLEANING PRODUCTS</t>
  </si>
  <si>
    <t xml:space="preserve">Preserve native and adaptive vegetation 10% of total existing green area </t>
  </si>
  <si>
    <t xml:space="preserve">Preserve native and adaptive vegetation  20% of total existing green area </t>
  </si>
  <si>
    <t xml:space="preserve">Preserve native and adaptive vegetation  30% of total existing green area </t>
  </si>
  <si>
    <t>MAINTENANCE MANAGEMENT PLAN: MACHINERIES FOR ROOF</t>
  </si>
  <si>
    <t>Req6</t>
  </si>
  <si>
    <t>Use of Low-Flow Fixture in Construction Site Office/Show Room</t>
  </si>
  <si>
    <t>IS18</t>
  </si>
  <si>
    <t>SUSTAINABLY SOURCES MATERIALS &amp; PRODUCT</t>
  </si>
  <si>
    <t>Operation &amp; Maintenance Carbon Calculator</t>
  </si>
  <si>
    <t>Annual Total Carbon (tCO2e)</t>
  </si>
  <si>
    <t>Carbon Footprint</t>
  </si>
  <si>
    <t>Material Embodied Carbon</t>
  </si>
  <si>
    <t>Construction Transportation</t>
  </si>
  <si>
    <t>Transportation &amp; Machineries</t>
  </si>
  <si>
    <t>Construction Waste Management</t>
  </si>
  <si>
    <t>Site Conversation</t>
  </si>
  <si>
    <t>Operating Energy</t>
  </si>
  <si>
    <t>Water Usage</t>
  </si>
  <si>
    <t>Public Transportation</t>
  </si>
  <si>
    <t>Low-Emitting Vehicles</t>
  </si>
  <si>
    <t>Maintenance &amp; Machineries</t>
  </si>
  <si>
    <t>Waste Management during Operation</t>
  </si>
  <si>
    <t>Total Percentage</t>
  </si>
  <si>
    <t>Percentage Achieved</t>
  </si>
  <si>
    <t>Rating</t>
  </si>
  <si>
    <t>50 - 59 (%)</t>
  </si>
  <si>
    <t>60 - 69 (%)</t>
  </si>
  <si>
    <t>70 - 79 (%)</t>
  </si>
  <si>
    <t>i- Operating Energy **</t>
  </si>
  <si>
    <t>ii- Water Usage **</t>
  </si>
  <si>
    <t>i- Site Conservation **</t>
  </si>
  <si>
    <t>i- Renewable Energy **</t>
  </si>
  <si>
    <t>i- Operating Energy  **</t>
  </si>
  <si>
    <t>ii- Water Usage  **</t>
  </si>
  <si>
    <t>iv- Low-Emitting Vehicles **</t>
  </si>
  <si>
    <t>PROPOSE</t>
  </si>
  <si>
    <t>BASELINE</t>
  </si>
  <si>
    <t>%</t>
  </si>
  <si>
    <t>O&amp; M Stage</t>
  </si>
  <si>
    <t>Baseline</t>
  </si>
  <si>
    <t>Proposed</t>
  </si>
  <si>
    <t>tCO2e*</t>
  </si>
  <si>
    <t xml:space="preserve">Total Carbon </t>
  </si>
  <si>
    <t>ECO CLEANING PRODUCT</t>
  </si>
  <si>
    <t>IS - Infrastructure and Sequestration</t>
  </si>
  <si>
    <t>EP - Energy Performance Impacts</t>
  </si>
  <si>
    <t xml:space="preserve">OH - Occupant &amp; Health </t>
  </si>
  <si>
    <t xml:space="preserve">WE - Water Efficiency Factors </t>
  </si>
  <si>
    <t xml:space="preserve">DP - Demolition &amp; Disposal Factors </t>
  </si>
  <si>
    <t>Infrastructure and Sequestration</t>
  </si>
  <si>
    <t>Occupant &amp; Health</t>
  </si>
  <si>
    <t>DP - Demolition &amp; Disposal Factors</t>
  </si>
  <si>
    <t>IS - Infrastructure and Sequestration Management</t>
  </si>
  <si>
    <t>WM - Waste Management and Reduction</t>
  </si>
  <si>
    <t>POTENTIAL ENVIRONMENTAL IMPACT OF DEVELOPMENT OR RE-DEVELOPMENT</t>
  </si>
  <si>
    <t>BUILDING ENERGY EFFICIENCY PERFORMANCE</t>
  </si>
  <si>
    <t>CONTROL &amp; STRATEGIES TO REDUCE MOULD OCCURENCE</t>
  </si>
  <si>
    <t>Provide more than 3% (based on cost) any building component/assemblies that can be disassembled for future reuse or recycling</t>
  </si>
  <si>
    <t>BUILDING ENERGY EFFICIENCY PERFORMANCE - VERIFICATION</t>
  </si>
  <si>
    <t>To improve by 6% Energy Savings from baseline</t>
  </si>
  <si>
    <t>Req7</t>
  </si>
  <si>
    <t>2 POINT</t>
  </si>
  <si>
    <t>35% improvement in Lighting Power Density (LPD)</t>
  </si>
  <si>
    <t>40% improvement in Lighting Power Density (LPD)</t>
  </si>
  <si>
    <t>≥ 45% improvement in Lighting Power Density (LPD)</t>
  </si>
  <si>
    <t>Use salvaged or reused materials of 2% from total material cost</t>
  </si>
  <si>
    <t>Plant new vegetation on 20% of site area  including building foot print</t>
  </si>
  <si>
    <t>Plant new vegetation on 30% of site area including building foot print</t>
  </si>
  <si>
    <t>Ensure ≥ 15% of total materials cost to consitutes recycled content</t>
  </si>
  <si>
    <t>DESIGN</t>
  </si>
  <si>
    <t>1.1 Development within Defined Urban Footprint</t>
  </si>
  <si>
    <t>1.2 Urban Connectivity</t>
  </si>
  <si>
    <t>1.3 Brownfield Development</t>
  </si>
  <si>
    <t>2.1 Carbon Sequestration - Preservation (For Mature Trees)</t>
  </si>
  <si>
    <t>4.1 Control of Stormwater Run-Off on Site</t>
  </si>
  <si>
    <t xml:space="preserve">4.2 Stormwater Design - Quality </t>
  </si>
  <si>
    <t>4.3 Integration of Carbon Sequester Strategies</t>
  </si>
  <si>
    <t>5.2 Low-emission vehicle designated parking</t>
  </si>
  <si>
    <t>6.1 Heat Island Mitigation - Roof / Wall</t>
  </si>
  <si>
    <t>6.2 Heat Island Mitigation - Non-Roof</t>
  </si>
  <si>
    <t>4.1 Design Lighting Power Density (LPD) by:</t>
  </si>
  <si>
    <t>2.1 Sustainable Timber Source</t>
  </si>
  <si>
    <t>2.2 Local Materials</t>
  </si>
  <si>
    <t>Construction with a CIDB IBS score &gt; 50%</t>
  </si>
  <si>
    <t>Construction with a CIDB IBS score &gt; 70%</t>
  </si>
  <si>
    <t>Sub-meters on switchboards for each service system ≥100kVA Total Connected Load (TCL)</t>
  </si>
  <si>
    <t>Low VOC Materials - for paints and coatings</t>
  </si>
  <si>
    <t>Low VOC Materials - for adhesives and sealants</t>
  </si>
  <si>
    <t xml:space="preserve">3.1 Install individual sub-meters to monitor the major water usage </t>
  </si>
  <si>
    <t>3.2 Maintain Existing Interior Non-structural Elements</t>
  </si>
  <si>
    <t>8.2 Proper Implementation of Staging and Spill Prevention Plan</t>
  </si>
  <si>
    <t xml:space="preserve">8.3 Implementation of Erosion and Sedimentation Control Plan </t>
  </si>
  <si>
    <t>9.1 Carbon Sequestration - Preservation (For Mature Trees)</t>
  </si>
  <si>
    <t xml:space="preserve">11.1 Implement effective environmental friendly programmes </t>
  </si>
  <si>
    <t>Req2</t>
  </si>
  <si>
    <t xml:space="preserve">SHASSIC Score </t>
  </si>
  <si>
    <t>7.2 Maintain Existing Interior Non-structural Elements</t>
  </si>
  <si>
    <t>Req8</t>
  </si>
  <si>
    <t>13.2 Machineries for Exterior Cladding</t>
  </si>
  <si>
    <t>15.2 Machineries for Landscape</t>
  </si>
  <si>
    <t>1.1 Establish the Solid Waste Management Policy</t>
  </si>
  <si>
    <t>1.2 Establish Waste Minimization Awareness Program</t>
  </si>
  <si>
    <t>1.1 Data &amp; Area Management</t>
  </si>
  <si>
    <t>1.2 System Management</t>
  </si>
  <si>
    <t>1.3 Performance Management</t>
  </si>
  <si>
    <t>2.1 Maintenance Plan</t>
  </si>
  <si>
    <t>2.2 Operation &amp; Maintenance Team</t>
  </si>
  <si>
    <t>Implement communication, training and awareness</t>
  </si>
  <si>
    <t>Plant new vegetation on 25% of site area including building foot print</t>
  </si>
  <si>
    <t>Maintain Existing Walls, Floors and Roof</t>
  </si>
  <si>
    <t xml:space="preserve">Design ≥ 50% of the NLA has a direct line of sight through vision glazing </t>
  </si>
  <si>
    <t>EQUIPMENT AND MEDICAL EQUIPMENT EFFICIENCY</t>
  </si>
  <si>
    <t xml:space="preserve">a) Certified ICSAS Qualified Professional      </t>
  </si>
  <si>
    <t>b) Carbon Capture Technology</t>
  </si>
  <si>
    <t>c) Organic Landscaping and IPM Program</t>
  </si>
  <si>
    <t>d) Carpark mechanical ventilation fans provided with VSD and controlled by CO2 sensor</t>
  </si>
  <si>
    <t>e) Clean development mechanism (CDM)</t>
  </si>
  <si>
    <t>i)</t>
  </si>
  <si>
    <t>ii)</t>
  </si>
  <si>
    <t>60% reduction of potable water used for landscaping</t>
  </si>
  <si>
    <t>100% reduction of potable water used for landscaping</t>
  </si>
  <si>
    <t>3.2 Natural Lighting:</t>
  </si>
  <si>
    <t>INNOVATION: CARBON REDUCTION POINTS</t>
  </si>
  <si>
    <t>INNOVATION: CARBON IMPACT POINTS</t>
  </si>
  <si>
    <t>INNOVATION: SUSTAINABLE POINTS</t>
  </si>
  <si>
    <t>b) Tree Relocation</t>
  </si>
  <si>
    <t>c) Energy efficient site accomodation</t>
  </si>
  <si>
    <t>d) Good practice energy management on site</t>
  </si>
  <si>
    <t>e) Alternative sustainable fuels</t>
  </si>
  <si>
    <t>f) Low carbon potable construction site facilities</t>
  </si>
  <si>
    <t>iI)</t>
  </si>
  <si>
    <t>Green Products Scoring System 50 - 59</t>
  </si>
  <si>
    <t>SC7</t>
  </si>
  <si>
    <t>CONSTRUCTION IAQ MANAGEMENT</t>
  </si>
  <si>
    <t>Green Products Scoring System 40 - 49</t>
  </si>
  <si>
    <t>IMPROVED COMMISSIONING DURING DESIGN STAGE</t>
  </si>
  <si>
    <t>15.1 Design Lighting Power Density (LPD) by:</t>
  </si>
  <si>
    <t>9.1 Division of air-conditioned and non air-conditioned areas</t>
  </si>
  <si>
    <t>9.2 Infiltration Rate does not exceed 0.5 ACH or equivalent</t>
  </si>
  <si>
    <t>12.1 Open plan</t>
  </si>
  <si>
    <t>12.2 Orientation of Building Layout and Major Openings</t>
  </si>
  <si>
    <t>12.3 Design For Cross Ventilation</t>
  </si>
  <si>
    <t xml:space="preserve">12.4 Provide Operable Windows </t>
  </si>
  <si>
    <t>12.5 Allow for Adequate Internal Airflow.</t>
  </si>
  <si>
    <t>12.6 Design Clerestories or Vented Skylights</t>
  </si>
  <si>
    <t>12.7 Provide Attic Ventilation.</t>
  </si>
  <si>
    <t>12.8 Provision of  the Use of Fan-Assisted Cooling Strategies.</t>
  </si>
  <si>
    <t>12.10 Predict comfort in buildings:</t>
  </si>
  <si>
    <t xml:space="preserve">Provide at least 3 products agreement of any building component/assemblies that is sourced from manifacturer or supplier whom can collect or has a buy back programme within the life cycle or at the end of the materials' life for recycling or reuse purposes. </t>
  </si>
  <si>
    <t xml:space="preserve">Provide at least 3 product agreements of any building component/assemblies that sourcing from manifacturer or supplier can collect or has a buy back programme within the life cycle or at the end of materials life for recycling or reuse purposes. </t>
  </si>
  <si>
    <t>Reduction of 40% of the Carbon Emission from baseline</t>
  </si>
  <si>
    <t>Reduction of 50% and above of the Carbon Emission from baseline</t>
  </si>
  <si>
    <t>14.2 Natural Lighting</t>
  </si>
  <si>
    <t>Or</t>
  </si>
  <si>
    <t>Compliance with OSHA</t>
  </si>
  <si>
    <t>Motion Sensors Covering a Minimum of 10% of the Occupied Building Area</t>
  </si>
  <si>
    <t xml:space="preserve">2.2 Automatic Motion Sensors </t>
  </si>
  <si>
    <t xml:space="preserve">Automatic Motion Sensors </t>
  </si>
  <si>
    <t>5.1 Low VOC Materials - for paints and coatings</t>
  </si>
  <si>
    <t>5.2 Low VOC Materials - for adhesives and sealants</t>
  </si>
  <si>
    <t>OH8</t>
  </si>
  <si>
    <t>40 - 49 (%)</t>
  </si>
  <si>
    <t>80 -100 (%)</t>
  </si>
  <si>
    <t>EMISSION REPORTING - CONSTRUCTION MACHINERY</t>
  </si>
  <si>
    <t>APPOINTMENT OF SAFETY, HEALTH AND ENVIRONMENTAL OFFICER</t>
  </si>
  <si>
    <t>Provide calculation of embodied carbon on at least 3 construction component assembly materials from gate to site (excluding all structural elements listed in EC 14)</t>
  </si>
  <si>
    <t>SHASSIC / OSHA</t>
  </si>
  <si>
    <t>WORKFORCE FACILITIES</t>
  </si>
  <si>
    <t>CONSTRUCTION MATERIALS TRANSPORTATION</t>
  </si>
  <si>
    <t>EMISSIONS REDUCTION REPORTING</t>
  </si>
  <si>
    <t>Prepare Maintenance Plan &amp; Schedule &amp; Implement communication, training and awareness</t>
  </si>
  <si>
    <t>i) Energy Efficient Building</t>
  </si>
  <si>
    <t xml:space="preserve">Maintaining the building energy performance as the proposed figure, and assess carbon emission:     </t>
  </si>
  <si>
    <t>ii) Non-Energy Efficient Building</t>
  </si>
  <si>
    <t>b) Employee or Occupant Practices to Reduce Carbon Emissions</t>
  </si>
  <si>
    <t>c)  Sustainable Transportation Analysis</t>
  </si>
  <si>
    <t>d) Low- Emission &amp; Alternative Fuel Vehicles</t>
  </si>
  <si>
    <t>e) Carbon Capture</t>
  </si>
  <si>
    <t>f) Purchase Carbon Credits</t>
  </si>
  <si>
    <t>g) Organic Landscaping and IPM Program</t>
  </si>
  <si>
    <t>h) ISO 140001 Certification</t>
  </si>
  <si>
    <t>i) Plant Rescue / Community Garden</t>
  </si>
  <si>
    <t>MAINTENANCE MACHINERIES FOR EXTERNAL BUILDING AND HARDSCAPE</t>
  </si>
  <si>
    <t>MAINTENANCE MANAGEMENT PLAN: EROSION CONTROL BY GREENERY ELEMENTS</t>
  </si>
  <si>
    <t>17.2 Low-emission vehicle designated parking</t>
  </si>
  <si>
    <t>18.1 Heat Island Mitigation - Roof</t>
  </si>
  <si>
    <t>18.2 Heat Island Mitigation - Non-Roof</t>
  </si>
  <si>
    <t>/</t>
  </si>
  <si>
    <t>13.1 Machineries for Parking Lots</t>
  </si>
  <si>
    <t>13.4 Machineries for Landscape</t>
  </si>
  <si>
    <t>13.3 Machineries for Roof</t>
  </si>
  <si>
    <t>7.1 Maintenance of Low-VOC Materials - Paints &amp; Coatings</t>
  </si>
  <si>
    <t>7.2 Maintenance of Low-VOC Materials - Adhesives &amp; Sealants</t>
  </si>
  <si>
    <t>10.2 Purchase 30% of the total annual purchases of eco cleaning equipments</t>
  </si>
  <si>
    <t>10.1 Purchase 30% of the total annual purchases of eco cleaning products</t>
  </si>
  <si>
    <t xml:space="preserve">Compost organic waste </t>
  </si>
  <si>
    <t>WM5</t>
  </si>
  <si>
    <t>SOLID WASTE AUDIT</t>
  </si>
  <si>
    <t>EP28</t>
  </si>
  <si>
    <t>BUILDING ENERGY AUDIT</t>
  </si>
  <si>
    <t>* Non-energy efficient building are required to comply 6% energy saving from business as usual (BAU) in order to target this point</t>
  </si>
  <si>
    <t>1.3 Establish Solid Waste Stream Audit</t>
  </si>
  <si>
    <t>a) Exemplary Perfomance (CR points only):</t>
  </si>
  <si>
    <t>b) Other Strategies Proposed by Developers</t>
  </si>
  <si>
    <t>a) Exemplary Performance - CR point only:</t>
  </si>
  <si>
    <t>Automatic Motion sensor use in all toilets and staircase</t>
  </si>
  <si>
    <t>Carbon Dioxide  (tCO2e)</t>
  </si>
  <si>
    <t>Phase</t>
  </si>
  <si>
    <t>Total Carbon Emission (TEmission)</t>
  </si>
  <si>
    <t xml:space="preserve">INSTALL / MAINTAIN ON-SITE AND OFF-SITE RENEWABLE ENERGY </t>
  </si>
  <si>
    <t>Reduction of 3 W/m2 in OTTV from the baseline</t>
  </si>
  <si>
    <t>Reduction of 9 W/m2 in OTTV from the baseline</t>
  </si>
  <si>
    <t>Improved by 2% Energy Savings from baseline/BAU</t>
  </si>
  <si>
    <t xml:space="preserve">Operational Carbon (DESIGN) </t>
  </si>
  <si>
    <t>Embodied Carbon (CONSTRUCTION)</t>
  </si>
  <si>
    <t>METERED ELECTRICITY USAGE DURING CONSTRUCTION</t>
  </si>
  <si>
    <t>EP29</t>
  </si>
  <si>
    <t>Verification on the 20% reduction on the potable water</t>
  </si>
  <si>
    <t>WE11</t>
  </si>
  <si>
    <t>OPERATION &amp; MAINTENANCE</t>
  </si>
  <si>
    <t>iii)</t>
  </si>
  <si>
    <t>iv)</t>
  </si>
  <si>
    <t>IN2</t>
  </si>
  <si>
    <t>IN3</t>
  </si>
  <si>
    <t>CERTIFIED MyCREST QUALIFIED PROFESSIONAL</t>
  </si>
  <si>
    <t>Target Points</t>
  </si>
  <si>
    <t>(Target Points)</t>
  </si>
  <si>
    <t>( Target Points)</t>
  </si>
  <si>
    <t>Design Elective Points - Healthcare</t>
  </si>
  <si>
    <t>Operational Carbon (O&amp;M)</t>
  </si>
  <si>
    <t xml:space="preserve">CONTROL &amp; STRATEGIES TO REDUCE MOULD OCCURANCE </t>
  </si>
  <si>
    <t>Construction stage</t>
  </si>
  <si>
    <t>CARBON AWARD CERTIFICATION</t>
  </si>
  <si>
    <t>IN - Sustainable and Carbon Initiatives (Bonus Points)</t>
  </si>
  <si>
    <t>IN - Sustainable and Carbon Initiatives (Bonus)</t>
  </si>
  <si>
    <t>22.1 Establish the Energy Management Policy</t>
  </si>
  <si>
    <t>22.3 Implement communication, training and awareness on energy commitment</t>
  </si>
  <si>
    <t>25.2 Energy Management Team to review the effectiveness of the Energy Policy</t>
  </si>
  <si>
    <t>25.3 Implement Enhanced Refrigerant Management</t>
  </si>
  <si>
    <t>28.1 Install / Maintain the installation of:</t>
  </si>
  <si>
    <t>28.2 Maintainance of Renewable Energy</t>
  </si>
  <si>
    <t>11.1 Review the effectiveness of the Water Efficiency Management Policy</t>
  </si>
  <si>
    <t>11.2 Implement water efficient landscaping</t>
  </si>
  <si>
    <t>11.3 Implement Cooling Tower Water Management: Chemical Management</t>
  </si>
  <si>
    <t>11.4 Implement Cooling Tower Water Management: Nonpotable Water Source Use</t>
  </si>
  <si>
    <t>11.5 Ensure performance measurement: Sub-metering</t>
  </si>
  <si>
    <t xml:space="preserve">11.6 Maintain the Rainwater Harvesting System / Stormwater </t>
  </si>
  <si>
    <t>11.7 Maintain the Recycle Waste Water System</t>
  </si>
  <si>
    <t>INITIAL TARGET OF MyCREST LEVEL AND ESTIMATION MyCREST GREEN BUDGET</t>
  </si>
  <si>
    <t xml:space="preserve">(Non-air-conditioned area minimum 80% of total floor area excluding car parks and common areas)
</t>
  </si>
  <si>
    <t>(Non-air-conditioned area minimum 80% of total floor area excluding car parks and common areas)</t>
  </si>
  <si>
    <t>EXISTING STRUCTURAL MATERIAL REUSED</t>
  </si>
  <si>
    <t>ORGANIC WASTE FACILITIES</t>
  </si>
  <si>
    <t>2.2 Carbon Sequestration - Preservation/Restoration/New Planting</t>
  </si>
  <si>
    <t>9.2 Carbon Sequestration - Preservation/Restoration/New Planting</t>
  </si>
  <si>
    <t>MyCREST Building Rating System</t>
  </si>
  <si>
    <t>ENERGY EFFICIENT UNITARY AIR-CONDITIONING SYSTEMS</t>
  </si>
  <si>
    <t>22.2 Establish the Energy Management Committee</t>
  </si>
  <si>
    <t>MyCREST Final Rating System</t>
  </si>
  <si>
    <t>MyCREST Final Certification</t>
  </si>
  <si>
    <t>MyCREST Rating Levels</t>
  </si>
  <si>
    <t>MyCREST Rating</t>
  </si>
  <si>
    <t>RECOMISSIONING / RETROCOMMISSIONING (Bonus Point)</t>
  </si>
  <si>
    <t>Req9</t>
  </si>
  <si>
    <t>12.9 Recesses and Deep shading of Facades / Solar Heat Gain Reduction</t>
  </si>
  <si>
    <t>Recycled or reused on/ off site 50% of construction waste</t>
  </si>
  <si>
    <t>Recycled or reused on/ off site 75% of construction waste</t>
  </si>
  <si>
    <t>17.1 Transportation Use by Staff</t>
  </si>
  <si>
    <t>i- Operating Energy (Verification)**</t>
  </si>
  <si>
    <t>ii- Water Usage (Verification) **</t>
  </si>
  <si>
    <t>i- Construction Mechinery *</t>
  </si>
  <si>
    <t>ii- Construction Waste Management *</t>
  </si>
  <si>
    <t>iii- Electricity use during Construction*</t>
  </si>
  <si>
    <t>iv- Water Usage during Construction*</t>
  </si>
  <si>
    <t>v- Materials Transportation *</t>
  </si>
  <si>
    <t>vi- LCA Materials *</t>
  </si>
  <si>
    <t>** Involve 1 year value</t>
  </si>
  <si>
    <t>* Involve once per building lifespan</t>
  </si>
  <si>
    <t>tCO2e per year**</t>
  </si>
  <si>
    <t>Estimated Operational Carbon</t>
  </si>
  <si>
    <t>Estimated Embodied Carbon</t>
  </si>
  <si>
    <t>Actual Operational Carbon</t>
  </si>
  <si>
    <t>Actual Embodied Carbon</t>
  </si>
  <si>
    <t>iii- Staff Transportation **</t>
  </si>
  <si>
    <t>v- Waste Management **</t>
  </si>
  <si>
    <t>i- LCA Materials *</t>
  </si>
  <si>
    <t>Operational Carbon (Design)</t>
  </si>
  <si>
    <t>Embodied Carbon (Construction)</t>
  </si>
  <si>
    <t>Verified Operational Carbon</t>
  </si>
  <si>
    <t>CONSERVE NATURAL ECOLOGY AND LANDSCAPE ELEMENT</t>
  </si>
  <si>
    <t>WATER CONSERVATION STRATEGIES ON SITE</t>
  </si>
  <si>
    <t>WATER CONSERVATION STRATEGIES - VERIFICATION</t>
  </si>
  <si>
    <t>Malaysian Carbon Reduction and Environmental Sustainability Tool</t>
  </si>
  <si>
    <t>ENERGY EFFICIENCY - PERFORMANCE AND ASSESSMENT</t>
  </si>
  <si>
    <t>ENERGY VERIFICATION - ENERGY EFFICIENCY PERFORMANCE &amp; ASSESSMENT</t>
  </si>
  <si>
    <t>Integration of shaded trees within 5 meters from the building perimeter</t>
  </si>
  <si>
    <t>Energy reduction derived from the integration of shaded trees within 5 meters from the building perimeter</t>
  </si>
  <si>
    <t>MyCREST Rating Stage</t>
  </si>
  <si>
    <t>Total Carbon Reduction</t>
  </si>
  <si>
    <t>Actual</t>
  </si>
  <si>
    <t>Embodied Carbon Reduction (tCO2e)</t>
  </si>
  <si>
    <t>Types</t>
  </si>
  <si>
    <t>Reduction</t>
  </si>
  <si>
    <t>Percentage  Reduction (%)</t>
  </si>
  <si>
    <t>Baseline / BAU</t>
  </si>
  <si>
    <t>Energy Carbon Reduction (New Building)</t>
  </si>
  <si>
    <t>Water Carbon Reduction (New Building)</t>
  </si>
  <si>
    <t>Operational Carbon (Operation &amp; Maintenance)</t>
  </si>
  <si>
    <t>Water Carbon Reduction (O&amp;M)</t>
  </si>
  <si>
    <t>Energy Carbon Reduction (O&amp;M)</t>
  </si>
  <si>
    <t>% Baseline / BAU</t>
  </si>
  <si>
    <t>% Actual</t>
  </si>
  <si>
    <t>New Construction</t>
  </si>
  <si>
    <t>BAU</t>
  </si>
  <si>
    <t>New Construction / Existing Building</t>
  </si>
  <si>
    <t>2.2 Recycled Content</t>
  </si>
  <si>
    <t>Reduction of 5% of the Carbon Emission from baseline</t>
  </si>
  <si>
    <t>COMPLIANCE WITH LANDSCAPE REQUIREMENT FROM LOCAL AUTHORITY</t>
  </si>
  <si>
    <t>RECYCLED GREY WATER</t>
  </si>
  <si>
    <t>Design &amp; Construction</t>
  </si>
  <si>
    <t xml:space="preserve">Design </t>
  </si>
  <si>
    <t xml:space="preserve">Construction </t>
  </si>
  <si>
    <t>New Construction: Operational Carbon (Design &amp; Construction)</t>
  </si>
  <si>
    <t>New Construction / Existing Building (Operation &amp; Maintenance)</t>
  </si>
  <si>
    <t>Target Star</t>
  </si>
  <si>
    <t>New Construction (Embodied Carbon )</t>
  </si>
  <si>
    <t xml:space="preserve">Preserve more than 80 Percent of trees </t>
  </si>
  <si>
    <t>5.1Covered Pedestrian Walkway</t>
  </si>
  <si>
    <t>5.3 Busline &amp; LRT Station</t>
  </si>
  <si>
    <t>i. ≥ 50kg/m2 : U-Value ≤ 0.6W/m2K; OR ii. &lt; 50kg/m2 : U-Value ≤ 0.4W/m2K</t>
  </si>
  <si>
    <t>Roof Design:</t>
  </si>
  <si>
    <t>2.1 Lighting Zoning</t>
  </si>
  <si>
    <t>2.2 Motion sensor use in all toilets and staircase</t>
  </si>
  <si>
    <t xml:space="preserve">OTTVnd RTTV </t>
  </si>
  <si>
    <t xml:space="preserve">15% improvement </t>
  </si>
  <si>
    <t xml:space="preserve">20% improvement </t>
  </si>
  <si>
    <t xml:space="preserve">25% improvement </t>
  </si>
  <si>
    <t xml:space="preserve">30% improvement </t>
  </si>
  <si>
    <t xml:space="preserve">4.2 LED Lighting for 24 Hour Area &amp; carpark </t>
  </si>
  <si>
    <t xml:space="preserve">Provide Renewable Energy of 1.0% </t>
  </si>
  <si>
    <t xml:space="preserve">Provide Renewable Energy of 0.5% </t>
  </si>
  <si>
    <t xml:space="preserve">Provide Renewable Energy of 2.0% </t>
  </si>
  <si>
    <t xml:space="preserve">Provide Renewable Energy of 3.0% </t>
  </si>
  <si>
    <t xml:space="preserve">3.1 Automatic daylight -photo-sensors </t>
  </si>
  <si>
    <t>Design that ≥ 20% receive natural lighting</t>
  </si>
  <si>
    <t>Design that ≥ 30% receive natural lighting</t>
  </si>
  <si>
    <t xml:space="preserve">Improved by 9% Energy Savings </t>
  </si>
  <si>
    <t xml:space="preserve">Improved by 12% Energy Savings </t>
  </si>
  <si>
    <t>Improved by 15% Energy Savings</t>
  </si>
  <si>
    <t xml:space="preserve">Improved by 18% Energy Savings </t>
  </si>
  <si>
    <t xml:space="preserve">Improved by 21% Energy Savings </t>
  </si>
  <si>
    <t>Improved by 24% Energy Savings</t>
  </si>
  <si>
    <t xml:space="preserve">Improved by 27% Energy Savings </t>
  </si>
  <si>
    <t xml:space="preserve">Improved by 30% Energy Savings </t>
  </si>
  <si>
    <t xml:space="preserve">Improved by 33% Energy Savings </t>
  </si>
  <si>
    <t xml:space="preserve">Improved by 36% Energy Savings </t>
  </si>
  <si>
    <t xml:space="preserve">Improved by 39% Energy Savings </t>
  </si>
  <si>
    <t xml:space="preserve">Improved by 42% Energy Savings </t>
  </si>
  <si>
    <t xml:space="preserve">Improved by 45% Energy Savings </t>
  </si>
  <si>
    <t xml:space="preserve">Improved by 48% Energy Savings </t>
  </si>
  <si>
    <t xml:space="preserve">Improved by 51% Energy Savings </t>
  </si>
  <si>
    <t xml:space="preserve">Improved by 54% Energy Savings </t>
  </si>
  <si>
    <t xml:space="preserve">Improved by 57% Energy Savings </t>
  </si>
  <si>
    <t xml:space="preserve">Improved by 60% Energy Savings </t>
  </si>
  <si>
    <t xml:space="preserve">Improved by 63% Energy Savings </t>
  </si>
  <si>
    <t xml:space="preserve">Reduction of 5% of the Carbon Emission </t>
  </si>
  <si>
    <t xml:space="preserve">Reduction of 10% of the Carbon Emission </t>
  </si>
  <si>
    <t xml:space="preserve">Reduction of 15% of the Carbon Emission </t>
  </si>
  <si>
    <t>Reduction of 20% of the Carbon Emission</t>
  </si>
  <si>
    <t>Reduction of 25% of the Carbon Emission</t>
  </si>
  <si>
    <t>30% water reduction</t>
  </si>
  <si>
    <t>50% water reduction</t>
  </si>
  <si>
    <t>3.2 Linking all private meters to the EMS for leak detection</t>
  </si>
  <si>
    <t>Recycle grey water  ≥10%</t>
  </si>
  <si>
    <t>Recycle grey water ≥20%</t>
  </si>
  <si>
    <t xml:space="preserve">8.1 Proper Timing of Erosion &amp; Sedimentation Control Strategies </t>
  </si>
  <si>
    <t xml:space="preserve">11.2 Main contractor has good track records in  green practice </t>
  </si>
  <si>
    <t>11.3 Implement the ISO 14000 procedure</t>
  </si>
  <si>
    <t xml:space="preserve">14.1 Automatic photo-sensors </t>
  </si>
  <si>
    <t>Verification that ≥ 20% receive natural daylighting</t>
  </si>
  <si>
    <t>Verification that ≥ 30% receive natural daylighting</t>
  </si>
  <si>
    <t>15% improvement</t>
  </si>
  <si>
    <t>20% improvement</t>
  </si>
  <si>
    <t>25% improvement</t>
  </si>
  <si>
    <t>30% improvement</t>
  </si>
  <si>
    <t>15.2 LED Lighting for 24 Hour Area &amp; carpark</t>
  </si>
  <si>
    <t xml:space="preserve">Verify Renewable Energy of 0.5% </t>
  </si>
  <si>
    <t>Verify Renewable Energy of 1.0%</t>
  </si>
  <si>
    <t xml:space="preserve">Verify Renewable Energy of 2.0% </t>
  </si>
  <si>
    <t>Verify Renewable Energy of 3.0%</t>
  </si>
  <si>
    <t>Improved by 9% Energy Savings</t>
  </si>
  <si>
    <t>Improved by 12% Energy Savings</t>
  </si>
  <si>
    <t>Improved by 18% Energy Savings</t>
  </si>
  <si>
    <t>Improved by 21% Energy Savings</t>
  </si>
  <si>
    <t>Improved by 27% Energy Savings</t>
  </si>
  <si>
    <t>Improved by 30% Energy Savings</t>
  </si>
  <si>
    <t>Improved by 33% Energy Savings</t>
  </si>
  <si>
    <t>Improved by 39% Energy Savings</t>
  </si>
  <si>
    <t>Improved by 42% Energy Savings</t>
  </si>
  <si>
    <t>Improved by 48% Energy Savings</t>
  </si>
  <si>
    <t>Improved by 51% Energy Savings</t>
  </si>
  <si>
    <t>Improved by 54% Energy Savings</t>
  </si>
  <si>
    <t>Improved by 57% Energy Savings</t>
  </si>
  <si>
    <t>Improved by 60% Energy Savings</t>
  </si>
  <si>
    <t>Improved by 63% Energy Savings</t>
  </si>
  <si>
    <t>30% carbon emission reduction</t>
  </si>
  <si>
    <t>50% carbon emission reduction</t>
  </si>
  <si>
    <t xml:space="preserve">ii) Non-Energy Efficient Building: Improved by 6% Energy Savings </t>
  </si>
  <si>
    <t xml:space="preserve">Improved by 4% Energy Savings </t>
  </si>
  <si>
    <t>Improved by 6% Energy Savings</t>
  </si>
  <si>
    <t>Improved by 8% Energy Savings</t>
  </si>
  <si>
    <t>Improved by 10% Energy Savings</t>
  </si>
  <si>
    <t>Improved by 14% Energy Savings</t>
  </si>
  <si>
    <t>Improved by 16% Energy Savings</t>
  </si>
  <si>
    <t>Improved by 20% Energy Savings</t>
  </si>
  <si>
    <t>Improved by 22% Energy Savings</t>
  </si>
  <si>
    <t>Improved by 26% Energy Savings</t>
  </si>
  <si>
    <t>25.1 Best practices from energy management system standard</t>
  </si>
  <si>
    <t xml:space="preserve">Renewable Energy of 0.5% </t>
  </si>
  <si>
    <t xml:space="preserve">Renewable Energy of 1.0% </t>
  </si>
  <si>
    <t xml:space="preserve">Renewable Energy of 2.0% </t>
  </si>
  <si>
    <t>Renewable Energy of 3.0%</t>
  </si>
  <si>
    <t xml:space="preserve">Maintain the RE performance not less than 80% </t>
  </si>
  <si>
    <t xml:space="preserve">FOR NON-AIR-CONDITIONED BUILDING
</t>
  </si>
  <si>
    <t xml:space="preserve">Plant new vegetation on 20% of site area  </t>
  </si>
  <si>
    <t xml:space="preserve">Plant new vegetation on 25% of site area </t>
  </si>
  <si>
    <t>Plant new vegetation on 30% of site area</t>
  </si>
  <si>
    <t>Shaded trees within 5 meters from the building perimeter</t>
  </si>
  <si>
    <t>Maximum Points</t>
  </si>
  <si>
    <t>TOTAL TARGET POINTS</t>
  </si>
  <si>
    <r>
      <t>OTTV ≤ 50 W/m</t>
    </r>
    <r>
      <rPr>
        <i/>
        <vertAlign val="superscript"/>
        <sz val="9"/>
        <rFont val="Trebuchet MS"/>
        <family val="2"/>
      </rPr>
      <t xml:space="preserve">2 </t>
    </r>
    <r>
      <rPr>
        <i/>
        <sz val="9"/>
        <rFont val="Trebuchet MS"/>
        <family val="2"/>
      </rPr>
      <t>or lower</t>
    </r>
  </si>
  <si>
    <r>
      <t>RTTV ≤ 25 W/m</t>
    </r>
    <r>
      <rPr>
        <i/>
        <vertAlign val="superscript"/>
        <sz val="9"/>
        <rFont val="Trebuchet MS"/>
        <family val="2"/>
      </rPr>
      <t xml:space="preserve">2 </t>
    </r>
    <r>
      <rPr>
        <i/>
        <sz val="9"/>
        <rFont val="Trebuchet MS"/>
        <family val="2"/>
      </rPr>
      <t>or lower</t>
    </r>
  </si>
  <si>
    <r>
      <t>FOR AIR-CONDITIONED BUILDING (air-conditioned areas &gt; 4,000m</t>
    </r>
    <r>
      <rPr>
        <b/>
        <vertAlign val="superscript"/>
        <sz val="9"/>
        <color rgb="FF0000FF"/>
        <rFont val="Trebuchet MS"/>
        <family val="2"/>
      </rPr>
      <t>2</t>
    </r>
    <r>
      <rPr>
        <b/>
        <sz val="9"/>
        <color rgb="FF0000FF"/>
        <rFont val="Trebuchet MS"/>
        <family val="2"/>
      </rPr>
      <t xml:space="preserve">)
</t>
    </r>
  </si>
  <si>
    <r>
      <rPr>
        <b/>
        <sz val="9"/>
        <color rgb="FF0000FF"/>
        <rFont val="Trebuchet MS"/>
        <family val="2"/>
      </rPr>
      <t>For air-conditioned building:</t>
    </r>
    <r>
      <rPr>
        <sz val="9"/>
        <color theme="1"/>
        <rFont val="Trebuchet MS"/>
        <family val="2"/>
      </rPr>
      <t xml:space="preserve"> fresh air rate for air ventilation system  comply with ASHRAE 62.1:2007 </t>
    </r>
  </si>
  <si>
    <r>
      <rPr>
        <b/>
        <sz val="9"/>
        <color rgb="FF0000FF"/>
        <rFont val="Trebuchet MS"/>
        <family val="2"/>
      </rPr>
      <t>For non-air-conditioned building</t>
    </r>
    <r>
      <rPr>
        <b/>
        <sz val="9"/>
        <color theme="1"/>
        <rFont val="Trebuchet MS"/>
        <family val="2"/>
      </rPr>
      <t>:</t>
    </r>
    <r>
      <rPr>
        <sz val="9"/>
        <color theme="1"/>
        <rFont val="Trebuchet MS"/>
        <family val="2"/>
      </rPr>
      <t xml:space="preserve"> minimum fresh air ventilation in conjuction with mechanical ventilation system shall be follow local building code</t>
    </r>
  </si>
  <si>
    <r>
      <t xml:space="preserve">Green Products Scoring System </t>
    </r>
    <r>
      <rPr>
        <sz val="9"/>
        <color theme="1"/>
        <rFont val="Calibri"/>
        <family val="2"/>
      </rPr>
      <t>≥</t>
    </r>
    <r>
      <rPr>
        <i/>
        <sz val="9"/>
        <color theme="1"/>
        <rFont val="Trebuchet MS"/>
        <family val="2"/>
      </rPr>
      <t xml:space="preserve"> 60</t>
    </r>
  </si>
  <si>
    <t>Notes</t>
  </si>
  <si>
    <t>Notes:</t>
  </si>
  <si>
    <r>
      <t xml:space="preserve">Reduce </t>
    </r>
    <r>
      <rPr>
        <i/>
        <sz val="9"/>
        <color rgb="FFFF0000"/>
        <rFont val="Trebuchet MS"/>
        <family val="2"/>
      </rPr>
      <t>≥5%</t>
    </r>
    <r>
      <rPr>
        <i/>
        <sz val="9"/>
        <color theme="1"/>
        <rFont val="Trebuchet MS"/>
        <family val="2"/>
      </rPr>
      <t xml:space="preserve"> CO2 emission reduction from baseline</t>
    </r>
  </si>
  <si>
    <r>
      <t>Reduce ≥</t>
    </r>
    <r>
      <rPr>
        <i/>
        <sz val="9"/>
        <color rgb="FFFF0000"/>
        <rFont val="Trebuchet MS"/>
        <family val="2"/>
      </rPr>
      <t>10%</t>
    </r>
    <r>
      <rPr>
        <i/>
        <sz val="9"/>
        <color theme="1"/>
        <rFont val="Trebuchet MS"/>
        <family val="2"/>
      </rPr>
      <t xml:space="preserve"> CO2 emission reduction from baseline</t>
    </r>
  </si>
  <si>
    <t xml:space="preserve">FOR NON-AIR-CONDITIONED BUILDING 
</t>
  </si>
  <si>
    <r>
      <t xml:space="preserve">QLASSIC score of </t>
    </r>
    <r>
      <rPr>
        <sz val="9"/>
        <color theme="1"/>
        <rFont val="Calibri"/>
        <family val="2"/>
      </rPr>
      <t>≥</t>
    </r>
    <r>
      <rPr>
        <sz val="9"/>
        <color theme="1"/>
        <rFont val="Trebuchet MS"/>
        <family val="2"/>
      </rPr>
      <t xml:space="preserve"> 70%</t>
    </r>
  </si>
  <si>
    <r>
      <t xml:space="preserve">QLASSIC score </t>
    </r>
    <r>
      <rPr>
        <sz val="9"/>
        <color theme="1"/>
        <rFont val="Calibri"/>
        <family val="2"/>
      </rPr>
      <t>≥</t>
    </r>
    <r>
      <rPr>
        <sz val="9"/>
        <color theme="1"/>
        <rFont val="Trebuchet MS"/>
        <family val="2"/>
      </rPr>
      <t xml:space="preserve"> 80%</t>
    </r>
  </si>
  <si>
    <r>
      <t xml:space="preserve">QLASSIC score </t>
    </r>
    <r>
      <rPr>
        <sz val="9"/>
        <color theme="1"/>
        <rFont val="Calibri"/>
        <family val="2"/>
      </rPr>
      <t>≥</t>
    </r>
    <r>
      <rPr>
        <sz val="9"/>
        <color theme="1"/>
        <rFont val="Trebuchet MS"/>
        <family val="2"/>
      </rPr>
      <t xml:space="preserve"> 90%</t>
    </r>
  </si>
  <si>
    <t>TOTAL POINTS (CORE) (EXCLUDE BONUS POINTS)</t>
  </si>
  <si>
    <t>Embodied Carbon (from Cradle to Gate only)</t>
  </si>
  <si>
    <t>Sub Criteria Points Summary</t>
  </si>
  <si>
    <t>Operational Carbon (Verification)</t>
  </si>
  <si>
    <t>MyCREST SUSTAINABLE AND CARBON REDUCTION TARGET IN NEEDS STATEMENT</t>
  </si>
  <si>
    <t xml:space="preserve">Target Rating Scoring </t>
  </si>
  <si>
    <t>REDUCE CARBON LABEL</t>
  </si>
  <si>
    <t>CR</t>
  </si>
  <si>
    <t>s</t>
  </si>
  <si>
    <t>Aircond</t>
  </si>
  <si>
    <t>Non aircond</t>
  </si>
  <si>
    <t>A/C</t>
  </si>
  <si>
    <t>Non A/C</t>
  </si>
  <si>
    <t>POINTS</t>
  </si>
  <si>
    <t>PERCENTAGE (%)</t>
  </si>
  <si>
    <t>TOTAL TARGET 'Cr' POINTS</t>
  </si>
  <si>
    <t>REDUCE POTABLE WATER - 10% REDUCTION</t>
  </si>
  <si>
    <t>REDUCE POTABLE WATER BY 10% REDUCTION - VERIFICATION</t>
  </si>
  <si>
    <t>LIFE CYCLE ANALYSIS (LCA) - BUILDING WORKS</t>
  </si>
  <si>
    <t>i) Energy Efficient Building: Prerequisite is achieved or maintain verified levels or declared energy efficiency after commissioning process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</si>
</sst>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_(&quot;$&quot;* #,##0.00_);_(&quot;$&quot;* \(#,##0.00\);_(&quot;$&quot;* &quot;-&quot;??_);_(@_)"/>
    <numFmt numFmtId="165" formatCode="0.0%"/>
    <numFmt numFmtId="166" formatCode="[$-43E]dd\ mmmm\ yyyy;@"/>
    <numFmt numFmtId="167" formatCode="0.0"/>
    <numFmt numFmtId="168" formatCode="_-* #,##0.00_-;\-* #,##0.00_-;_-* &quot;-&quot;??_-;_-@_-"/>
    <numFmt numFmtId="169" formatCode="#,##0.0000"/>
    <numFmt numFmtId="170" formatCode="#,##0.000"/>
  </numFmts>
  <fonts count="144" x14ac:knownFonts="1">
    <font>
      <sz val="11"/>
      <color theme="1"/>
      <name val="Calibri"/>
      <family val="2"/>
      <scheme val="minor"/>
    </font>
    <font>
      <b/>
      <sz val="36"/>
      <color theme="8" tint="-0.499984740745262"/>
      <name val="Cambria"/>
      <family val="1"/>
      <scheme val="major"/>
    </font>
    <font>
      <sz val="12"/>
      <color theme="1"/>
      <name val="Symbol"/>
      <family val="1"/>
      <charset val="2"/>
    </font>
    <font>
      <sz val="12"/>
      <color rgb="FF008000"/>
      <name val="Symbol"/>
      <family val="1"/>
      <charset val="2"/>
    </font>
    <font>
      <sz val="12"/>
      <color theme="1"/>
      <name val="Cambria"/>
      <family val="1"/>
      <scheme val="major"/>
    </font>
    <font>
      <b/>
      <sz val="16"/>
      <color theme="1"/>
      <name val="Cambria"/>
      <family val="1"/>
      <scheme val="major"/>
    </font>
    <font>
      <sz val="11"/>
      <color theme="1"/>
      <name val="Cambria"/>
      <family val="1"/>
      <scheme val="major"/>
    </font>
    <font>
      <sz val="8"/>
      <color theme="1"/>
      <name val="Cambria"/>
      <family val="1"/>
      <scheme val="major"/>
    </font>
    <font>
      <b/>
      <sz val="11"/>
      <color theme="1"/>
      <name val="Cambria"/>
      <family val="1"/>
      <scheme val="major"/>
    </font>
    <font>
      <b/>
      <sz val="11"/>
      <color theme="1"/>
      <name val="Calibri"/>
      <family val="2"/>
      <scheme val="minor"/>
    </font>
    <font>
      <sz val="11"/>
      <color theme="1"/>
      <name val="Calibri"/>
      <family val="2"/>
      <scheme val="minor"/>
    </font>
    <font>
      <sz val="10"/>
      <color rgb="FF000000"/>
      <name val="Arial"/>
      <family val="2"/>
    </font>
    <font>
      <sz val="10"/>
      <color indexed="8"/>
      <name val="Arial"/>
      <family val="2"/>
    </font>
    <font>
      <i/>
      <sz val="10"/>
      <color theme="1"/>
      <name val="Cambria"/>
      <family val="1"/>
      <scheme val="major"/>
    </font>
    <font>
      <sz val="10"/>
      <color rgb="FF0070C0"/>
      <name val="Cambria"/>
      <family val="1"/>
      <scheme val="major"/>
    </font>
    <font>
      <sz val="11"/>
      <color theme="1"/>
      <name val="Trebuchet MS"/>
      <family val="2"/>
    </font>
    <font>
      <sz val="12"/>
      <color theme="1"/>
      <name val="Trebuchet MS"/>
      <family val="2"/>
    </font>
    <font>
      <b/>
      <sz val="20"/>
      <color rgb="FF00A249"/>
      <name val="Trebuchet MS"/>
      <family val="2"/>
    </font>
    <font>
      <sz val="18"/>
      <color rgb="FF00A249"/>
      <name val="Calibri"/>
      <family val="2"/>
      <scheme val="minor"/>
    </font>
    <font>
      <sz val="10"/>
      <color theme="1"/>
      <name val="Trebuchet MS"/>
      <family val="2"/>
    </font>
    <font>
      <b/>
      <sz val="12"/>
      <color theme="1"/>
      <name val="Trebuchet MS"/>
      <family val="2"/>
    </font>
    <font>
      <b/>
      <sz val="18"/>
      <color rgb="FF00A249"/>
      <name val="Trebuchet MS"/>
      <family val="2"/>
    </font>
    <font>
      <b/>
      <sz val="11"/>
      <color theme="1"/>
      <name val="Trebuchet MS"/>
      <family val="2"/>
    </font>
    <font>
      <b/>
      <sz val="12"/>
      <name val="Trebuchet MS"/>
      <family val="2"/>
    </font>
    <font>
      <b/>
      <sz val="12"/>
      <color theme="0"/>
      <name val="Trebuchet MS"/>
      <family val="2"/>
    </font>
    <font>
      <i/>
      <sz val="10"/>
      <color theme="1"/>
      <name val="Trebuchet MS"/>
      <family val="2"/>
    </font>
    <font>
      <b/>
      <sz val="14"/>
      <color rgb="FF00E668"/>
      <name val="Trebuchet MS"/>
      <family val="2"/>
    </font>
    <font>
      <b/>
      <sz val="11"/>
      <color theme="0"/>
      <name val="Trebuchet MS"/>
      <family val="2"/>
    </font>
    <font>
      <i/>
      <sz val="10"/>
      <name val="Trebuchet MS"/>
      <family val="2"/>
    </font>
    <font>
      <sz val="10"/>
      <name val="Trebuchet MS"/>
      <family val="2"/>
    </font>
    <font>
      <b/>
      <sz val="11"/>
      <name val="Trebuchet MS"/>
      <family val="2"/>
    </font>
    <font>
      <i/>
      <vertAlign val="superscript"/>
      <sz val="10"/>
      <name val="Trebuchet MS"/>
      <family val="2"/>
    </font>
    <font>
      <b/>
      <sz val="10"/>
      <name val="Trebuchet MS"/>
      <family val="2"/>
    </font>
    <font>
      <sz val="11"/>
      <name val="Trebuchet MS"/>
      <family val="2"/>
    </font>
    <font>
      <sz val="11"/>
      <color rgb="FF00A249"/>
      <name val="Trebuchet MS"/>
      <family val="2"/>
    </font>
    <font>
      <b/>
      <sz val="11"/>
      <color rgb="FF0000FF"/>
      <name val="Trebuchet MS"/>
      <family val="2"/>
    </font>
    <font>
      <b/>
      <vertAlign val="superscript"/>
      <sz val="11"/>
      <color rgb="FF0000FF"/>
      <name val="Trebuchet MS"/>
      <family val="2"/>
    </font>
    <font>
      <b/>
      <sz val="10"/>
      <color theme="1"/>
      <name val="Trebuchet MS"/>
      <family val="2"/>
    </font>
    <font>
      <b/>
      <i/>
      <sz val="10"/>
      <color theme="1"/>
      <name val="Trebuchet MS"/>
      <family val="2"/>
    </font>
    <font>
      <i/>
      <sz val="11"/>
      <color theme="1"/>
      <name val="Trebuchet MS"/>
      <family val="2"/>
    </font>
    <font>
      <i/>
      <sz val="11"/>
      <color rgb="FF0070C0"/>
      <name val="Trebuchet MS"/>
      <family val="2"/>
    </font>
    <font>
      <sz val="11"/>
      <color rgb="FF0070C0"/>
      <name val="Trebuchet MS"/>
      <family val="2"/>
    </font>
    <font>
      <i/>
      <sz val="11"/>
      <name val="Trebuchet MS"/>
      <family val="2"/>
    </font>
    <font>
      <b/>
      <sz val="18"/>
      <color theme="0"/>
      <name val="Trebuchet MS"/>
      <family val="2"/>
    </font>
    <font>
      <b/>
      <sz val="18"/>
      <color theme="8" tint="-0.249977111117893"/>
      <name val="Trebuchet MS"/>
      <family val="2"/>
    </font>
    <font>
      <b/>
      <sz val="20"/>
      <color rgb="FF00863D"/>
      <name val="Trebuchet MS"/>
      <family val="2"/>
    </font>
    <font>
      <vertAlign val="superscript"/>
      <sz val="12"/>
      <color theme="1"/>
      <name val="Trebuchet MS"/>
      <family val="2"/>
    </font>
    <font>
      <sz val="9"/>
      <color theme="1"/>
      <name val="Trebuchet MS"/>
      <family val="2"/>
    </font>
    <font>
      <b/>
      <sz val="14"/>
      <color theme="1"/>
      <name val="Trebuchet MS"/>
      <family val="2"/>
    </font>
    <font>
      <b/>
      <sz val="16"/>
      <color theme="1"/>
      <name val="Trebuchet MS"/>
      <family val="2"/>
    </font>
    <font>
      <b/>
      <sz val="20"/>
      <color theme="8" tint="-0.249977111117893"/>
      <name val="Trebuchet MS"/>
      <family val="2"/>
    </font>
    <font>
      <b/>
      <sz val="20"/>
      <color theme="8" tint="-0.499984740745262"/>
      <name val="Trebuchet MS"/>
      <family val="2"/>
    </font>
    <font>
      <sz val="10"/>
      <color theme="1"/>
      <name val="Calibri"/>
      <family val="2"/>
    </font>
    <font>
      <b/>
      <sz val="16"/>
      <name val="Cambria"/>
      <family val="1"/>
      <scheme val="major"/>
    </font>
    <font>
      <b/>
      <sz val="20"/>
      <color rgb="FF0000FF"/>
      <name val="Trebuchet MS"/>
      <family val="2"/>
    </font>
    <font>
      <sz val="11"/>
      <color rgb="FF0000FF"/>
      <name val="Calibri"/>
      <family val="2"/>
      <scheme val="minor"/>
    </font>
    <font>
      <sz val="11"/>
      <color rgb="FFFF0000"/>
      <name val="Trebuchet MS"/>
      <family val="2"/>
    </font>
    <font>
      <u/>
      <sz val="6.6"/>
      <color theme="10"/>
      <name val="Calibri"/>
      <family val="2"/>
    </font>
    <font>
      <u/>
      <sz val="12"/>
      <color theme="10"/>
      <name val="Calibri"/>
      <family val="2"/>
    </font>
    <font>
      <b/>
      <sz val="14"/>
      <color theme="9" tint="-0.249977111117893"/>
      <name val="Trebuchet MS"/>
      <family val="2"/>
    </font>
    <font>
      <b/>
      <sz val="14"/>
      <color theme="8" tint="-0.249977111117893"/>
      <name val="Trebuchet MS"/>
      <family val="2"/>
    </font>
    <font>
      <b/>
      <sz val="10"/>
      <color rgb="FF00A249"/>
      <name val="Trebuchet MS"/>
      <family val="2"/>
    </font>
    <font>
      <sz val="10"/>
      <color rgb="FF0000FF"/>
      <name val="Trebuchet MS"/>
      <family val="2"/>
    </font>
    <font>
      <sz val="10"/>
      <color theme="1"/>
      <name val="Calibri"/>
      <family val="2"/>
      <scheme val="minor"/>
    </font>
    <font>
      <b/>
      <sz val="10"/>
      <color theme="8" tint="-0.249977111117893"/>
      <name val="Trebuchet MS"/>
      <family val="2"/>
    </font>
    <font>
      <b/>
      <sz val="10"/>
      <color theme="9" tint="-0.249977111117893"/>
      <name val="Trebuchet MS"/>
      <family val="2"/>
    </font>
    <font>
      <u/>
      <sz val="11"/>
      <color theme="10"/>
      <name val="Calibri"/>
      <family val="2"/>
    </font>
    <font>
      <b/>
      <sz val="11"/>
      <color theme="8" tint="-0.249977111117893"/>
      <name val="Trebuchet MS"/>
      <family val="2"/>
    </font>
    <font>
      <b/>
      <sz val="11"/>
      <color rgb="FF00E668"/>
      <name val="Trebuchet MS"/>
      <family val="2"/>
    </font>
    <font>
      <b/>
      <sz val="22"/>
      <color rgb="FF00A249"/>
      <name val="Trebuchet MS"/>
      <family val="2"/>
    </font>
    <font>
      <sz val="14"/>
      <color rgb="FF00A249"/>
      <name val="Calibri"/>
      <family val="2"/>
      <scheme val="minor"/>
    </font>
    <font>
      <sz val="10"/>
      <name val="Arial"/>
      <family val="2"/>
    </font>
    <font>
      <sz val="12"/>
      <color theme="0"/>
      <name val="Trebuchet MS"/>
      <family val="2"/>
    </font>
    <font>
      <b/>
      <sz val="16"/>
      <color rgb="FF00A249"/>
      <name val="Trebuchet MS"/>
      <family val="2"/>
    </font>
    <font>
      <b/>
      <sz val="15"/>
      <color rgb="FF00A249"/>
      <name val="Trebuchet MS"/>
      <family val="2"/>
    </font>
    <font>
      <sz val="16"/>
      <color rgb="FFFFFFFF"/>
      <name val="Calibri"/>
      <family val="2"/>
      <scheme val="minor"/>
    </font>
    <font>
      <b/>
      <sz val="16"/>
      <color rgb="FFFFFFFF"/>
      <name val="Calibri"/>
      <family val="2"/>
      <scheme val="minor"/>
    </font>
    <font>
      <b/>
      <sz val="16"/>
      <color rgb="FF00A249"/>
      <name val="Calibri"/>
      <family val="2"/>
      <scheme val="minor"/>
    </font>
    <font>
      <b/>
      <sz val="14"/>
      <name val="Trebuchet MS"/>
      <family val="2"/>
    </font>
    <font>
      <sz val="12"/>
      <color theme="1"/>
      <name val="Calibri"/>
      <family val="2"/>
      <scheme val="minor"/>
    </font>
    <font>
      <b/>
      <sz val="16"/>
      <color theme="8" tint="-0.249977111117893"/>
      <name val="Trebuchet MS"/>
      <family val="2"/>
    </font>
    <font>
      <b/>
      <sz val="18"/>
      <color theme="9" tint="-0.249977111117893"/>
      <name val="Trebuchet MS"/>
      <family val="2"/>
    </font>
    <font>
      <b/>
      <sz val="13.8"/>
      <color theme="1"/>
      <name val="Trebuchet MS"/>
      <family val="2"/>
    </font>
    <font>
      <sz val="11"/>
      <color theme="0"/>
      <name val="Calibri"/>
      <family val="2"/>
      <scheme val="minor"/>
    </font>
    <font>
      <b/>
      <sz val="20"/>
      <color rgb="FF7030A0"/>
      <name val="Trebuchet MS"/>
      <family val="2"/>
    </font>
    <font>
      <b/>
      <sz val="18"/>
      <color rgb="FF7030A0"/>
      <name val="Trebuchet MS"/>
      <family val="2"/>
    </font>
    <font>
      <b/>
      <sz val="11"/>
      <color rgb="FFC00000"/>
      <name val="Trebuchet MS"/>
      <family val="2"/>
    </font>
    <font>
      <sz val="11"/>
      <color rgb="FFC00000"/>
      <name val="Trebuchet MS"/>
      <family val="2"/>
    </font>
    <font>
      <sz val="12"/>
      <color rgb="FFC00000"/>
      <name val="Trebuchet MS"/>
      <family val="2"/>
    </font>
    <font>
      <sz val="11"/>
      <color rgb="FFC00000"/>
      <name val="Calibri"/>
      <family val="2"/>
      <scheme val="minor"/>
    </font>
    <font>
      <b/>
      <sz val="14"/>
      <color rgb="FF7030A0"/>
      <name val="Trebuchet MS"/>
      <family val="2"/>
    </font>
    <font>
      <b/>
      <sz val="14"/>
      <color rgb="FF00A249"/>
      <name val="Trebuchet MS"/>
      <family val="2"/>
    </font>
    <font>
      <sz val="14"/>
      <color theme="1"/>
      <name val="Calibri"/>
      <family val="2"/>
      <scheme val="minor"/>
    </font>
    <font>
      <b/>
      <sz val="28"/>
      <color rgb="FFC00000"/>
      <name val="Trebuchet MS"/>
      <family val="2"/>
    </font>
    <font>
      <sz val="14"/>
      <color theme="1"/>
      <name val="Trebuchet MS"/>
      <family val="2"/>
    </font>
    <font>
      <b/>
      <sz val="16"/>
      <color theme="1"/>
      <name val="Tw Cen MT"/>
      <family val="2"/>
    </font>
    <font>
      <b/>
      <sz val="20"/>
      <color rgb="FF0070C0"/>
      <name val="Trebuchet MS"/>
      <family val="2"/>
    </font>
    <font>
      <b/>
      <sz val="20"/>
      <color rgb="FFC00000"/>
      <name val="Trebuchet MS"/>
      <family val="2"/>
    </font>
    <font>
      <b/>
      <sz val="20"/>
      <color theme="1"/>
      <name val="Calibri"/>
      <family val="2"/>
      <scheme val="minor"/>
    </font>
    <font>
      <b/>
      <sz val="24"/>
      <color rgb="FF7030A0"/>
      <name val="Trebuchet MS"/>
      <family val="2"/>
    </font>
    <font>
      <b/>
      <sz val="8"/>
      <color rgb="FF00E668"/>
      <name val="Trebuchet MS"/>
      <family val="2"/>
    </font>
    <font>
      <b/>
      <sz val="8"/>
      <color theme="1"/>
      <name val="Trebuchet MS"/>
      <family val="2"/>
    </font>
    <font>
      <sz val="8"/>
      <color theme="1"/>
      <name val="Trebuchet MS"/>
      <family val="2"/>
    </font>
    <font>
      <sz val="8"/>
      <color theme="1"/>
      <name val="Calibri"/>
      <family val="2"/>
      <scheme val="minor"/>
    </font>
    <font>
      <b/>
      <i/>
      <sz val="8"/>
      <color theme="1"/>
      <name val="Trebuchet MS"/>
      <family val="2"/>
    </font>
    <font>
      <b/>
      <sz val="12"/>
      <color theme="1"/>
      <name val="Cambria"/>
      <family val="1"/>
      <scheme val="major"/>
    </font>
    <font>
      <b/>
      <sz val="16"/>
      <color rgb="FF0000FF"/>
      <name val="Trebuchet MS"/>
      <family val="2"/>
    </font>
    <font>
      <sz val="16"/>
      <color rgb="FF0000FF"/>
      <name val="Calibri"/>
      <family val="2"/>
      <scheme val="minor"/>
    </font>
    <font>
      <b/>
      <sz val="12"/>
      <color theme="2" tint="-0.749992370372631"/>
      <name val="Trebuchet MS"/>
      <family val="2"/>
    </font>
    <font>
      <b/>
      <sz val="9"/>
      <color theme="1"/>
      <name val="Trebuchet MS"/>
      <family val="2"/>
    </font>
    <font>
      <b/>
      <sz val="9"/>
      <color theme="0"/>
      <name val="Trebuchet MS"/>
      <family val="2"/>
    </font>
    <font>
      <b/>
      <sz val="9"/>
      <name val="Trebuchet MS"/>
      <family val="2"/>
    </font>
    <font>
      <sz val="9"/>
      <name val="Trebuchet MS"/>
      <family val="2"/>
    </font>
    <font>
      <i/>
      <sz val="9"/>
      <name val="Trebuchet MS"/>
      <family val="2"/>
    </font>
    <font>
      <sz val="9"/>
      <color rgb="FF0070C0"/>
      <name val="Cambria"/>
      <family val="1"/>
      <scheme val="major"/>
    </font>
    <font>
      <i/>
      <sz val="9"/>
      <color theme="1"/>
      <name val="Trebuchet MS"/>
      <family val="2"/>
    </font>
    <font>
      <b/>
      <sz val="9"/>
      <color rgb="FF00A249"/>
      <name val="Trebuchet MS"/>
      <family val="2"/>
    </font>
    <font>
      <sz val="9"/>
      <color theme="1"/>
      <name val="Calibri"/>
      <family val="2"/>
      <scheme val="minor"/>
    </font>
    <font>
      <i/>
      <vertAlign val="superscript"/>
      <sz val="9"/>
      <name val="Trebuchet MS"/>
      <family val="2"/>
    </font>
    <font>
      <sz val="9"/>
      <color rgb="FF00A249"/>
      <name val="Trebuchet MS"/>
      <family val="2"/>
    </font>
    <font>
      <b/>
      <sz val="9"/>
      <color rgb="FF0000FF"/>
      <name val="Trebuchet MS"/>
      <family val="2"/>
    </font>
    <font>
      <b/>
      <vertAlign val="superscript"/>
      <sz val="9"/>
      <color rgb="FF0000FF"/>
      <name val="Trebuchet MS"/>
      <family val="2"/>
    </font>
    <font>
      <b/>
      <sz val="9"/>
      <color theme="1"/>
      <name val="Calibri"/>
      <family val="2"/>
      <scheme val="minor"/>
    </font>
    <font>
      <sz val="9"/>
      <color theme="1"/>
      <name val="Calibri"/>
      <family val="2"/>
    </font>
    <font>
      <b/>
      <sz val="9"/>
      <color rgb="FF00E668"/>
      <name val="Trebuchet MS"/>
      <family val="2"/>
    </font>
    <font>
      <sz val="9"/>
      <color rgb="FFFF0000"/>
      <name val="Trebuchet MS"/>
      <family val="2"/>
    </font>
    <font>
      <i/>
      <sz val="9"/>
      <color rgb="FFFF0000"/>
      <name val="Trebuchet MS"/>
      <family val="2"/>
    </font>
    <font>
      <i/>
      <sz val="9"/>
      <color theme="1"/>
      <name val="Cambria"/>
      <family val="1"/>
      <scheme val="major"/>
    </font>
    <font>
      <sz val="9"/>
      <name val="Calibri"/>
      <family val="2"/>
      <scheme val="minor"/>
    </font>
    <font>
      <sz val="9"/>
      <color theme="2" tint="-0.749992370372631"/>
      <name val="Calibri"/>
      <family val="2"/>
      <scheme val="minor"/>
    </font>
    <font>
      <b/>
      <i/>
      <sz val="9"/>
      <color theme="1"/>
      <name val="Trebuchet MS"/>
      <family val="2"/>
    </font>
    <font>
      <sz val="9"/>
      <color rgb="FF00E668"/>
      <name val="Trebuchet MS"/>
      <family val="2"/>
    </font>
    <font>
      <sz val="11"/>
      <name val="Calibri"/>
      <family val="2"/>
      <scheme val="minor"/>
    </font>
    <font>
      <b/>
      <sz val="20"/>
      <name val="Trebuchet MS"/>
      <family val="2"/>
    </font>
    <font>
      <b/>
      <sz val="16"/>
      <name val="Trebuchet MS"/>
      <family val="2"/>
    </font>
    <font>
      <b/>
      <sz val="18"/>
      <name val="Trebuchet MS"/>
      <family val="2"/>
    </font>
    <font>
      <b/>
      <sz val="22"/>
      <name val="Trebuchet MS"/>
      <family val="2"/>
    </font>
    <font>
      <sz val="12"/>
      <name val="Trebuchet MS"/>
      <family val="2"/>
    </font>
    <font>
      <sz val="12"/>
      <name val="Calibri"/>
      <family val="2"/>
      <scheme val="minor"/>
    </font>
    <font>
      <b/>
      <sz val="11"/>
      <name val="Calibri"/>
      <family val="2"/>
      <scheme val="minor"/>
    </font>
    <font>
      <sz val="14"/>
      <name val="Trebuchet MS"/>
      <family val="2"/>
    </font>
    <font>
      <sz val="8"/>
      <name val="Trebuchet MS"/>
      <family val="2"/>
    </font>
    <font>
      <sz val="11"/>
      <color theme="0"/>
      <name val="Trebuchet MS"/>
      <family val="2"/>
    </font>
    <font>
      <b/>
      <sz val="16"/>
      <color theme="0"/>
      <name val="Trebuchet MS"/>
      <family val="2"/>
    </font>
  </fonts>
  <fills count="31">
    <fill>
      <patternFill patternType="none"/>
    </fill>
    <fill>
      <patternFill patternType="gray125"/>
    </fill>
    <fill>
      <patternFill patternType="solid">
        <fgColor rgb="FFFFFF99"/>
        <bgColor indexed="64"/>
      </patternFill>
    </fill>
    <fill>
      <patternFill patternType="solid">
        <fgColor theme="9" tint="0.39997558519241921"/>
        <bgColor indexed="64"/>
      </patternFill>
    </fill>
    <fill>
      <patternFill patternType="solid">
        <fgColor rgb="FF00B050"/>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9FFFCA"/>
        <bgColor indexed="64"/>
      </patternFill>
    </fill>
    <fill>
      <patternFill patternType="solid">
        <fgColor rgb="FF0DFF7A"/>
        <bgColor indexed="64"/>
      </patternFill>
    </fill>
    <fill>
      <patternFill patternType="solid">
        <fgColor theme="6" tint="0.59999389629810485"/>
        <bgColor indexed="64"/>
      </patternFill>
    </fill>
    <fill>
      <patternFill patternType="solid">
        <fgColor rgb="FF97FFC6"/>
        <bgColor indexed="64"/>
      </patternFill>
    </fill>
    <fill>
      <patternFill patternType="solid">
        <fgColor rgb="FF7DFFB8"/>
        <bgColor indexed="64"/>
      </patternFill>
    </fill>
    <fill>
      <patternFill patternType="solid">
        <fgColor rgb="FFFFFF00"/>
        <bgColor indexed="64"/>
      </patternFill>
    </fill>
    <fill>
      <patternFill patternType="solid">
        <fgColor rgb="FF00A249"/>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rgb="FF3BFF94"/>
        <bgColor indexed="64"/>
      </patternFill>
    </fill>
    <fill>
      <patternFill patternType="solid">
        <fgColor rgb="FFFFC000"/>
        <bgColor indexed="64"/>
      </patternFill>
    </fill>
    <fill>
      <patternFill patternType="solid">
        <fgColor rgb="FF0000FF"/>
        <bgColor indexed="64"/>
      </patternFill>
    </fill>
    <fill>
      <patternFill patternType="solid">
        <fgColor rgb="FFFF9900"/>
        <bgColor indexed="64"/>
      </patternFill>
    </fill>
    <fill>
      <gradientFill type="path" left="0.5" right="0.5" top="0.5" bottom="0.5">
        <stop position="0">
          <color rgb="FF3BFF94"/>
        </stop>
        <stop position="1">
          <color rgb="FF00A249"/>
        </stop>
      </gradientFill>
    </fill>
    <fill>
      <patternFill patternType="solid">
        <fgColor theme="0" tint="-4.9989318521683403E-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rgb="FF99FFCC"/>
        <bgColor indexed="64"/>
      </patternFill>
    </fill>
    <fill>
      <patternFill patternType="solid">
        <fgColor theme="2" tint="-0.249977111117893"/>
        <bgColor indexed="64"/>
      </patternFill>
    </fill>
    <fill>
      <patternFill patternType="solid">
        <fgColor rgb="FF9FFFCA"/>
        <bgColor theme="5" tint="-0.24994659260841701"/>
      </patternFill>
    </fill>
    <fill>
      <patternFill patternType="solid">
        <fgColor rgb="FFCCFF99"/>
        <bgColor indexed="64"/>
      </patternFill>
    </fill>
    <fill>
      <patternFill patternType="solid">
        <fgColor rgb="FF99CCFF"/>
        <bgColor indexed="64"/>
      </patternFill>
    </fill>
    <fill>
      <patternFill patternType="solid">
        <fgColor rgb="FFFFCC99"/>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rgb="FF00A249"/>
      </left>
      <right/>
      <top style="thick">
        <color rgb="FF00A249"/>
      </top>
      <bottom/>
      <diagonal/>
    </border>
    <border>
      <left/>
      <right/>
      <top style="thick">
        <color rgb="FF00A249"/>
      </top>
      <bottom/>
      <diagonal/>
    </border>
    <border>
      <left/>
      <right style="thick">
        <color rgb="FF00A249"/>
      </right>
      <top style="thick">
        <color rgb="FF00A249"/>
      </top>
      <bottom/>
      <diagonal/>
    </border>
    <border>
      <left style="thick">
        <color rgb="FF00A249"/>
      </left>
      <right/>
      <top/>
      <bottom/>
      <diagonal/>
    </border>
    <border>
      <left/>
      <right style="thick">
        <color rgb="FF00A249"/>
      </right>
      <top/>
      <bottom/>
      <diagonal/>
    </border>
    <border>
      <left style="thick">
        <color rgb="FF00A249"/>
      </left>
      <right/>
      <top/>
      <bottom style="thick">
        <color rgb="FF00A249"/>
      </bottom>
      <diagonal/>
    </border>
    <border>
      <left/>
      <right/>
      <top/>
      <bottom style="thick">
        <color rgb="FF00A249"/>
      </bottom>
      <diagonal/>
    </border>
    <border>
      <left/>
      <right style="thick">
        <color rgb="FF00A249"/>
      </right>
      <top/>
      <bottom style="thick">
        <color rgb="FF00A249"/>
      </bottom>
      <diagonal/>
    </border>
    <border>
      <left style="medium">
        <color rgb="FF0DFF7A"/>
      </left>
      <right/>
      <top style="medium">
        <color rgb="FF0DFF7A"/>
      </top>
      <bottom/>
      <diagonal/>
    </border>
    <border>
      <left/>
      <right/>
      <top style="medium">
        <color rgb="FF0DFF7A"/>
      </top>
      <bottom/>
      <diagonal/>
    </border>
    <border>
      <left/>
      <right style="medium">
        <color rgb="FF0DFF7A"/>
      </right>
      <top style="medium">
        <color rgb="FF0DFF7A"/>
      </top>
      <bottom/>
      <diagonal/>
    </border>
    <border>
      <left style="medium">
        <color rgb="FF0DFF7A"/>
      </left>
      <right/>
      <top/>
      <bottom/>
      <diagonal/>
    </border>
    <border>
      <left/>
      <right style="medium">
        <color rgb="FF0DFF7A"/>
      </right>
      <top/>
      <bottom/>
      <diagonal/>
    </border>
    <border>
      <left style="thick">
        <color theme="9" tint="-0.24994659260841701"/>
      </left>
      <right/>
      <top/>
      <bottom/>
      <diagonal/>
    </border>
    <border>
      <left/>
      <right style="thick">
        <color theme="9" tint="-0.24994659260841701"/>
      </right>
      <top/>
      <bottom/>
      <diagonal/>
    </border>
    <border>
      <left style="thick">
        <color theme="9" tint="-0.249977111117893"/>
      </left>
      <right/>
      <top style="thick">
        <color theme="9" tint="-0.249977111117893"/>
      </top>
      <bottom/>
      <diagonal/>
    </border>
    <border>
      <left/>
      <right/>
      <top style="thick">
        <color theme="9" tint="-0.249977111117893"/>
      </top>
      <bottom/>
      <diagonal/>
    </border>
    <border>
      <left/>
      <right style="thick">
        <color theme="9" tint="-0.24994659260841701"/>
      </right>
      <top style="thick">
        <color theme="9" tint="-0.249977111117893"/>
      </top>
      <bottom/>
      <diagonal/>
    </border>
    <border>
      <left style="thick">
        <color theme="9" tint="-0.24994659260841701"/>
      </left>
      <right/>
      <top style="thick">
        <color theme="9" tint="-0.249977111117893"/>
      </top>
      <bottom/>
      <diagonal/>
    </border>
    <border>
      <left/>
      <right style="thick">
        <color theme="9" tint="-0.249977111117893"/>
      </right>
      <top style="thick">
        <color theme="9" tint="-0.249977111117893"/>
      </top>
      <bottom/>
      <diagonal/>
    </border>
    <border>
      <left style="thick">
        <color theme="9" tint="-0.249977111117893"/>
      </left>
      <right/>
      <top/>
      <bottom/>
      <diagonal/>
    </border>
    <border>
      <left/>
      <right style="thick">
        <color theme="9" tint="-0.249977111117893"/>
      </right>
      <top/>
      <bottom/>
      <diagonal/>
    </border>
    <border>
      <left style="thick">
        <color theme="9" tint="-0.249977111117893"/>
      </left>
      <right/>
      <top/>
      <bottom style="thick">
        <color theme="9" tint="-0.249977111117893"/>
      </bottom>
      <diagonal/>
    </border>
    <border>
      <left/>
      <right/>
      <top/>
      <bottom style="thick">
        <color theme="9" tint="-0.249977111117893"/>
      </bottom>
      <diagonal/>
    </border>
    <border>
      <left/>
      <right style="thick">
        <color theme="9" tint="-0.24994659260841701"/>
      </right>
      <top/>
      <bottom style="thick">
        <color theme="9" tint="-0.249977111117893"/>
      </bottom>
      <diagonal/>
    </border>
    <border>
      <left style="thick">
        <color theme="9" tint="-0.24994659260841701"/>
      </left>
      <right/>
      <top/>
      <bottom style="thick">
        <color theme="9" tint="-0.249977111117893"/>
      </bottom>
      <diagonal/>
    </border>
    <border>
      <left/>
      <right style="thick">
        <color theme="9" tint="-0.249977111117893"/>
      </right>
      <top/>
      <bottom style="thick">
        <color theme="9" tint="-0.249977111117893"/>
      </bottom>
      <diagonal/>
    </border>
    <border>
      <left style="thick">
        <color theme="8" tint="-0.24994659260841701"/>
      </left>
      <right/>
      <top/>
      <bottom/>
      <diagonal/>
    </border>
    <border>
      <left/>
      <right style="thick">
        <color theme="8" tint="-0.24994659260841701"/>
      </right>
      <top/>
      <bottom/>
      <diagonal/>
    </border>
    <border>
      <left style="thick">
        <color theme="8" tint="-0.249977111117893"/>
      </left>
      <right/>
      <top style="thick">
        <color theme="8" tint="-0.249977111117893"/>
      </top>
      <bottom/>
      <diagonal/>
    </border>
    <border>
      <left/>
      <right/>
      <top style="thick">
        <color theme="8" tint="-0.249977111117893"/>
      </top>
      <bottom/>
      <diagonal/>
    </border>
    <border>
      <left/>
      <right style="thick">
        <color theme="8" tint="-0.24994659260841701"/>
      </right>
      <top style="thick">
        <color theme="8" tint="-0.249977111117893"/>
      </top>
      <bottom/>
      <diagonal/>
    </border>
    <border>
      <left style="thick">
        <color theme="8" tint="-0.24994659260841701"/>
      </left>
      <right/>
      <top style="thick">
        <color theme="8" tint="-0.249977111117893"/>
      </top>
      <bottom/>
      <diagonal/>
    </border>
    <border>
      <left/>
      <right style="thick">
        <color theme="8" tint="-0.249977111117893"/>
      </right>
      <top style="thick">
        <color theme="8" tint="-0.249977111117893"/>
      </top>
      <bottom/>
      <diagonal/>
    </border>
    <border>
      <left style="thick">
        <color theme="8" tint="-0.249977111117893"/>
      </left>
      <right/>
      <top/>
      <bottom/>
      <diagonal/>
    </border>
    <border>
      <left/>
      <right style="thick">
        <color theme="8" tint="-0.249977111117893"/>
      </right>
      <top/>
      <bottom/>
      <diagonal/>
    </border>
    <border>
      <left style="thick">
        <color theme="8" tint="-0.249977111117893"/>
      </left>
      <right/>
      <top/>
      <bottom style="thick">
        <color theme="8" tint="-0.249977111117893"/>
      </bottom>
      <diagonal/>
    </border>
    <border>
      <left/>
      <right/>
      <top/>
      <bottom style="thick">
        <color theme="8" tint="-0.249977111117893"/>
      </bottom>
      <diagonal/>
    </border>
    <border>
      <left/>
      <right style="thick">
        <color theme="8" tint="-0.24994659260841701"/>
      </right>
      <top/>
      <bottom style="thick">
        <color theme="8" tint="-0.249977111117893"/>
      </bottom>
      <diagonal/>
    </border>
    <border>
      <left style="thick">
        <color theme="8" tint="-0.24994659260841701"/>
      </left>
      <right/>
      <top/>
      <bottom style="thick">
        <color theme="8" tint="-0.249977111117893"/>
      </bottom>
      <diagonal/>
    </border>
    <border>
      <left/>
      <right style="thick">
        <color theme="8" tint="-0.249977111117893"/>
      </right>
      <top/>
      <bottom style="thick">
        <color theme="8" tint="-0.249977111117893"/>
      </bottom>
      <diagonal/>
    </border>
    <border>
      <left style="medium">
        <color rgb="FFFF0000"/>
      </left>
      <right/>
      <top style="thin">
        <color indexed="64"/>
      </top>
      <bottom style="medium">
        <color rgb="FFFF0000"/>
      </bottom>
      <diagonal/>
    </border>
    <border>
      <left/>
      <right/>
      <top style="thin">
        <color indexed="64"/>
      </top>
      <bottom style="medium">
        <color rgb="FFFF0000"/>
      </bottom>
      <diagonal/>
    </border>
    <border>
      <left/>
      <right style="thin">
        <color indexed="64"/>
      </right>
      <top style="thin">
        <color indexed="64"/>
      </top>
      <bottom style="medium">
        <color rgb="FFFF0000"/>
      </bottom>
      <diagonal/>
    </border>
    <border>
      <left style="thin">
        <color indexed="64"/>
      </left>
      <right style="thin">
        <color indexed="64"/>
      </right>
      <top style="thin">
        <color indexed="64"/>
      </top>
      <bottom style="medium">
        <color rgb="FFFF0000"/>
      </bottom>
      <diagonal/>
    </border>
    <border>
      <left style="medium">
        <color rgb="FFFF0000"/>
      </left>
      <right/>
      <top/>
      <bottom/>
      <diagonal/>
    </border>
    <border>
      <left style="thin">
        <color indexed="64"/>
      </left>
      <right style="medium">
        <color rgb="FFFF0000"/>
      </right>
      <top style="thin">
        <color indexed="64"/>
      </top>
      <bottom style="medium">
        <color rgb="FFFF0000"/>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style="medium">
        <color rgb="FFC00000"/>
      </left>
      <right/>
      <top/>
      <bottom style="medium">
        <color rgb="FFC00000"/>
      </bottom>
      <diagonal/>
    </border>
    <border>
      <left/>
      <right/>
      <top/>
      <bottom style="medium">
        <color rgb="FFC00000"/>
      </bottom>
      <diagonal/>
    </border>
    <border>
      <left style="medium">
        <color rgb="FFC00000"/>
      </left>
      <right/>
      <top style="medium">
        <color rgb="FFC00000"/>
      </top>
      <bottom/>
      <diagonal/>
    </border>
    <border>
      <left/>
      <right/>
      <top style="medium">
        <color rgb="FFC00000"/>
      </top>
      <bottom/>
      <diagonal/>
    </border>
    <border>
      <left/>
      <right style="thin">
        <color indexed="64"/>
      </right>
      <top style="medium">
        <color rgb="FFC00000"/>
      </top>
      <bottom/>
      <diagonal/>
    </border>
    <border>
      <left style="thin">
        <color indexed="64"/>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thin">
        <color indexed="64"/>
      </bottom>
      <diagonal/>
    </border>
    <border>
      <left/>
      <right style="medium">
        <color rgb="FFC00000"/>
      </right>
      <top/>
      <bottom style="thin">
        <color indexed="64"/>
      </bottom>
      <diagonal/>
    </border>
    <border>
      <left style="thin">
        <color indexed="64"/>
      </left>
      <right/>
      <top style="thin">
        <color indexed="64"/>
      </top>
      <bottom style="medium">
        <color rgb="FFC00000"/>
      </bottom>
      <diagonal/>
    </border>
    <border>
      <left/>
      <right/>
      <top style="thin">
        <color indexed="64"/>
      </top>
      <bottom style="medium">
        <color rgb="FFC00000"/>
      </bottom>
      <diagonal/>
    </border>
    <border>
      <left/>
      <right style="thin">
        <color indexed="64"/>
      </right>
      <top style="thin">
        <color indexed="64"/>
      </top>
      <bottom style="medium">
        <color rgb="FFC00000"/>
      </bottom>
      <diagonal/>
    </border>
    <border>
      <left style="thin">
        <color indexed="64"/>
      </left>
      <right style="thin">
        <color indexed="64"/>
      </right>
      <top style="thin">
        <color indexed="64"/>
      </top>
      <bottom style="medium">
        <color rgb="FFC00000"/>
      </bottom>
      <diagonal/>
    </border>
    <border>
      <left style="thin">
        <color indexed="64"/>
      </left>
      <right style="medium">
        <color rgb="FFC00000"/>
      </right>
      <top style="thin">
        <color indexed="64"/>
      </top>
      <bottom style="medium">
        <color rgb="FFC00000"/>
      </bottom>
      <diagonal/>
    </border>
    <border>
      <left/>
      <right style="thick">
        <color rgb="FF009900"/>
      </right>
      <top style="thick">
        <color rgb="FF00A249"/>
      </top>
      <bottom/>
      <diagonal/>
    </border>
    <border>
      <left/>
      <right style="thick">
        <color rgb="FF009900"/>
      </right>
      <top/>
      <bottom/>
      <diagonal/>
    </border>
    <border>
      <left/>
      <right style="thick">
        <color rgb="FF009900"/>
      </right>
      <top/>
      <bottom style="thick">
        <color rgb="FF00A249"/>
      </bottom>
      <diagonal/>
    </border>
    <border>
      <left style="thick">
        <color rgb="FF7030A0"/>
      </left>
      <right/>
      <top/>
      <bottom/>
      <diagonal/>
    </border>
    <border>
      <left style="thick">
        <color rgb="FF7030A0"/>
      </left>
      <right/>
      <top style="thick">
        <color rgb="FF7030A0"/>
      </top>
      <bottom/>
      <diagonal/>
    </border>
    <border>
      <left/>
      <right/>
      <top style="thick">
        <color rgb="FF7030A0"/>
      </top>
      <bottom/>
      <diagonal/>
    </border>
    <border>
      <left/>
      <right style="thick">
        <color rgb="FF7030A0"/>
      </right>
      <top style="thick">
        <color rgb="FF7030A0"/>
      </top>
      <bottom/>
      <diagonal/>
    </border>
    <border>
      <left style="thick">
        <color rgb="FF7030A0"/>
      </left>
      <right/>
      <top/>
      <bottom style="thick">
        <color rgb="FF7030A0"/>
      </bottom>
      <diagonal/>
    </border>
    <border>
      <left/>
      <right/>
      <top/>
      <bottom style="thick">
        <color rgb="FF7030A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right/>
      <top style="medium">
        <color rgb="FF53FFA1"/>
      </top>
      <bottom/>
      <diagonal/>
    </border>
    <border>
      <left/>
      <right style="medium">
        <color rgb="FF53FFA1"/>
      </right>
      <top/>
      <bottom/>
      <diagonal/>
    </border>
    <border>
      <left/>
      <right style="medium">
        <color rgb="FFC00000"/>
      </right>
      <top/>
      <bottom style="medium">
        <color rgb="FFC00000"/>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style="medium">
        <color rgb="FFC00000"/>
      </left>
      <right/>
      <top style="medium">
        <color rgb="FFC00000"/>
      </top>
      <bottom style="thin">
        <color indexed="64"/>
      </bottom>
      <diagonal/>
    </border>
    <border>
      <left/>
      <right/>
      <top style="medium">
        <color rgb="FFC00000"/>
      </top>
      <bottom style="thin">
        <color indexed="64"/>
      </bottom>
      <diagonal/>
    </border>
    <border>
      <left/>
      <right style="thin">
        <color indexed="64"/>
      </right>
      <top style="medium">
        <color rgb="FFC00000"/>
      </top>
      <bottom style="thin">
        <color indexed="64"/>
      </bottom>
      <diagonal/>
    </border>
    <border>
      <left style="thin">
        <color indexed="64"/>
      </left>
      <right/>
      <top style="medium">
        <color rgb="FFC00000"/>
      </top>
      <bottom style="thin">
        <color indexed="64"/>
      </bottom>
      <diagonal/>
    </border>
    <border>
      <left/>
      <right style="medium">
        <color rgb="FFC00000"/>
      </right>
      <top style="medium">
        <color rgb="FFC00000"/>
      </top>
      <bottom style="thin">
        <color indexed="64"/>
      </bottom>
      <diagonal/>
    </border>
    <border>
      <left style="medium">
        <color rgb="FFC00000"/>
      </left>
      <right/>
      <top style="thin">
        <color indexed="64"/>
      </top>
      <bottom style="medium">
        <color rgb="FFC00000"/>
      </bottom>
      <diagonal/>
    </border>
    <border>
      <left/>
      <right style="medium">
        <color rgb="FFC00000"/>
      </right>
      <top style="thin">
        <color indexed="64"/>
      </top>
      <bottom style="medium">
        <color rgb="FFC00000"/>
      </bottom>
      <diagonal/>
    </border>
    <border>
      <left style="thin">
        <color indexed="64"/>
      </left>
      <right style="medium">
        <color rgb="FFFF0000"/>
      </right>
      <top/>
      <bottom/>
      <diagonal/>
    </border>
    <border>
      <left/>
      <right style="thin">
        <color indexed="64"/>
      </right>
      <top/>
      <bottom style="medium">
        <color rgb="FFC00000"/>
      </bottom>
      <diagonal/>
    </border>
    <border>
      <left style="thin">
        <color indexed="64"/>
      </left>
      <right/>
      <top/>
      <bottom style="medium">
        <color rgb="FFC00000"/>
      </bottom>
      <diagonal/>
    </border>
    <border>
      <left/>
      <right style="thin">
        <color indexed="64"/>
      </right>
      <top style="medium">
        <color rgb="FFC00000"/>
      </top>
      <bottom style="medium">
        <color rgb="FFC00000"/>
      </bottom>
      <diagonal/>
    </border>
    <border>
      <left style="thin">
        <color indexed="64"/>
      </left>
      <right/>
      <top style="medium">
        <color rgb="FFC00000"/>
      </top>
      <bottom style="medium">
        <color rgb="FFC00000"/>
      </bottom>
      <diagonal/>
    </border>
    <border>
      <left/>
      <right style="thick">
        <color rgb="FF7030A0"/>
      </right>
      <top/>
      <bottom/>
      <diagonal/>
    </border>
    <border>
      <left style="medium">
        <color rgb="FF0DFF7A"/>
      </left>
      <right style="thin">
        <color indexed="64"/>
      </right>
      <top/>
      <bottom/>
      <diagonal/>
    </border>
    <border>
      <left style="thin">
        <color indexed="64"/>
      </left>
      <right style="medium">
        <color rgb="FF0DFF7A"/>
      </right>
      <top/>
      <bottom/>
      <diagonal/>
    </border>
    <border>
      <left style="medium">
        <color rgb="FF53FFA1"/>
      </left>
      <right/>
      <top/>
      <bottom/>
      <diagonal/>
    </border>
    <border>
      <left style="medium">
        <color rgb="FF0DFF7A"/>
      </left>
      <right/>
      <top/>
      <bottom style="medium">
        <color rgb="FF53FFA1"/>
      </bottom>
      <diagonal/>
    </border>
    <border>
      <left/>
      <right/>
      <top/>
      <bottom style="medium">
        <color rgb="FF53FFA1"/>
      </bottom>
      <diagonal/>
    </border>
    <border>
      <left/>
      <right style="medium">
        <color rgb="FF0DFF7A"/>
      </right>
      <top/>
      <bottom style="medium">
        <color rgb="FF53FFA1"/>
      </bottom>
      <diagonal/>
    </border>
    <border>
      <left style="thick">
        <color rgb="FF7030A0"/>
      </left>
      <right/>
      <top style="thick">
        <color rgb="FF7030A0"/>
      </top>
      <bottom style="thick">
        <color rgb="FF7030A0"/>
      </bottom>
      <diagonal/>
    </border>
    <border>
      <left/>
      <right style="thick">
        <color rgb="FF7030A0"/>
      </right>
      <top style="thick">
        <color rgb="FF7030A0"/>
      </top>
      <bottom style="thick">
        <color rgb="FF7030A0"/>
      </bottom>
      <diagonal/>
    </border>
    <border>
      <left/>
      <right/>
      <top style="thick">
        <color rgb="FF7030A0"/>
      </top>
      <bottom style="thick">
        <color rgb="FF7030A0"/>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s>
  <cellStyleXfs count="21">
    <xf numFmtId="0" fontId="0" fillId="0" borderId="0"/>
    <xf numFmtId="0" fontId="11" fillId="0" borderId="0"/>
    <xf numFmtId="164" fontId="12" fillId="0" borderId="0" applyFont="0" applyFill="0" applyBorder="0" applyAlignment="0" applyProtection="0"/>
    <xf numFmtId="0" fontId="10" fillId="0" borderId="0"/>
    <xf numFmtId="0" fontId="10" fillId="0" borderId="0"/>
    <xf numFmtId="0" fontId="11" fillId="0" borderId="0"/>
    <xf numFmtId="9" fontId="12" fillId="0" borderId="0" applyFont="0" applyFill="0" applyBorder="0" applyAlignment="0" applyProtection="0"/>
    <xf numFmtId="0" fontId="57" fillId="0" borderId="0" applyNumberFormat="0" applyFill="0" applyBorder="0" applyAlignment="0" applyProtection="0">
      <alignment vertical="top"/>
      <protection locked="0"/>
    </xf>
    <xf numFmtId="43" fontId="10" fillId="0" borderId="0" applyFont="0" applyFill="0" applyBorder="0" applyAlignment="0" applyProtection="0"/>
    <xf numFmtId="0" fontId="71" fillId="0" borderId="0"/>
    <xf numFmtId="0" fontId="10" fillId="0" borderId="0"/>
    <xf numFmtId="0" fontId="71" fillId="0" borderId="0"/>
    <xf numFmtId="168" fontId="71" fillId="0" borderId="0" applyFont="0" applyFill="0" applyBorder="0" applyAlignment="0" applyProtection="0"/>
    <xf numFmtId="168" fontId="71" fillId="0" borderId="0" applyFont="0" applyFill="0" applyBorder="0" applyAlignment="0" applyProtection="0"/>
    <xf numFmtId="9" fontId="71" fillId="0" borderId="0" applyFont="0" applyFill="0" applyBorder="0" applyAlignment="0" applyProtection="0"/>
    <xf numFmtId="0" fontId="71" fillId="0" borderId="0"/>
    <xf numFmtId="168" fontId="71" fillId="0" borderId="0" applyFont="0" applyFill="0" applyBorder="0" applyAlignment="0" applyProtection="0"/>
    <xf numFmtId="9" fontId="71" fillId="0" borderId="0" applyFont="0" applyFill="0" applyBorder="0" applyAlignment="0" applyProtection="0"/>
    <xf numFmtId="0" fontId="71" fillId="0" borderId="0"/>
    <xf numFmtId="0" fontId="71" fillId="0" borderId="0"/>
    <xf numFmtId="9" fontId="10" fillId="0" borderId="0" applyFont="0" applyFill="0" applyBorder="0" applyAlignment="0" applyProtection="0"/>
  </cellStyleXfs>
  <cellXfs count="2770">
    <xf numFmtId="0" fontId="0" fillId="0" borderId="0" xfId="0"/>
    <xf numFmtId="0" fontId="1" fillId="0" borderId="0" xfId="0" applyFont="1"/>
    <xf numFmtId="0" fontId="2" fillId="0" borderId="0" xfId="0" applyFont="1"/>
    <xf numFmtId="0" fontId="5" fillId="0" borderId="0" xfId="0" applyFont="1"/>
    <xf numFmtId="0" fontId="6" fillId="0" borderId="0" xfId="0" applyFont="1"/>
    <xf numFmtId="0" fontId="0" fillId="0" borderId="0" xfId="0" applyAlignment="1">
      <alignment wrapText="1"/>
    </xf>
    <xf numFmtId="0" fontId="0" fillId="0" borderId="0" xfId="0" applyAlignment="1">
      <alignment horizontal="left" wrapText="1"/>
    </xf>
    <xf numFmtId="0" fontId="7" fillId="0" borderId="0" xfId="0" applyFont="1" applyAlignment="1">
      <alignment vertical="center" wrapText="1"/>
    </xf>
    <xf numFmtId="0" fontId="8" fillId="0" borderId="0" xfId="0" applyFont="1" applyAlignment="1">
      <alignment vertical="center" wrapText="1"/>
    </xf>
    <xf numFmtId="0" fontId="6" fillId="0" borderId="0" xfId="0" applyFont="1" applyAlignment="1">
      <alignment horizontal="left" wrapText="1"/>
    </xf>
    <xf numFmtId="0" fontId="0" fillId="0" borderId="0" xfId="0" applyBorder="1"/>
    <xf numFmtId="0" fontId="6" fillId="0" borderId="0" xfId="0" applyFont="1" applyAlignment="1">
      <alignment vertical="top" wrapText="1"/>
    </xf>
    <xf numFmtId="0" fontId="0" fillId="2" borderId="1" xfId="0" applyFill="1" applyBorder="1"/>
    <xf numFmtId="0" fontId="0" fillId="3" borderId="1" xfId="0" applyFill="1" applyBorder="1"/>
    <xf numFmtId="0" fontId="6" fillId="0" borderId="0" xfId="0" applyFont="1" applyBorder="1" applyAlignment="1">
      <alignment vertical="center"/>
    </xf>
    <xf numFmtId="0" fontId="0" fillId="0" borderId="11" xfId="0" applyBorder="1"/>
    <xf numFmtId="0" fontId="6" fillId="0" borderId="8" xfId="0" applyFont="1" applyBorder="1" applyAlignment="1">
      <alignment vertical="center"/>
    </xf>
    <xf numFmtId="0" fontId="0" fillId="0" borderId="8" xfId="0" applyBorder="1"/>
    <xf numFmtId="0" fontId="0" fillId="0" borderId="9" xfId="0" applyBorder="1"/>
    <xf numFmtId="0" fontId="0" fillId="0" borderId="0" xfId="0"/>
    <xf numFmtId="0" fontId="15" fillId="0" borderId="0" xfId="0" applyFont="1"/>
    <xf numFmtId="0" fontId="15" fillId="0" borderId="8" xfId="0" applyFont="1" applyBorder="1"/>
    <xf numFmtId="0" fontId="15" fillId="0" borderId="9" xfId="0" applyFont="1" applyBorder="1"/>
    <xf numFmtId="0" fontId="22" fillId="0" borderId="0" xfId="0" applyFont="1" applyBorder="1"/>
    <xf numFmtId="0" fontId="15" fillId="0" borderId="7" xfId="0" applyFont="1" applyBorder="1"/>
    <xf numFmtId="0" fontId="15" fillId="0" borderId="2" xfId="0" applyFont="1" applyBorder="1"/>
    <xf numFmtId="0" fontId="15" fillId="0" borderId="4" xfId="0" applyFont="1" applyBorder="1" applyAlignment="1">
      <alignment vertical="center"/>
    </xf>
    <xf numFmtId="0" fontId="15" fillId="0" borderId="11" xfId="0" applyFont="1" applyBorder="1" applyAlignment="1">
      <alignment vertical="center"/>
    </xf>
    <xf numFmtId="0" fontId="16" fillId="0" borderId="0" xfId="0" applyFont="1"/>
    <xf numFmtId="165" fontId="15" fillId="0" borderId="0" xfId="0" applyNumberFormat="1" applyFont="1"/>
    <xf numFmtId="0" fontId="15" fillId="0" borderId="2" xfId="0" applyFont="1" applyFill="1" applyBorder="1"/>
    <xf numFmtId="0" fontId="15" fillId="0" borderId="3" xfId="0" applyFont="1" applyFill="1" applyBorder="1"/>
    <xf numFmtId="0" fontId="15" fillId="0" borderId="10" xfId="0" applyFont="1" applyFill="1" applyBorder="1"/>
    <xf numFmtId="0" fontId="15" fillId="0" borderId="6" xfId="0" applyFont="1" applyBorder="1"/>
    <xf numFmtId="0" fontId="15" fillId="0" borderId="6" xfId="0" applyFont="1" applyBorder="1" applyAlignment="1">
      <alignment horizontal="center" vertical="center"/>
    </xf>
    <xf numFmtId="0" fontId="20" fillId="0" borderId="0" xfId="0" applyFont="1" applyFill="1" applyBorder="1" applyAlignment="1">
      <alignment vertical="center"/>
    </xf>
    <xf numFmtId="0" fontId="15" fillId="0" borderId="0" xfId="0" applyFont="1" applyFill="1" applyBorder="1" applyAlignment="1">
      <alignment vertical="center"/>
    </xf>
    <xf numFmtId="0" fontId="22" fillId="0" borderId="0" xfId="0" applyFont="1" applyBorder="1" applyAlignment="1">
      <alignment horizontal="left" vertical="center"/>
    </xf>
    <xf numFmtId="0" fontId="22" fillId="0" borderId="10" xfId="0" applyFont="1" applyBorder="1" applyAlignment="1">
      <alignment horizontal="left" vertical="center"/>
    </xf>
    <xf numFmtId="0" fontId="22" fillId="0" borderId="0" xfId="0" applyFont="1" applyBorder="1" applyAlignment="1">
      <alignment vertical="center"/>
    </xf>
    <xf numFmtId="0" fontId="21" fillId="0" borderId="0" xfId="0" applyFont="1" applyFill="1" applyBorder="1" applyAlignment="1">
      <alignment vertical="center"/>
    </xf>
    <xf numFmtId="0" fontId="20" fillId="0" borderId="0" xfId="0" applyFont="1" applyFill="1" applyBorder="1" applyAlignment="1"/>
    <xf numFmtId="0" fontId="15" fillId="0" borderId="0" xfId="0" applyFont="1" applyBorder="1" applyAlignment="1">
      <alignment vertical="center"/>
    </xf>
    <xf numFmtId="0" fontId="30" fillId="0" borderId="0" xfId="0" applyFont="1" applyFill="1" applyBorder="1"/>
    <xf numFmtId="0" fontId="23" fillId="0" borderId="0" xfId="0" applyFont="1" applyFill="1" applyBorder="1" applyAlignment="1"/>
    <xf numFmtId="0" fontId="30" fillId="0" borderId="0" xfId="0" applyFont="1" applyFill="1" applyBorder="1" applyAlignment="1"/>
    <xf numFmtId="0" fontId="29" fillId="0" borderId="0" xfId="0" applyFont="1" applyBorder="1"/>
    <xf numFmtId="0" fontId="28" fillId="0" borderId="0" xfId="0" applyFont="1" applyBorder="1"/>
    <xf numFmtId="0" fontId="32" fillId="0" borderId="0" xfId="0" applyFont="1" applyFill="1" applyBorder="1" applyAlignment="1"/>
    <xf numFmtId="0" fontId="15" fillId="0" borderId="6" xfId="0" applyFont="1" applyFill="1" applyBorder="1"/>
    <xf numFmtId="0" fontId="0" fillId="0" borderId="6" xfId="0" applyBorder="1"/>
    <xf numFmtId="0" fontId="0" fillId="0" borderId="7" xfId="0" applyBorder="1"/>
    <xf numFmtId="0" fontId="15" fillId="0" borderId="8" xfId="0" applyFont="1" applyFill="1" applyBorder="1"/>
    <xf numFmtId="0" fontId="22" fillId="0" borderId="5" xfId="0" applyFont="1" applyFill="1" applyBorder="1" applyAlignment="1">
      <alignment horizontal="left" vertical="center"/>
    </xf>
    <xf numFmtId="0" fontId="27" fillId="0" borderId="6" xfId="0" applyFont="1" applyFill="1" applyBorder="1" applyAlignment="1"/>
    <xf numFmtId="0" fontId="21" fillId="0" borderId="10" xfId="0" applyFont="1" applyFill="1" applyBorder="1" applyAlignment="1">
      <alignment vertical="center"/>
    </xf>
    <xf numFmtId="0" fontId="21" fillId="0" borderId="10" xfId="0" applyFont="1" applyFill="1" applyBorder="1" applyAlignment="1">
      <alignment horizontal="left"/>
    </xf>
    <xf numFmtId="0" fontId="20" fillId="0" borderId="10" xfId="0" applyFont="1" applyFill="1" applyBorder="1" applyAlignment="1">
      <alignment vertical="center"/>
    </xf>
    <xf numFmtId="0" fontId="20" fillId="0" borderId="10" xfId="0" applyFont="1" applyFill="1" applyBorder="1" applyAlignment="1"/>
    <xf numFmtId="0" fontId="19" fillId="0" borderId="8" xfId="0" applyFont="1" applyFill="1" applyBorder="1" applyAlignment="1">
      <alignment horizontal="left" vertical="center"/>
    </xf>
    <xf numFmtId="0" fontId="15" fillId="0" borderId="8" xfId="0" applyFont="1" applyFill="1" applyBorder="1" applyAlignment="1">
      <alignment horizontal="left" vertical="center"/>
    </xf>
    <xf numFmtId="0" fontId="27" fillId="0" borderId="3" xfId="0" applyFont="1" applyFill="1" applyBorder="1" applyAlignment="1"/>
    <xf numFmtId="0" fontId="22" fillId="0" borderId="2" xfId="0" applyFont="1" applyBorder="1" applyAlignment="1">
      <alignment horizontal="left" vertical="center"/>
    </xf>
    <xf numFmtId="0" fontId="22" fillId="0" borderId="3" xfId="0" applyFont="1" applyBorder="1" applyAlignment="1">
      <alignment horizontal="left" vertical="center"/>
    </xf>
    <xf numFmtId="0" fontId="19" fillId="0" borderId="3" xfId="0" applyFont="1" applyFill="1" applyBorder="1" applyAlignment="1">
      <alignment horizontal="left" vertical="center"/>
    </xf>
    <xf numFmtId="0" fontId="15" fillId="0" borderId="3" xfId="0" applyFont="1" applyFill="1" applyBorder="1" applyAlignment="1">
      <alignment horizontal="left" vertical="center"/>
    </xf>
    <xf numFmtId="0" fontId="22" fillId="0" borderId="5" xfId="0" applyFont="1" applyBorder="1" applyAlignment="1">
      <alignment horizontal="left" vertical="center"/>
    </xf>
    <xf numFmtId="0" fontId="15" fillId="0" borderId="6" xfId="0" applyFont="1" applyBorder="1" applyAlignment="1">
      <alignment horizontal="left" vertical="center"/>
    </xf>
    <xf numFmtId="0" fontId="15" fillId="0" borderId="12" xfId="0" applyFont="1" applyFill="1" applyBorder="1"/>
    <xf numFmtId="0" fontId="22" fillId="0" borderId="6" xfId="0" applyFont="1" applyBorder="1" applyAlignment="1">
      <alignment vertical="center"/>
    </xf>
    <xf numFmtId="0" fontId="15" fillId="0" borderId="6" xfId="0" applyFont="1" applyBorder="1" applyAlignment="1">
      <alignment vertical="center"/>
    </xf>
    <xf numFmtId="0" fontId="21" fillId="0" borderId="2" xfId="0" applyFont="1" applyFill="1" applyBorder="1" applyAlignment="1">
      <alignment vertical="center"/>
    </xf>
    <xf numFmtId="0" fontId="25" fillId="0" borderId="3" xfId="0" applyFont="1" applyFill="1" applyBorder="1" applyAlignment="1">
      <alignment horizontal="left" vertical="center"/>
    </xf>
    <xf numFmtId="0" fontId="21" fillId="0" borderId="3" xfId="0" applyFont="1" applyFill="1" applyBorder="1" applyAlignment="1">
      <alignment vertical="center"/>
    </xf>
    <xf numFmtId="0" fontId="20" fillId="0" borderId="2" xfId="0" applyFont="1" applyFill="1" applyBorder="1" applyAlignment="1">
      <alignment vertical="center"/>
    </xf>
    <xf numFmtId="0" fontId="20" fillId="0" borderId="3" xfId="0" applyFont="1" applyFill="1" applyBorder="1" applyAlignment="1">
      <alignment vertical="center"/>
    </xf>
    <xf numFmtId="0" fontId="19" fillId="0" borderId="3" xfId="0" applyFont="1" applyBorder="1" applyAlignment="1">
      <alignment horizontal="left" vertical="center"/>
    </xf>
    <xf numFmtId="0" fontId="15" fillId="9" borderId="1" xfId="0" applyFont="1" applyFill="1" applyBorder="1" applyAlignment="1">
      <alignment horizontal="center"/>
    </xf>
    <xf numFmtId="0" fontId="15" fillId="5" borderId="1" xfId="0" applyFont="1" applyFill="1" applyBorder="1" applyAlignment="1">
      <alignment horizontal="center" vertical="center"/>
    </xf>
    <xf numFmtId="0" fontId="15" fillId="0" borderId="1" xfId="0" applyFont="1" applyBorder="1" applyAlignment="1">
      <alignment horizontal="center" vertical="center"/>
    </xf>
    <xf numFmtId="0" fontId="15" fillId="6" borderId="1" xfId="0" applyFont="1" applyFill="1" applyBorder="1" applyAlignment="1">
      <alignment horizontal="center" vertical="center"/>
    </xf>
    <xf numFmtId="0" fontId="15" fillId="0" borderId="5" xfId="0" applyFont="1" applyFill="1" applyBorder="1"/>
    <xf numFmtId="0" fontId="29" fillId="0" borderId="6" xfId="0" applyFont="1" applyFill="1" applyBorder="1"/>
    <xf numFmtId="0" fontId="23" fillId="0" borderId="6" xfId="0" applyFont="1" applyFill="1" applyBorder="1" applyAlignment="1"/>
    <xf numFmtId="0" fontId="30" fillId="0" borderId="6" xfId="0" applyFont="1" applyFill="1" applyBorder="1" applyAlignment="1">
      <alignment vertical="center"/>
    </xf>
    <xf numFmtId="0" fontId="30" fillId="0" borderId="6" xfId="0" applyFont="1" applyFill="1" applyBorder="1" applyAlignment="1"/>
    <xf numFmtId="0" fontId="28" fillId="0" borderId="8" xfId="0" applyFont="1" applyBorder="1"/>
    <xf numFmtId="0" fontId="32" fillId="0" borderId="8" xfId="0" applyFont="1" applyFill="1" applyBorder="1" applyAlignment="1"/>
    <xf numFmtId="0" fontId="23" fillId="0" borderId="8" xfId="0" applyFont="1" applyFill="1" applyBorder="1" applyAlignment="1"/>
    <xf numFmtId="0" fontId="30" fillId="0" borderId="8" xfId="0" applyFont="1" applyFill="1" applyBorder="1" applyAlignment="1">
      <alignment vertical="center"/>
    </xf>
    <xf numFmtId="0" fontId="30" fillId="0" borderId="8" xfId="0" applyFont="1" applyFill="1" applyBorder="1" applyAlignment="1"/>
    <xf numFmtId="0" fontId="29" fillId="0" borderId="3" xfId="0" applyFont="1" applyBorder="1"/>
    <xf numFmtId="0" fontId="24" fillId="0" borderId="3" xfId="0" applyFont="1" applyFill="1" applyBorder="1" applyAlignment="1"/>
    <xf numFmtId="0" fontId="29" fillId="0" borderId="6" xfId="0" applyFont="1" applyBorder="1"/>
    <xf numFmtId="0" fontId="24" fillId="0" borderId="6" xfId="0" applyFont="1" applyFill="1" applyBorder="1" applyAlignment="1"/>
    <xf numFmtId="0" fontId="29" fillId="0" borderId="8" xfId="0" applyFont="1" applyBorder="1"/>
    <xf numFmtId="0" fontId="27" fillId="0" borderId="8" xfId="0" applyFont="1" applyFill="1" applyBorder="1" applyAlignment="1"/>
    <xf numFmtId="0" fontId="24" fillId="0" borderId="8" xfId="0" applyFont="1" applyFill="1" applyBorder="1" applyAlignment="1"/>
    <xf numFmtId="0" fontId="30" fillId="0" borderId="3" xfId="0" applyFont="1" applyFill="1" applyBorder="1"/>
    <xf numFmtId="0" fontId="33" fillId="0" borderId="3" xfId="0" applyFont="1" applyFill="1" applyBorder="1"/>
    <xf numFmtId="0" fontId="33" fillId="0" borderId="0" xfId="0" applyFont="1" applyFill="1" applyBorder="1"/>
    <xf numFmtId="0" fontId="28" fillId="0" borderId="0" xfId="0" applyFont="1" applyFill="1" applyBorder="1" applyAlignment="1"/>
    <xf numFmtId="0" fontId="22" fillId="0" borderId="0" xfId="0" applyFont="1" applyFill="1" applyBorder="1"/>
    <xf numFmtId="0" fontId="15" fillId="0" borderId="3" xfId="0" applyFont="1" applyBorder="1" applyAlignment="1">
      <alignment vertical="center"/>
    </xf>
    <xf numFmtId="0" fontId="15" fillId="0" borderId="10" xfId="0" applyFont="1" applyBorder="1"/>
    <xf numFmtId="0" fontId="15" fillId="0" borderId="11" xfId="0" applyFont="1" applyBorder="1"/>
    <xf numFmtId="0" fontId="15" fillId="0" borderId="3" xfId="0" applyFont="1" applyBorder="1"/>
    <xf numFmtId="0" fontId="15" fillId="0" borderId="4" xfId="0" applyFont="1" applyBorder="1"/>
    <xf numFmtId="0" fontId="15" fillId="0" borderId="1" xfId="0" applyFont="1" applyBorder="1"/>
    <xf numFmtId="0" fontId="15" fillId="0" borderId="0" xfId="0" applyFont="1" applyFill="1" applyBorder="1"/>
    <xf numFmtId="0" fontId="22" fillId="0" borderId="12" xfId="0" applyFont="1" applyBorder="1" applyAlignment="1">
      <alignment horizontal="left" vertical="center"/>
    </xf>
    <xf numFmtId="0" fontId="22" fillId="0" borderId="8" xfId="0" applyFont="1" applyBorder="1" applyAlignment="1">
      <alignment horizontal="left" vertical="center"/>
    </xf>
    <xf numFmtId="0" fontId="15" fillId="0" borderId="8" xfId="0" applyFont="1" applyBorder="1" applyAlignment="1">
      <alignment horizontal="left" vertical="center"/>
    </xf>
    <xf numFmtId="0" fontId="15" fillId="0" borderId="8" xfId="0" applyFont="1" applyBorder="1" applyAlignment="1">
      <alignment vertical="center"/>
    </xf>
    <xf numFmtId="0" fontId="15" fillId="0" borderId="9" xfId="0" applyFont="1" applyBorder="1" applyAlignment="1">
      <alignment vertical="center"/>
    </xf>
    <xf numFmtId="0" fontId="15" fillId="0" borderId="5" xfId="0" applyFont="1" applyFill="1" applyBorder="1" applyAlignment="1">
      <alignment vertical="center"/>
    </xf>
    <xf numFmtId="0" fontId="29" fillId="0" borderId="6" xfId="0" applyFont="1" applyFill="1" applyBorder="1" applyAlignment="1">
      <alignment vertical="center"/>
    </xf>
    <xf numFmtId="0" fontId="29" fillId="0" borderId="6" xfId="0" applyFont="1" applyFill="1" applyBorder="1" applyAlignment="1">
      <alignment vertical="center" wrapText="1"/>
    </xf>
    <xf numFmtId="0" fontId="29" fillId="0" borderId="7" xfId="0" applyFont="1" applyFill="1" applyBorder="1" applyAlignment="1">
      <alignment vertical="center" wrapText="1"/>
    </xf>
    <xf numFmtId="0" fontId="29" fillId="0" borderId="6" xfId="0" applyFont="1" applyBorder="1" applyAlignment="1">
      <alignment vertical="center"/>
    </xf>
    <xf numFmtId="0" fontId="29" fillId="0" borderId="7" xfId="0" applyFont="1" applyBorder="1" applyAlignment="1">
      <alignment vertical="center"/>
    </xf>
    <xf numFmtId="0" fontId="15" fillId="0" borderId="3" xfId="0" applyFont="1" applyFill="1" applyBorder="1" applyAlignment="1">
      <alignment vertical="center"/>
    </xf>
    <xf numFmtId="0" fontId="15" fillId="0" borderId="2" xfId="0" applyFont="1" applyFill="1" applyBorder="1" applyAlignment="1">
      <alignment vertical="center"/>
    </xf>
    <xf numFmtId="0" fontId="25" fillId="0" borderId="3" xfId="0" applyFont="1" applyFill="1" applyBorder="1" applyAlignment="1">
      <alignment vertical="top"/>
    </xf>
    <xf numFmtId="0" fontId="22" fillId="0" borderId="12" xfId="0" applyFont="1" applyFill="1" applyBorder="1" applyAlignment="1">
      <alignment horizontal="left" vertical="center"/>
    </xf>
    <xf numFmtId="0" fontId="22" fillId="0" borderId="8" xfId="0" applyFont="1" applyFill="1" applyBorder="1" applyAlignment="1">
      <alignment horizontal="left" vertical="center"/>
    </xf>
    <xf numFmtId="0" fontId="27" fillId="0" borderId="8" xfId="0" applyFont="1" applyFill="1" applyBorder="1" applyAlignment="1">
      <alignment vertical="center"/>
    </xf>
    <xf numFmtId="0" fontId="15" fillId="0" borderId="15" xfId="0" applyFont="1" applyBorder="1"/>
    <xf numFmtId="0" fontId="22" fillId="0" borderId="5" xfId="0" applyFont="1" applyBorder="1" applyAlignment="1">
      <alignment horizontal="left"/>
    </xf>
    <xf numFmtId="0" fontId="22" fillId="0" borderId="6" xfId="0" applyFont="1" applyBorder="1"/>
    <xf numFmtId="0" fontId="22" fillId="0" borderId="10" xfId="0" applyFont="1" applyBorder="1" applyAlignment="1">
      <alignment horizontal="left"/>
    </xf>
    <xf numFmtId="0" fontId="19" fillId="0" borderId="3" xfId="0" applyFont="1" applyBorder="1"/>
    <xf numFmtId="0" fontId="22" fillId="0" borderId="2" xfId="0" applyFont="1" applyBorder="1" applyAlignment="1">
      <alignment horizontal="left"/>
    </xf>
    <xf numFmtId="0" fontId="22" fillId="0" borderId="3" xfId="0" applyFont="1" applyBorder="1"/>
    <xf numFmtId="0" fontId="19" fillId="0" borderId="3" xfId="0" applyFont="1" applyFill="1" applyBorder="1"/>
    <xf numFmtId="0" fontId="28" fillId="0" borderId="0" xfId="0" applyFont="1" applyFill="1" applyBorder="1"/>
    <xf numFmtId="0" fontId="19" fillId="0" borderId="0" xfId="0" applyFont="1" applyFill="1" applyBorder="1"/>
    <xf numFmtId="0" fontId="30" fillId="0" borderId="0" xfId="0" applyFont="1" applyBorder="1" applyAlignment="1">
      <alignment vertical="center"/>
    </xf>
    <xf numFmtId="0" fontId="15" fillId="0" borderId="0" xfId="0" applyFont="1" applyFill="1" applyBorder="1" applyAlignment="1">
      <alignment horizontal="left" vertical="center"/>
    </xf>
    <xf numFmtId="0" fontId="30" fillId="0" borderId="0" xfId="0" applyFont="1" applyFill="1" applyBorder="1" applyAlignment="1">
      <alignment vertical="center"/>
    </xf>
    <xf numFmtId="0" fontId="19" fillId="0" borderId="0" xfId="0" applyFont="1" applyFill="1" applyBorder="1" applyAlignment="1">
      <alignment horizontal="left" vertical="center"/>
    </xf>
    <xf numFmtId="0" fontId="25" fillId="0" borderId="0" xfId="0" applyFont="1" applyFill="1" applyBorder="1" applyAlignment="1">
      <alignment horizontal="left" vertical="center"/>
    </xf>
    <xf numFmtId="0" fontId="15" fillId="0" borderId="0" xfId="0" applyFont="1"/>
    <xf numFmtId="0" fontId="0" fillId="0" borderId="5" xfId="0" applyBorder="1"/>
    <xf numFmtId="0" fontId="0" fillId="0" borderId="10" xfId="0" applyBorder="1"/>
    <xf numFmtId="0" fontId="0" fillId="0" borderId="13" xfId="0" applyBorder="1"/>
    <xf numFmtId="0" fontId="0" fillId="0" borderId="14" xfId="0" applyBorder="1"/>
    <xf numFmtId="0" fontId="0" fillId="0" borderId="15" xfId="0" applyBorder="1"/>
    <xf numFmtId="0" fontId="28" fillId="0" borderId="6" xfId="0" applyFont="1" applyFill="1" applyBorder="1" applyAlignment="1"/>
    <xf numFmtId="0" fontId="22" fillId="0" borderId="10" xfId="0" applyFont="1" applyFill="1" applyBorder="1" applyAlignment="1">
      <alignment horizontal="left" vertical="center"/>
    </xf>
    <xf numFmtId="0" fontId="34" fillId="0" borderId="0" xfId="0" applyFont="1" applyBorder="1"/>
    <xf numFmtId="0" fontId="15" fillId="0" borderId="12" xfId="0" applyFont="1" applyBorder="1"/>
    <xf numFmtId="0" fontId="0" fillId="0" borderId="13" xfId="0" applyFill="1" applyBorder="1"/>
    <xf numFmtId="0" fontId="0" fillId="0" borderId="6" xfId="0" applyFill="1" applyBorder="1"/>
    <xf numFmtId="0" fontId="0" fillId="0" borderId="5" xfId="0" applyFill="1" applyBorder="1"/>
    <xf numFmtId="0" fontId="0" fillId="0" borderId="7" xfId="0" applyFill="1" applyBorder="1"/>
    <xf numFmtId="0" fontId="0" fillId="0" borderId="14" xfId="0" applyFill="1" applyBorder="1"/>
    <xf numFmtId="0" fontId="0" fillId="0" borderId="10" xfId="0" applyFill="1" applyBorder="1"/>
    <xf numFmtId="0" fontId="0" fillId="0" borderId="11" xfId="0" applyFill="1" applyBorder="1"/>
    <xf numFmtId="0" fontId="0" fillId="0" borderId="15" xfId="0" applyFill="1" applyBorder="1"/>
    <xf numFmtId="0" fontId="0" fillId="0" borderId="8" xfId="0" applyFill="1" applyBorder="1"/>
    <xf numFmtId="0" fontId="0" fillId="0" borderId="12" xfId="0" applyFill="1" applyBorder="1"/>
    <xf numFmtId="0" fontId="0" fillId="0" borderId="9" xfId="0" applyFill="1" applyBorder="1"/>
    <xf numFmtId="0" fontId="0" fillId="0" borderId="1" xfId="0" applyFill="1" applyBorder="1"/>
    <xf numFmtId="0" fontId="15" fillId="0" borderId="11" xfId="0" applyFont="1" applyFill="1" applyBorder="1"/>
    <xf numFmtId="0" fontId="28" fillId="0" borderId="3" xfId="0" applyFont="1" applyFill="1" applyBorder="1" applyAlignment="1"/>
    <xf numFmtId="0" fontId="22" fillId="0" borderId="3" xfId="0" applyFont="1" applyFill="1" applyBorder="1"/>
    <xf numFmtId="0" fontId="35" fillId="0" borderId="2" xfId="0" applyFont="1" applyBorder="1" applyAlignment="1">
      <alignment horizontal="left"/>
    </xf>
    <xf numFmtId="0" fontId="25" fillId="0" borderId="13" xfId="0" quotePrefix="1" applyFont="1" applyFill="1" applyBorder="1" applyAlignment="1">
      <alignment vertical="center" wrapText="1"/>
    </xf>
    <xf numFmtId="0" fontId="25" fillId="0" borderId="15" xfId="0" quotePrefix="1" applyFont="1" applyFill="1" applyBorder="1" applyAlignment="1">
      <alignment vertical="center" wrapText="1"/>
    </xf>
    <xf numFmtId="0" fontId="25" fillId="0" borderId="8" xfId="0" applyFont="1" applyFill="1" applyBorder="1" applyAlignment="1">
      <alignment horizontal="left" vertical="center"/>
    </xf>
    <xf numFmtId="0" fontId="15" fillId="0" borderId="7" xfId="0" applyFont="1" applyFill="1" applyBorder="1"/>
    <xf numFmtId="0" fontId="25" fillId="0" borderId="14" xfId="0" quotePrefix="1" applyFont="1" applyFill="1" applyBorder="1" applyAlignment="1">
      <alignment vertical="center" wrapText="1"/>
    </xf>
    <xf numFmtId="0" fontId="22" fillId="2" borderId="0" xfId="0" applyFont="1" applyFill="1" applyBorder="1" applyAlignment="1"/>
    <xf numFmtId="0" fontId="28" fillId="0" borderId="3" xfId="0" applyFont="1" applyFill="1" applyBorder="1" applyAlignment="1">
      <alignment vertical="top"/>
    </xf>
    <xf numFmtId="0" fontId="30" fillId="0" borderId="6" xfId="0" applyFont="1" applyBorder="1" applyAlignment="1">
      <alignment vertical="center"/>
    </xf>
    <xf numFmtId="0" fontId="22" fillId="0" borderId="10" xfId="0" applyFont="1" applyBorder="1"/>
    <xf numFmtId="0" fontId="30" fillId="0" borderId="3" xfId="0" applyFont="1" applyFill="1" applyBorder="1" applyAlignment="1">
      <alignment vertical="center"/>
    </xf>
    <xf numFmtId="0" fontId="22" fillId="0" borderId="3" xfId="0" applyFont="1" applyBorder="1" applyAlignment="1">
      <alignment vertical="center"/>
    </xf>
    <xf numFmtId="0" fontId="22" fillId="0" borderId="2" xfId="0" applyFont="1" applyBorder="1"/>
    <xf numFmtId="0" fontId="15" fillId="0" borderId="13" xfId="0" applyFont="1" applyBorder="1"/>
    <xf numFmtId="0" fontId="15" fillId="0" borderId="14" xfId="0" applyFont="1" applyBorder="1"/>
    <xf numFmtId="0" fontId="37" fillId="0" borderId="0" xfId="0" applyFont="1" applyFill="1" applyAlignment="1">
      <alignment horizontal="center"/>
    </xf>
    <xf numFmtId="0" fontId="38" fillId="0" borderId="0" xfId="0" applyFont="1" applyFill="1" applyAlignment="1">
      <alignment horizontal="center"/>
    </xf>
    <xf numFmtId="0" fontId="15" fillId="0" borderId="0" xfId="0" applyFont="1" applyFill="1"/>
    <xf numFmtId="0" fontId="22" fillId="0" borderId="6" xfId="0" applyFont="1" applyFill="1" applyBorder="1"/>
    <xf numFmtId="0" fontId="15" fillId="0" borderId="6" xfId="0" applyFont="1" applyFill="1" applyBorder="1" applyAlignment="1">
      <alignment vertical="center" wrapText="1"/>
    </xf>
    <xf numFmtId="0" fontId="19" fillId="0" borderId="6" xfId="0" applyFont="1" applyFill="1" applyBorder="1"/>
    <xf numFmtId="0" fontId="25" fillId="0" borderId="0" xfId="0" applyFont="1" applyFill="1" applyBorder="1"/>
    <xf numFmtId="0" fontId="19" fillId="0" borderId="8" xfId="0" applyFont="1" applyFill="1" applyBorder="1"/>
    <xf numFmtId="0" fontId="15" fillId="0" borderId="9" xfId="0" applyFont="1" applyFill="1" applyBorder="1"/>
    <xf numFmtId="0" fontId="19" fillId="0" borderId="0" xfId="0" applyFont="1" applyBorder="1" applyAlignment="1">
      <alignment vertical="center"/>
    </xf>
    <xf numFmtId="0" fontId="37" fillId="0" borderId="0" xfId="0" applyFont="1" applyFill="1" applyBorder="1"/>
    <xf numFmtId="0" fontId="39" fillId="0" borderId="0" xfId="0" applyFont="1" applyFill="1" applyBorder="1" applyAlignment="1">
      <alignment horizontal="left" vertical="center" wrapText="1"/>
    </xf>
    <xf numFmtId="0" fontId="33" fillId="0" borderId="0" xfId="0" applyFont="1" applyFill="1" applyBorder="1" applyAlignment="1">
      <alignment vertical="center"/>
    </xf>
    <xf numFmtId="0" fontId="41" fillId="0" borderId="0" xfId="0" applyFont="1" applyFill="1" applyBorder="1" applyAlignment="1">
      <alignment vertical="center"/>
    </xf>
    <xf numFmtId="0" fontId="27" fillId="0" borderId="10" xfId="0" applyFont="1" applyFill="1" applyBorder="1" applyAlignment="1">
      <alignment vertical="center"/>
    </xf>
    <xf numFmtId="0" fontId="22" fillId="0" borderId="8" xfId="0" applyFont="1" applyFill="1" applyBorder="1"/>
    <xf numFmtId="0" fontId="15" fillId="0" borderId="4" xfId="0" applyFont="1" applyFill="1" applyBorder="1"/>
    <xf numFmtId="0" fontId="25" fillId="0" borderId="3" xfId="0" applyFont="1" applyFill="1" applyBorder="1"/>
    <xf numFmtId="0" fontId="22" fillId="0" borderId="0" xfId="0" applyFont="1" applyBorder="1" applyAlignment="1">
      <alignment horizontal="left"/>
    </xf>
    <xf numFmtId="0" fontId="30" fillId="0" borderId="0" xfId="0" applyFont="1" applyBorder="1" applyAlignment="1"/>
    <xf numFmtId="0" fontId="32" fillId="0" borderId="0" xfId="0" applyFont="1" applyFill="1" applyBorder="1"/>
    <xf numFmtId="0" fontId="29" fillId="0" borderId="3" xfId="0" applyFont="1" applyBorder="1" applyAlignment="1">
      <alignment vertical="center"/>
    </xf>
    <xf numFmtId="0" fontId="29" fillId="0" borderId="4" xfId="0" applyFont="1" applyBorder="1" applyAlignment="1">
      <alignment vertical="center"/>
    </xf>
    <xf numFmtId="0" fontId="26" fillId="0" borderId="3" xfId="0" applyFont="1" applyBorder="1" applyAlignment="1"/>
    <xf numFmtId="0" fontId="32" fillId="0" borderId="0" xfId="0" applyFont="1" applyFill="1" applyBorder="1" applyAlignment="1">
      <alignment horizontal="left" vertical="center"/>
    </xf>
    <xf numFmtId="0" fontId="32" fillId="0" borderId="3" xfId="0" applyFont="1" applyBorder="1" applyAlignment="1">
      <alignment horizontal="left" vertical="center"/>
    </xf>
    <xf numFmtId="0" fontId="32" fillId="0" borderId="3" xfId="0" applyFont="1" applyFill="1" applyBorder="1"/>
    <xf numFmtId="0" fontId="32" fillId="0" borderId="3" xfId="0" applyFont="1" applyFill="1" applyBorder="1" applyAlignment="1">
      <alignment vertical="top"/>
    </xf>
    <xf numFmtId="0" fontId="15" fillId="10" borderId="10" xfId="0" applyFont="1" applyFill="1" applyBorder="1"/>
    <xf numFmtId="0" fontId="15" fillId="10" borderId="11" xfId="0" applyFont="1" applyFill="1" applyBorder="1"/>
    <xf numFmtId="0" fontId="26" fillId="0" borderId="2" xfId="0" applyFont="1" applyBorder="1" applyAlignment="1"/>
    <xf numFmtId="0" fontId="26" fillId="0" borderId="4" xfId="0" applyFont="1" applyBorder="1" applyAlignment="1"/>
    <xf numFmtId="0" fontId="27" fillId="0" borderId="3" xfId="0" applyFont="1" applyFill="1" applyBorder="1" applyAlignment="1">
      <alignment vertical="center"/>
    </xf>
    <xf numFmtId="0" fontId="27" fillId="0" borderId="5" xfId="0" applyFont="1" applyFill="1" applyBorder="1" applyAlignment="1">
      <alignment vertical="center"/>
    </xf>
    <xf numFmtId="0" fontId="27" fillId="0" borderId="12" xfId="0" applyFont="1" applyFill="1" applyBorder="1" applyAlignment="1">
      <alignment vertical="center"/>
    </xf>
    <xf numFmtId="0" fontId="15" fillId="0" borderId="5" xfId="0" applyFont="1" applyBorder="1"/>
    <xf numFmtId="0" fontId="39" fillId="0" borderId="3" xfId="0" applyFont="1" applyFill="1" applyBorder="1" applyAlignment="1">
      <alignment horizontal="left" vertical="center" wrapText="1"/>
    </xf>
    <xf numFmtId="0" fontId="0" fillId="0" borderId="3" xfId="0" applyFill="1" applyBorder="1"/>
    <xf numFmtId="0" fontId="40" fillId="0" borderId="3" xfId="0" applyFont="1" applyFill="1" applyBorder="1" applyAlignment="1">
      <alignment vertical="center"/>
    </xf>
    <xf numFmtId="0" fontId="22" fillId="0" borderId="1" xfId="0" applyFont="1" applyFill="1" applyBorder="1"/>
    <xf numFmtId="0" fontId="22" fillId="0" borderId="4" xfId="0" applyFont="1" applyFill="1" applyBorder="1"/>
    <xf numFmtId="0" fontId="19" fillId="0" borderId="3" xfId="0" applyFont="1" applyFill="1" applyBorder="1" applyAlignment="1"/>
    <xf numFmtId="0" fontId="19" fillId="0" borderId="3" xfId="0" applyFont="1" applyFill="1" applyBorder="1" applyAlignment="1">
      <alignment horizontal="left"/>
    </xf>
    <xf numFmtId="0" fontId="25" fillId="0" borderId="4" xfId="0" applyFont="1" applyFill="1" applyBorder="1" applyAlignment="1">
      <alignment horizontal="left" vertical="center" wrapText="1"/>
    </xf>
    <xf numFmtId="0" fontId="39" fillId="0" borderId="4" xfId="0" applyFont="1" applyFill="1" applyBorder="1" applyAlignment="1">
      <alignment horizontal="left" vertical="center" wrapText="1"/>
    </xf>
    <xf numFmtId="0" fontId="25" fillId="0" borderId="0" xfId="0" applyFont="1" applyBorder="1" applyAlignment="1">
      <alignment vertical="center"/>
    </xf>
    <xf numFmtId="0" fontId="30" fillId="0" borderId="6" xfId="0" applyFont="1" applyBorder="1"/>
    <xf numFmtId="0" fontId="22" fillId="0" borderId="12" xfId="0" applyFont="1" applyBorder="1" applyAlignment="1">
      <alignment horizontal="left"/>
    </xf>
    <xf numFmtId="0" fontId="22" fillId="0" borderId="8" xfId="0" applyFont="1" applyBorder="1" applyAlignment="1">
      <alignment horizontal="left"/>
    </xf>
    <xf numFmtId="0" fontId="30" fillId="0" borderId="3" xfId="0" applyFont="1" applyBorder="1"/>
    <xf numFmtId="0" fontId="25" fillId="0" borderId="3" xfId="0" applyFont="1" applyBorder="1" applyAlignment="1">
      <alignment vertical="center"/>
    </xf>
    <xf numFmtId="0" fontId="22" fillId="0" borderId="3" xfId="0" applyFont="1" applyBorder="1" applyAlignment="1">
      <alignment horizontal="left"/>
    </xf>
    <xf numFmtId="0" fontId="0" fillId="0" borderId="11" xfId="0" applyBorder="1"/>
    <xf numFmtId="0" fontId="27" fillId="0" borderId="0" xfId="0" applyFont="1" applyFill="1" applyBorder="1" applyAlignment="1"/>
    <xf numFmtId="0" fontId="15" fillId="0" borderId="0" xfId="0" applyFont="1" applyBorder="1" applyAlignment="1">
      <alignment horizontal="left" vertical="center"/>
    </xf>
    <xf numFmtId="0" fontId="19" fillId="0" borderId="0" xfId="0" applyFont="1" applyBorder="1" applyAlignment="1">
      <alignment horizontal="left" vertical="center"/>
    </xf>
    <xf numFmtId="0" fontId="19" fillId="0" borderId="0" xfId="0" applyFont="1" applyBorder="1"/>
    <xf numFmtId="0" fontId="22" fillId="0" borderId="4" xfId="0" applyFont="1" applyBorder="1"/>
    <xf numFmtId="0" fontId="22" fillId="0" borderId="11" xfId="0" applyFont="1" applyBorder="1"/>
    <xf numFmtId="0" fontId="13" fillId="0" borderId="5" xfId="0" quotePrefix="1" applyFont="1" applyBorder="1" applyAlignment="1">
      <alignment vertical="center" wrapText="1"/>
    </xf>
    <xf numFmtId="0" fontId="13" fillId="0" borderId="12" xfId="0" quotePrefix="1" applyFont="1" applyBorder="1" applyAlignment="1">
      <alignment vertical="center" wrapText="1"/>
    </xf>
    <xf numFmtId="0" fontId="13" fillId="0" borderId="10" xfId="0" quotePrefix="1" applyFont="1" applyBorder="1" applyAlignment="1">
      <alignment vertical="center" wrapText="1"/>
    </xf>
    <xf numFmtId="0" fontId="19" fillId="0" borderId="6" xfId="0" applyFont="1" applyBorder="1"/>
    <xf numFmtId="0" fontId="30" fillId="0" borderId="3" xfId="0" applyFont="1" applyBorder="1" applyAlignment="1">
      <alignment vertical="center"/>
    </xf>
    <xf numFmtId="0" fontId="15" fillId="0" borderId="15" xfId="0" applyFont="1" applyFill="1" applyBorder="1"/>
    <xf numFmtId="0" fontId="15" fillId="0" borderId="1" xfId="0" applyFont="1" applyFill="1" applyBorder="1"/>
    <xf numFmtId="0" fontId="15" fillId="0" borderId="13" xfId="0" applyFont="1" applyFill="1" applyBorder="1"/>
    <xf numFmtId="0" fontId="15" fillId="9" borderId="1" xfId="0" applyFont="1" applyFill="1" applyBorder="1" applyAlignment="1">
      <alignment horizontal="center" vertical="center"/>
    </xf>
    <xf numFmtId="0" fontId="0" fillId="0" borderId="0" xfId="0" applyAlignment="1"/>
    <xf numFmtId="0" fontId="28" fillId="0" borderId="3" xfId="0" applyFont="1" applyFill="1" applyBorder="1"/>
    <xf numFmtId="0" fontId="42" fillId="0" borderId="3" xfId="0" applyFont="1" applyBorder="1" applyAlignment="1">
      <alignment horizontal="left" vertical="center" wrapText="1"/>
    </xf>
    <xf numFmtId="0" fontId="19" fillId="0" borderId="0" xfId="0" applyFont="1" applyFill="1" applyBorder="1" applyAlignment="1"/>
    <xf numFmtId="0" fontId="25" fillId="0" borderId="3" xfId="0" applyFont="1" applyFill="1" applyBorder="1" applyAlignment="1"/>
    <xf numFmtId="0" fontId="15" fillId="0" borderId="8" xfId="0" applyFont="1" applyBorder="1" applyAlignment="1">
      <alignment horizontal="left"/>
    </xf>
    <xf numFmtId="0" fontId="0" fillId="0" borderId="0" xfId="0"/>
    <xf numFmtId="0" fontId="15" fillId="0" borderId="0" xfId="0" applyFont="1" applyBorder="1"/>
    <xf numFmtId="0" fontId="30" fillId="0" borderId="6" xfId="0" applyFont="1" applyFill="1" applyBorder="1"/>
    <xf numFmtId="0" fontId="42" fillId="0" borderId="6" xfId="0" applyFont="1" applyFill="1" applyBorder="1" applyAlignment="1">
      <alignment horizontal="left" vertical="center" wrapText="1"/>
    </xf>
    <xf numFmtId="0" fontId="30" fillId="0" borderId="8" xfId="0" applyFont="1" applyFill="1" applyBorder="1"/>
    <xf numFmtId="0" fontId="42" fillId="0" borderId="8" xfId="0" applyFont="1" applyFill="1" applyBorder="1" applyAlignment="1">
      <alignment horizontal="left" vertical="center" wrapText="1"/>
    </xf>
    <xf numFmtId="0" fontId="42" fillId="0" borderId="3" xfId="0" applyFont="1" applyFill="1" applyBorder="1" applyAlignment="1">
      <alignment horizontal="left" vertical="center" wrapText="1"/>
    </xf>
    <xf numFmtId="0" fontId="15" fillId="0" borderId="0" xfId="0" applyFont="1" applyBorder="1" applyAlignment="1"/>
    <xf numFmtId="0" fontId="22" fillId="2" borderId="3" xfId="0" applyFont="1" applyFill="1" applyBorder="1" applyAlignment="1"/>
    <xf numFmtId="0" fontId="22" fillId="2" borderId="4" xfId="0" applyFont="1" applyFill="1" applyBorder="1" applyAlignment="1"/>
    <xf numFmtId="0" fontId="20" fillId="0" borderId="0" xfId="0" applyFont="1" applyFill="1" applyBorder="1" applyAlignment="1">
      <alignment vertical="center" wrapText="1"/>
    </xf>
    <xf numFmtId="0" fontId="0" fillId="0" borderId="4" xfId="0" applyFill="1" applyBorder="1"/>
    <xf numFmtId="0" fontId="22" fillId="0" borderId="0" xfId="0" applyFont="1" applyFill="1" applyBorder="1" applyAlignment="1">
      <alignment horizontal="right"/>
    </xf>
    <xf numFmtId="0" fontId="0" fillId="13" borderId="0" xfId="0" applyFill="1"/>
    <xf numFmtId="0" fontId="20" fillId="0" borderId="0" xfId="0" applyFont="1" applyFill="1" applyBorder="1" applyAlignment="1">
      <alignment horizontal="center" vertical="center"/>
    </xf>
    <xf numFmtId="0" fontId="20" fillId="0" borderId="0" xfId="0" applyFont="1" applyFill="1" applyBorder="1" applyAlignment="1">
      <alignment horizontal="center" vertical="center" wrapText="1"/>
    </xf>
    <xf numFmtId="0" fontId="44" fillId="0" borderId="0" xfId="0" applyFont="1" applyFill="1" applyBorder="1" applyAlignment="1"/>
    <xf numFmtId="0" fontId="26" fillId="0" borderId="0" xfId="0" applyFont="1" applyFill="1" applyBorder="1" applyAlignment="1"/>
    <xf numFmtId="0" fontId="0" fillId="13" borderId="0" xfId="0" applyFill="1" applyBorder="1"/>
    <xf numFmtId="0" fontId="20" fillId="13" borderId="0" xfId="0" applyFont="1" applyFill="1" applyBorder="1" applyAlignment="1">
      <alignment horizontal="center" vertical="center" wrapText="1"/>
    </xf>
    <xf numFmtId="0" fontId="44" fillId="13" borderId="0" xfId="0" applyFont="1" applyFill="1" applyBorder="1" applyAlignment="1"/>
    <xf numFmtId="0" fontId="26" fillId="13" borderId="0" xfId="0" applyFont="1" applyFill="1" applyBorder="1" applyAlignment="1"/>
    <xf numFmtId="0" fontId="0" fillId="13" borderId="0" xfId="0" applyFill="1" applyBorder="1" applyAlignment="1">
      <alignment horizontal="center"/>
    </xf>
    <xf numFmtId="0" fontId="22" fillId="13" borderId="0" xfId="0" applyFont="1" applyFill="1" applyBorder="1" applyAlignment="1">
      <alignment horizontal="center" vertical="center"/>
    </xf>
    <xf numFmtId="0" fontId="15" fillId="13" borderId="0" xfId="0" applyFont="1" applyFill="1" applyBorder="1" applyAlignment="1">
      <alignment horizontal="center"/>
    </xf>
    <xf numFmtId="0" fontId="15" fillId="13" borderId="0" xfId="0" applyFont="1" applyFill="1" applyBorder="1"/>
    <xf numFmtId="0" fontId="15" fillId="13" borderId="0" xfId="0" applyFont="1" applyFill="1" applyBorder="1" applyAlignment="1">
      <alignment horizontal="center" vertical="center"/>
    </xf>
    <xf numFmtId="0" fontId="22" fillId="2" borderId="2" xfId="0" applyFont="1" applyFill="1" applyBorder="1" applyAlignment="1"/>
    <xf numFmtId="0" fontId="50" fillId="0" borderId="0" xfId="0" applyFont="1" applyBorder="1" applyAlignment="1"/>
    <xf numFmtId="0" fontId="0" fillId="14" borderId="0" xfId="0" applyFill="1"/>
    <xf numFmtId="0" fontId="0" fillId="14" borderId="0" xfId="0" applyFill="1" applyBorder="1"/>
    <xf numFmtId="0" fontId="51" fillId="0" borderId="8" xfId="0" applyFont="1" applyBorder="1" applyAlignment="1"/>
    <xf numFmtId="0" fontId="44" fillId="0" borderId="8" xfId="0" applyFont="1" applyBorder="1" applyAlignment="1"/>
    <xf numFmtId="0" fontId="20" fillId="13" borderId="0" xfId="0" applyFont="1" applyFill="1" applyBorder="1" applyAlignment="1">
      <alignment horizontal="left" vertical="center"/>
    </xf>
    <xf numFmtId="0" fontId="26" fillId="0" borderId="0" xfId="0" applyFont="1" applyBorder="1" applyAlignment="1"/>
    <xf numFmtId="0" fontId="0" fillId="0" borderId="0" xfId="0" applyBorder="1" applyAlignment="1">
      <alignment horizontal="center"/>
    </xf>
    <xf numFmtId="0" fontId="15" fillId="0" borderId="3" xfId="0" applyFont="1" applyBorder="1" applyAlignment="1">
      <alignment horizontal="left" vertical="center"/>
    </xf>
    <xf numFmtId="0" fontId="15" fillId="0" borderId="2" xfId="0" applyFont="1" applyBorder="1" applyAlignment="1">
      <alignment horizontal="center" vertical="center"/>
    </xf>
    <xf numFmtId="0" fontId="15" fillId="0" borderId="4" xfId="0" applyFont="1" applyBorder="1" applyAlignment="1">
      <alignment horizontal="center" vertical="center"/>
    </xf>
    <xf numFmtId="0" fontId="15" fillId="0" borderId="2" xfId="0" applyFont="1" applyFill="1" applyBorder="1" applyAlignment="1">
      <alignment horizontal="center" vertical="center"/>
    </xf>
    <xf numFmtId="0" fontId="15" fillId="0" borderId="4" xfId="0" applyFont="1" applyFill="1" applyBorder="1" applyAlignment="1">
      <alignment horizontal="center" vertical="center"/>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5" fillId="0" borderId="0" xfId="0" applyFont="1" applyFill="1" applyBorder="1" applyAlignment="1">
      <alignment horizontal="center" vertical="center"/>
    </xf>
    <xf numFmtId="0" fontId="0" fillId="0" borderId="0" xfId="0" applyFill="1" applyBorder="1" applyAlignment="1">
      <alignment horizontal="center"/>
    </xf>
    <xf numFmtId="0" fontId="20" fillId="0" borderId="0" xfId="0" applyFont="1" applyFill="1" applyBorder="1" applyAlignment="1">
      <alignment horizontal="left" vertical="center"/>
    </xf>
    <xf numFmtId="0" fontId="22" fillId="0" borderId="4" xfId="0" applyFont="1" applyFill="1" applyBorder="1" applyAlignment="1">
      <alignment horizontal="center" vertical="center"/>
    </xf>
    <xf numFmtId="0" fontId="21" fillId="0" borderId="0" xfId="0" applyFont="1" applyBorder="1" applyAlignment="1">
      <alignment horizontal="left"/>
    </xf>
    <xf numFmtId="0" fontId="22" fillId="0" borderId="2" xfId="0" applyFont="1" applyFill="1" applyBorder="1" applyAlignment="1">
      <alignment horizontal="left" vertical="center"/>
    </xf>
    <xf numFmtId="0" fontId="15" fillId="0" borderId="10" xfId="0" applyFont="1" applyFill="1" applyBorder="1" applyAlignment="1">
      <alignment horizontal="center"/>
    </xf>
    <xf numFmtId="0" fontId="15" fillId="0" borderId="0" xfId="0" applyFont="1" applyFill="1" applyBorder="1" applyAlignment="1">
      <alignment horizontal="center"/>
    </xf>
    <xf numFmtId="0" fontId="15" fillId="0" borderId="12" xfId="0" applyFont="1" applyFill="1" applyBorder="1" applyAlignment="1">
      <alignment horizontal="center"/>
    </xf>
    <xf numFmtId="0" fontId="15" fillId="0" borderId="9" xfId="0" applyFont="1" applyFill="1" applyBorder="1" applyAlignment="1">
      <alignment horizontal="center"/>
    </xf>
    <xf numFmtId="0" fontId="22" fillId="2" borderId="4" xfId="0" applyFont="1" applyFill="1" applyBorder="1" applyAlignment="1">
      <alignment horizontal="center"/>
    </xf>
    <xf numFmtId="0" fontId="15" fillId="0" borderId="2" xfId="0" applyFont="1" applyFill="1" applyBorder="1" applyAlignment="1">
      <alignment horizontal="center"/>
    </xf>
    <xf numFmtId="0" fontId="15" fillId="0" borderId="4" xfId="0" applyFont="1" applyFill="1" applyBorder="1" applyAlignment="1">
      <alignment horizontal="center"/>
    </xf>
    <xf numFmtId="0" fontId="15" fillId="0" borderId="15" xfId="0" applyFont="1" applyBorder="1" applyAlignment="1">
      <alignment horizontal="center"/>
    </xf>
    <xf numFmtId="0" fontId="15" fillId="0" borderId="1" xfId="0" applyFont="1" applyFill="1" applyBorder="1" applyAlignment="1">
      <alignment horizontal="center"/>
    </xf>
    <xf numFmtId="0" fontId="15" fillId="0" borderId="13" xfId="0" applyFont="1" applyFill="1" applyBorder="1" applyAlignment="1">
      <alignment horizontal="center"/>
    </xf>
    <xf numFmtId="0" fontId="22" fillId="2" borderId="4" xfId="0" applyFont="1" applyFill="1" applyBorder="1" applyAlignment="1">
      <alignment horizontal="center" vertical="center"/>
    </xf>
    <xf numFmtId="0" fontId="15" fillId="0" borderId="15" xfId="0" applyFont="1" applyFill="1" applyBorder="1" applyAlignment="1">
      <alignment horizontal="center"/>
    </xf>
    <xf numFmtId="0" fontId="15" fillId="5" borderId="15" xfId="0" applyFont="1" applyFill="1" applyBorder="1" applyAlignment="1">
      <alignment horizontal="center" vertical="center"/>
    </xf>
    <xf numFmtId="0" fontId="15" fillId="0" borderId="15" xfId="0" applyFont="1" applyBorder="1" applyAlignment="1">
      <alignment horizontal="center" vertical="center"/>
    </xf>
    <xf numFmtId="0" fontId="25" fillId="0" borderId="8" xfId="0" applyFont="1" applyFill="1" applyBorder="1" applyAlignment="1">
      <alignment horizontal="left" vertical="center" wrapText="1"/>
    </xf>
    <xf numFmtId="0" fontId="25" fillId="0" borderId="9" xfId="0" applyFont="1" applyFill="1" applyBorder="1" applyAlignment="1">
      <alignment horizontal="left" vertical="center" wrapText="1"/>
    </xf>
    <xf numFmtId="0" fontId="15" fillId="0" borderId="12" xfId="0" applyFont="1" applyFill="1" applyBorder="1" applyAlignment="1">
      <alignment horizontal="center" vertical="center"/>
    </xf>
    <xf numFmtId="0" fontId="15" fillId="0" borderId="9" xfId="0" applyFont="1" applyFill="1" applyBorder="1" applyAlignment="1">
      <alignment horizontal="center" vertical="center"/>
    </xf>
    <xf numFmtId="0" fontId="15" fillId="0" borderId="14" xfId="0" applyFont="1" applyFill="1" applyBorder="1" applyAlignment="1">
      <alignment horizontal="center"/>
    </xf>
    <xf numFmtId="0" fontId="22" fillId="2" borderId="1" xfId="0" applyFont="1" applyFill="1" applyBorder="1" applyAlignment="1">
      <alignment horizontal="center" vertical="center"/>
    </xf>
    <xf numFmtId="0" fontId="22" fillId="0" borderId="2" xfId="0" applyFont="1" applyBorder="1" applyAlignment="1">
      <alignment horizontal="center" vertical="center"/>
    </xf>
    <xf numFmtId="0" fontId="15" fillId="0" borderId="4" xfId="0" applyFont="1" applyBorder="1" applyAlignment="1">
      <alignment horizontal="center"/>
    </xf>
    <xf numFmtId="0" fontId="15" fillId="0" borderId="1" xfId="0" applyFont="1" applyBorder="1" applyAlignment="1">
      <alignment horizontal="center"/>
    </xf>
    <xf numFmtId="0" fontId="15" fillId="0" borderId="12" xfId="0" applyFont="1" applyBorder="1" applyAlignment="1">
      <alignment horizontal="center" vertical="center"/>
    </xf>
    <xf numFmtId="0" fontId="15" fillId="0" borderId="9" xfId="0" applyFont="1" applyBorder="1" applyAlignment="1">
      <alignment horizontal="center" vertical="center"/>
    </xf>
    <xf numFmtId="0" fontId="15" fillId="0" borderId="5" xfId="0" applyFont="1" applyBorder="1" applyAlignment="1">
      <alignment horizontal="center" vertical="center"/>
    </xf>
    <xf numFmtId="0" fontId="15" fillId="0" borderId="7" xfId="0" applyFont="1" applyBorder="1" applyAlignment="1">
      <alignment horizontal="center" vertical="center"/>
    </xf>
    <xf numFmtId="0" fontId="22" fillId="0" borderId="5" xfId="0" applyFont="1" applyBorder="1" applyAlignment="1">
      <alignment horizontal="center" vertical="center"/>
    </xf>
    <xf numFmtId="0" fontId="15" fillId="0" borderId="6"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1" xfId="0" applyFont="1" applyFill="1" applyBorder="1" applyAlignment="1">
      <alignment horizontal="center" vertical="center"/>
    </xf>
    <xf numFmtId="0" fontId="15" fillId="0" borderId="3" xfId="0" applyFont="1" applyBorder="1" applyAlignment="1">
      <alignment horizontal="center"/>
    </xf>
    <xf numFmtId="0" fontId="15" fillId="0" borderId="13" xfId="0" applyFont="1" applyBorder="1" applyAlignment="1">
      <alignment horizontal="center"/>
    </xf>
    <xf numFmtId="0" fontId="25" fillId="0" borderId="3" xfId="0" applyFont="1" applyFill="1" applyBorder="1" applyAlignment="1">
      <alignment horizontal="left" vertical="center" wrapText="1"/>
    </xf>
    <xf numFmtId="0" fontId="15" fillId="0" borderId="3" xfId="0" applyFont="1" applyBorder="1" applyAlignment="1">
      <alignment horizontal="center" vertical="center"/>
    </xf>
    <xf numFmtId="0" fontId="15" fillId="6" borderId="2" xfId="0" applyFont="1" applyFill="1" applyBorder="1" applyAlignment="1">
      <alignment horizontal="center" vertical="center"/>
    </xf>
    <xf numFmtId="0" fontId="22" fillId="0" borderId="0" xfId="0" applyFont="1" applyFill="1" applyBorder="1" applyAlignment="1">
      <alignment horizontal="center" vertical="center"/>
    </xf>
    <xf numFmtId="0" fontId="15" fillId="9" borderId="15" xfId="0" applyFont="1" applyFill="1" applyBorder="1" applyAlignment="1">
      <alignment horizontal="center"/>
    </xf>
    <xf numFmtId="0" fontId="19" fillId="0" borderId="3" xfId="0" applyFont="1" applyFill="1" applyBorder="1" applyAlignment="1">
      <alignment vertical="center"/>
    </xf>
    <xf numFmtId="0" fontId="19" fillId="0" borderId="4" xfId="0" applyFont="1" applyFill="1" applyBorder="1" applyAlignment="1">
      <alignment vertical="center"/>
    </xf>
    <xf numFmtId="0" fontId="19" fillId="0" borderId="10" xfId="0" applyFont="1" applyBorder="1" applyAlignment="1">
      <alignment horizontal="center"/>
    </xf>
    <xf numFmtId="0" fontId="19" fillId="0" borderId="0" xfId="0" applyFont="1" applyBorder="1" applyAlignment="1">
      <alignment vertical="center" wrapText="1"/>
    </xf>
    <xf numFmtId="0" fontId="19" fillId="0" borderId="12" xfId="0" applyFont="1" applyBorder="1" applyAlignment="1">
      <alignment horizontal="center"/>
    </xf>
    <xf numFmtId="0" fontId="19" fillId="0" borderId="8" xfId="0" applyFont="1" applyBorder="1"/>
    <xf numFmtId="0" fontId="19" fillId="0" borderId="2" xfId="0" applyFont="1" applyBorder="1" applyAlignment="1">
      <alignment horizontal="center"/>
    </xf>
    <xf numFmtId="0" fontId="0" fillId="0" borderId="3" xfId="0" applyFont="1" applyBorder="1"/>
    <xf numFmtId="0" fontId="0" fillId="0" borderId="4" xfId="0" applyFont="1" applyBorder="1"/>
    <xf numFmtId="0" fontId="19" fillId="0" borderId="5" xfId="0" applyFont="1" applyBorder="1" applyAlignment="1">
      <alignment horizontal="center"/>
    </xf>
    <xf numFmtId="0" fontId="15" fillId="0" borderId="15" xfId="0" applyFont="1" applyFill="1" applyBorder="1" applyAlignment="1">
      <alignment horizontal="center" vertical="center"/>
    </xf>
    <xf numFmtId="0" fontId="20" fillId="0" borderId="6" xfId="0" applyFont="1" applyFill="1" applyBorder="1" applyAlignment="1">
      <alignment horizontal="center" vertical="center" wrapText="1"/>
    </xf>
    <xf numFmtId="0" fontId="22" fillId="0" borderId="6" xfId="0" applyFont="1" applyFill="1" applyBorder="1" applyAlignment="1">
      <alignment horizontal="center" vertical="center"/>
    </xf>
    <xf numFmtId="0" fontId="0" fillId="0" borderId="0" xfId="0"/>
    <xf numFmtId="0" fontId="14" fillId="0" borderId="0" xfId="0" applyFont="1" applyAlignment="1">
      <alignment vertical="top"/>
    </xf>
    <xf numFmtId="0" fontId="0" fillId="0" borderId="0" xfId="0" applyAlignment="1">
      <alignment vertical="center"/>
    </xf>
    <xf numFmtId="0" fontId="0" fillId="0" borderId="8" xfId="0" applyBorder="1"/>
    <xf numFmtId="0" fontId="0" fillId="0" borderId="9" xfId="0" applyBorder="1"/>
    <xf numFmtId="0" fontId="0" fillId="0" borderId="12" xfId="0" applyBorder="1"/>
    <xf numFmtId="0" fontId="0" fillId="0" borderId="2" xfId="0" applyBorder="1"/>
    <xf numFmtId="0" fontId="0" fillId="0" borderId="3" xfId="0" applyBorder="1"/>
    <xf numFmtId="0" fontId="0" fillId="0" borderId="4" xfId="0" applyBorder="1"/>
    <xf numFmtId="0" fontId="0" fillId="0" borderId="0" xfId="0" applyBorder="1"/>
    <xf numFmtId="0" fontId="0" fillId="0" borderId="0" xfId="0" applyFill="1" applyBorder="1"/>
    <xf numFmtId="0" fontId="0" fillId="0" borderId="1" xfId="0" applyBorder="1"/>
    <xf numFmtId="0" fontId="0" fillId="0" borderId="0" xfId="0" applyFill="1"/>
    <xf numFmtId="0" fontId="14" fillId="0" borderId="3" xfId="0" applyFont="1" applyBorder="1"/>
    <xf numFmtId="0" fontId="28" fillId="0" borderId="0" xfId="0" applyFont="1" applyFill="1" applyBorder="1" applyAlignment="1">
      <alignment horizontal="left" vertical="center"/>
    </xf>
    <xf numFmtId="0" fontId="22" fillId="0" borderId="8" xfId="0" applyFont="1" applyBorder="1"/>
    <xf numFmtId="0" fontId="29" fillId="0" borderId="0" xfId="0" applyFont="1" applyBorder="1" applyAlignment="1">
      <alignment horizontal="left" vertical="center"/>
    </xf>
    <xf numFmtId="0" fontId="15" fillId="5" borderId="2" xfId="0" applyFont="1" applyFill="1" applyBorder="1" applyAlignment="1">
      <alignment horizontal="center" vertical="center"/>
    </xf>
    <xf numFmtId="0" fontId="50" fillId="14" borderId="0" xfId="0" applyFont="1" applyFill="1" applyBorder="1" applyAlignment="1"/>
    <xf numFmtId="0" fontId="26" fillId="14" borderId="0" xfId="0" applyFont="1" applyFill="1" applyBorder="1" applyAlignment="1"/>
    <xf numFmtId="0" fontId="15" fillId="14" borderId="0" xfId="0" applyFont="1" applyFill="1" applyBorder="1" applyAlignment="1">
      <alignment horizontal="center"/>
    </xf>
    <xf numFmtId="0" fontId="15" fillId="14" borderId="0" xfId="0" applyFont="1" applyFill="1" applyBorder="1"/>
    <xf numFmtId="0" fontId="22" fillId="14" borderId="0" xfId="0" applyFont="1" applyFill="1" applyBorder="1" applyAlignment="1">
      <alignment horizontal="center" vertical="center"/>
    </xf>
    <xf numFmtId="0" fontId="15" fillId="14" borderId="0" xfId="0" applyFont="1" applyFill="1" applyBorder="1" applyAlignment="1">
      <alignment horizontal="center" vertical="center"/>
    </xf>
    <xf numFmtId="0" fontId="15" fillId="9" borderId="13" xfId="0" applyFont="1" applyFill="1" applyBorder="1" applyAlignment="1">
      <alignment horizontal="center"/>
    </xf>
    <xf numFmtId="0" fontId="0" fillId="15" borderId="0" xfId="0" applyFill="1"/>
    <xf numFmtId="0" fontId="0" fillId="15" borderId="0" xfId="0" applyFill="1" applyBorder="1"/>
    <xf numFmtId="0" fontId="0" fillId="15" borderId="0" xfId="0" applyFill="1" applyBorder="1" applyAlignment="1">
      <alignment horizontal="center"/>
    </xf>
    <xf numFmtId="0" fontId="0" fillId="0" borderId="0" xfId="0" applyFill="1" applyBorder="1" applyAlignment="1">
      <alignment horizontal="center"/>
    </xf>
    <xf numFmtId="0" fontId="15" fillId="0" borderId="3" xfId="0" applyFont="1" applyBorder="1" applyAlignment="1">
      <alignment horizontal="left" vertical="center"/>
    </xf>
    <xf numFmtId="0" fontId="15" fillId="0" borderId="0" xfId="0" applyFont="1" applyFill="1" applyBorder="1" applyAlignment="1">
      <alignment horizontal="center"/>
    </xf>
    <xf numFmtId="0" fontId="0" fillId="0" borderId="13" xfId="0" applyBorder="1" applyAlignment="1">
      <alignment horizontal="center"/>
    </xf>
    <xf numFmtId="0" fontId="0" fillId="0" borderId="0" xfId="0" applyBorder="1" applyAlignment="1">
      <alignment horizontal="center"/>
    </xf>
    <xf numFmtId="0" fontId="15" fillId="0" borderId="0" xfId="0" applyFont="1" applyFill="1" applyBorder="1" applyAlignment="1">
      <alignment horizontal="center" vertical="center"/>
    </xf>
    <xf numFmtId="0" fontId="22" fillId="0" borderId="2" xfId="0" applyFont="1" applyFill="1" applyBorder="1" applyAlignment="1">
      <alignment horizontal="left" vertical="center"/>
    </xf>
    <xf numFmtId="0" fontId="15" fillId="0" borderId="1" xfId="0" applyFont="1" applyFill="1" applyBorder="1" applyAlignment="1">
      <alignment horizontal="center"/>
    </xf>
    <xf numFmtId="0" fontId="15" fillId="0" borderId="2" xfId="0" applyFont="1" applyFill="1" applyBorder="1" applyAlignment="1">
      <alignment horizontal="center"/>
    </xf>
    <xf numFmtId="0" fontId="15" fillId="0" borderId="4" xfId="0" applyFont="1" applyFill="1" applyBorder="1" applyAlignment="1">
      <alignment horizontal="center"/>
    </xf>
    <xf numFmtId="0" fontId="15" fillId="0" borderId="10" xfId="0" applyFont="1" applyFill="1" applyBorder="1" applyAlignment="1">
      <alignment horizontal="center"/>
    </xf>
    <xf numFmtId="0" fontId="15" fillId="0" borderId="0" xfId="0" applyFont="1" applyFill="1" applyBorder="1" applyAlignment="1">
      <alignment horizontal="center"/>
    </xf>
    <xf numFmtId="0" fontId="15" fillId="0" borderId="15" xfId="0" applyFont="1" applyFill="1" applyBorder="1" applyAlignment="1">
      <alignment horizontal="center" vertical="center"/>
    </xf>
    <xf numFmtId="0" fontId="26" fillId="0" borderId="0" xfId="0" applyFont="1" applyBorder="1" applyAlignment="1">
      <alignment horizontal="left"/>
    </xf>
    <xf numFmtId="0" fontId="0" fillId="0" borderId="0" xfId="0"/>
    <xf numFmtId="0" fontId="0" fillId="0" borderId="0" xfId="0" applyBorder="1"/>
    <xf numFmtId="0" fontId="0" fillId="0" borderId="11" xfId="0" applyBorder="1"/>
    <xf numFmtId="0" fontId="15" fillId="0" borderId="0" xfId="0" applyFont="1" applyBorder="1"/>
    <xf numFmtId="0" fontId="0" fillId="0" borderId="3" xfId="0" applyBorder="1"/>
    <xf numFmtId="0" fontId="0" fillId="0" borderId="4" xfId="0" applyBorder="1"/>
    <xf numFmtId="0" fontId="15" fillId="0" borderId="10" xfId="0" applyFont="1" applyBorder="1"/>
    <xf numFmtId="0" fontId="15" fillId="0" borderId="11" xfId="0" applyFont="1" applyBorder="1"/>
    <xf numFmtId="0" fontId="15" fillId="0" borderId="8" xfId="0" applyFont="1" applyBorder="1"/>
    <xf numFmtId="0" fontId="15" fillId="0" borderId="9" xfId="0" applyFont="1" applyBorder="1"/>
    <xf numFmtId="0" fontId="15" fillId="0" borderId="7" xfId="0" applyFont="1" applyBorder="1"/>
    <xf numFmtId="0" fontId="15" fillId="0" borderId="2" xfId="0" applyFont="1" applyBorder="1"/>
    <xf numFmtId="0" fontId="15" fillId="0" borderId="3" xfId="0" applyFont="1" applyBorder="1"/>
    <xf numFmtId="0" fontId="15" fillId="0" borderId="4" xfId="0" applyFont="1" applyBorder="1"/>
    <xf numFmtId="0" fontId="15" fillId="0" borderId="2" xfId="0" applyFont="1" applyFill="1" applyBorder="1"/>
    <xf numFmtId="0" fontId="15" fillId="0" borderId="3" xfId="0" applyFont="1" applyFill="1" applyBorder="1"/>
    <xf numFmtId="0" fontId="15" fillId="0" borderId="10" xfId="0" applyFont="1" applyFill="1" applyBorder="1"/>
    <xf numFmtId="0" fontId="15" fillId="0" borderId="6" xfId="0" applyFont="1" applyBorder="1"/>
    <xf numFmtId="0" fontId="20" fillId="0" borderId="0" xfId="0" applyFont="1" applyFill="1" applyBorder="1" applyAlignment="1">
      <alignment vertical="center"/>
    </xf>
    <xf numFmtId="0" fontId="22" fillId="0" borderId="5" xfId="0" applyFont="1" applyFill="1" applyBorder="1" applyAlignment="1">
      <alignment horizontal="left" vertical="center"/>
    </xf>
    <xf numFmtId="0" fontId="20" fillId="0" borderId="10" xfId="0" applyFont="1" applyFill="1" applyBorder="1" applyAlignment="1">
      <alignment vertical="center"/>
    </xf>
    <xf numFmtId="0" fontId="22" fillId="0" borderId="2" xfId="0" applyFont="1" applyBorder="1" applyAlignment="1">
      <alignment horizontal="left" vertical="center"/>
    </xf>
    <xf numFmtId="0" fontId="22" fillId="0" borderId="3" xfId="0" applyFont="1" applyBorder="1" applyAlignment="1">
      <alignment horizontal="left" vertical="center"/>
    </xf>
    <xf numFmtId="0" fontId="22" fillId="0" borderId="6" xfId="0" applyFont="1" applyBorder="1" applyAlignment="1">
      <alignment horizontal="left" vertical="center"/>
    </xf>
    <xf numFmtId="0" fontId="15" fillId="0" borderId="6" xfId="0" applyFont="1" applyBorder="1" applyAlignment="1">
      <alignment horizontal="left" vertical="center"/>
    </xf>
    <xf numFmtId="0" fontId="25" fillId="0" borderId="3" xfId="0" applyFont="1" applyFill="1" applyBorder="1" applyAlignment="1">
      <alignment horizontal="left" vertical="center"/>
    </xf>
    <xf numFmtId="0" fontId="20" fillId="0" borderId="2" xfId="0" applyFont="1" applyFill="1" applyBorder="1" applyAlignment="1">
      <alignment vertical="center"/>
    </xf>
    <xf numFmtId="0" fontId="20" fillId="0" borderId="3" xfId="0" applyFont="1" applyFill="1" applyBorder="1" applyAlignment="1">
      <alignment vertical="center"/>
    </xf>
    <xf numFmtId="0" fontId="15" fillId="9" borderId="1" xfId="0" applyFont="1" applyFill="1" applyBorder="1" applyAlignment="1">
      <alignment horizontal="center"/>
    </xf>
    <xf numFmtId="0" fontId="15" fillId="5" borderId="1" xfId="0" applyFont="1" applyFill="1" applyBorder="1" applyAlignment="1">
      <alignment horizontal="center" vertical="center"/>
    </xf>
    <xf numFmtId="0" fontId="15" fillId="0" borderId="1" xfId="0" applyFont="1" applyBorder="1" applyAlignment="1">
      <alignment horizontal="center" vertical="center"/>
    </xf>
    <xf numFmtId="0" fontId="15" fillId="6" borderId="1" xfId="0" applyFont="1" applyFill="1" applyBorder="1" applyAlignment="1">
      <alignment horizontal="center" vertical="center"/>
    </xf>
    <xf numFmtId="0" fontId="22" fillId="0" borderId="0" xfId="0" applyFont="1" applyFill="1" applyBorder="1"/>
    <xf numFmtId="0" fontId="15" fillId="0" borderId="0" xfId="0" applyFont="1" applyFill="1" applyBorder="1"/>
    <xf numFmtId="0" fontId="19" fillId="0" borderId="3" xfId="0" applyFont="1" applyBorder="1"/>
    <xf numFmtId="0" fontId="22" fillId="0" borderId="3" xfId="0" applyFont="1" applyBorder="1"/>
    <xf numFmtId="0" fontId="19" fillId="0" borderId="3" xfId="0" applyFont="1" applyFill="1" applyBorder="1"/>
    <xf numFmtId="0" fontId="25" fillId="0" borderId="0" xfId="0" applyFont="1" applyFill="1" applyBorder="1" applyAlignment="1">
      <alignment horizontal="left" vertical="center"/>
    </xf>
    <xf numFmtId="0" fontId="35" fillId="0" borderId="10" xfId="0" applyFont="1" applyBorder="1" applyAlignment="1">
      <alignment horizontal="left"/>
    </xf>
    <xf numFmtId="0" fontId="15" fillId="0" borderId="11" xfId="0" applyFont="1" applyFill="1" applyBorder="1"/>
    <xf numFmtId="0" fontId="22" fillId="0" borderId="3" xfId="0" applyFont="1" applyFill="1" applyBorder="1"/>
    <xf numFmtId="0" fontId="35" fillId="0" borderId="2" xfId="0" applyFont="1" applyBorder="1" applyAlignment="1">
      <alignment horizontal="left"/>
    </xf>
    <xf numFmtId="0" fontId="25" fillId="0" borderId="8" xfId="0" applyFont="1" applyFill="1" applyBorder="1" applyAlignment="1">
      <alignment horizontal="left" vertical="center"/>
    </xf>
    <xf numFmtId="0" fontId="22" fillId="0" borderId="2" xfId="0" applyFont="1" applyBorder="1"/>
    <xf numFmtId="0" fontId="39" fillId="0" borderId="0" xfId="0" applyFont="1" applyFill="1" applyBorder="1" applyAlignment="1">
      <alignment horizontal="left" vertical="center" wrapText="1"/>
    </xf>
    <xf numFmtId="0" fontId="15" fillId="0" borderId="4" xfId="0" applyFont="1" applyFill="1" applyBorder="1"/>
    <xf numFmtId="0" fontId="26" fillId="0" borderId="3" xfId="0" applyFont="1" applyBorder="1" applyAlignment="1"/>
    <xf numFmtId="0" fontId="15" fillId="10" borderId="10" xfId="0" applyFont="1" applyFill="1" applyBorder="1"/>
    <xf numFmtId="0" fontId="15" fillId="10" borderId="11" xfId="0" applyFont="1" applyFill="1" applyBorder="1"/>
    <xf numFmtId="0" fontId="26" fillId="0" borderId="2" xfId="0" applyFont="1" applyBorder="1" applyAlignment="1"/>
    <xf numFmtId="0" fontId="26" fillId="0" borderId="4" xfId="0" applyFont="1" applyBorder="1" applyAlignment="1"/>
    <xf numFmtId="0" fontId="39" fillId="0" borderId="3" xfId="0" applyFont="1" applyFill="1" applyBorder="1" applyAlignment="1">
      <alignment horizontal="left" vertical="center" wrapText="1"/>
    </xf>
    <xf numFmtId="0" fontId="22" fillId="0" borderId="3" xfId="0" applyFont="1" applyBorder="1" applyAlignment="1">
      <alignment horizontal="left"/>
    </xf>
    <xf numFmtId="0" fontId="0" fillId="0" borderId="0" xfId="0" applyFill="1" applyBorder="1"/>
    <xf numFmtId="0" fontId="22" fillId="0" borderId="4" xfId="0" applyFont="1" applyBorder="1"/>
    <xf numFmtId="0" fontId="15" fillId="0" borderId="1" xfId="0" applyFont="1" applyFill="1" applyBorder="1"/>
    <xf numFmtId="0" fontId="30" fillId="0" borderId="6" xfId="0" applyFont="1" applyFill="1" applyBorder="1"/>
    <xf numFmtId="0" fontId="42" fillId="0" borderId="6" xfId="0" applyFont="1" applyFill="1" applyBorder="1" applyAlignment="1">
      <alignment horizontal="left" vertical="center" wrapText="1"/>
    </xf>
    <xf numFmtId="0" fontId="0" fillId="13" borderId="0" xfId="0" applyFill="1"/>
    <xf numFmtId="0" fontId="0" fillId="13" borderId="0" xfId="0" applyFill="1" applyBorder="1"/>
    <xf numFmtId="0" fontId="15" fillId="13" borderId="0" xfId="0" applyFont="1" applyFill="1" applyBorder="1" applyAlignment="1">
      <alignment horizontal="center"/>
    </xf>
    <xf numFmtId="0" fontId="15" fillId="13" borderId="0" xfId="0" applyFont="1" applyFill="1" applyBorder="1"/>
    <xf numFmtId="0" fontId="0" fillId="14" borderId="0" xfId="0" applyFill="1"/>
    <xf numFmtId="0" fontId="26" fillId="0" borderId="0" xfId="0" applyFont="1" applyBorder="1" applyAlignment="1"/>
    <xf numFmtId="0" fontId="15" fillId="0" borderId="2" xfId="0" applyFont="1" applyBorder="1" applyAlignment="1">
      <alignment horizontal="center" vertical="center"/>
    </xf>
    <xf numFmtId="0" fontId="15" fillId="0" borderId="0" xfId="0" applyFont="1" applyFill="1" applyBorder="1" applyAlignment="1">
      <alignment horizontal="center"/>
    </xf>
    <xf numFmtId="0" fontId="15" fillId="0" borderId="1" xfId="0" applyFont="1" applyFill="1" applyBorder="1" applyAlignment="1">
      <alignment horizontal="center"/>
    </xf>
    <xf numFmtId="0" fontId="15" fillId="0" borderId="12" xfId="0" applyFont="1" applyFill="1" applyBorder="1" applyAlignment="1">
      <alignment horizontal="center" vertical="center"/>
    </xf>
    <xf numFmtId="0" fontId="15" fillId="0" borderId="9" xfId="0" applyFont="1" applyFill="1" applyBorder="1" applyAlignment="1">
      <alignment horizontal="center" vertical="center"/>
    </xf>
    <xf numFmtId="0" fontId="15" fillId="0" borderId="1" xfId="0" applyFont="1" applyFill="1" applyBorder="1" applyAlignment="1">
      <alignment horizontal="center" vertical="center"/>
    </xf>
    <xf numFmtId="0" fontId="15" fillId="0" borderId="15" xfId="0" applyFont="1" applyFill="1" applyBorder="1" applyAlignment="1">
      <alignment horizontal="center" vertical="center"/>
    </xf>
    <xf numFmtId="0" fontId="28" fillId="0" borderId="0" xfId="0" applyFont="1" applyAlignment="1">
      <alignment vertical="top"/>
    </xf>
    <xf numFmtId="0" fontId="14" fillId="0" borderId="0" xfId="0" applyFont="1" applyAlignment="1">
      <alignment vertical="top"/>
    </xf>
    <xf numFmtId="0" fontId="0" fillId="0" borderId="12" xfId="0" applyBorder="1"/>
    <xf numFmtId="0" fontId="0" fillId="0" borderId="2" xfId="0" applyBorder="1"/>
    <xf numFmtId="0" fontId="0" fillId="0" borderId="1" xfId="0" applyBorder="1"/>
    <xf numFmtId="0" fontId="0" fillId="0" borderId="0" xfId="0" applyFill="1"/>
    <xf numFmtId="0" fontId="28" fillId="0" borderId="3" xfId="0" applyFont="1" applyBorder="1" applyAlignment="1">
      <alignment vertical="top"/>
    </xf>
    <xf numFmtId="0" fontId="14" fillId="0" borderId="3" xfId="0" applyFont="1" applyBorder="1"/>
    <xf numFmtId="0" fontId="29" fillId="0" borderId="0" xfId="0" applyFont="1" applyFill="1" applyBorder="1" applyAlignment="1">
      <alignment horizontal="left" vertical="center"/>
    </xf>
    <xf numFmtId="0" fontId="15" fillId="14" borderId="0" xfId="0" applyFont="1" applyFill="1" applyBorder="1" applyAlignment="1">
      <alignment horizontal="center"/>
    </xf>
    <xf numFmtId="0" fontId="0" fillId="15" borderId="0" xfId="0" applyFill="1"/>
    <xf numFmtId="0" fontId="0" fillId="0" borderId="0" xfId="0" applyFill="1" applyBorder="1" applyAlignment="1">
      <alignment horizontal="center"/>
    </xf>
    <xf numFmtId="0" fontId="15" fillId="0" borderId="3" xfId="0" applyFont="1" applyBorder="1" applyAlignment="1">
      <alignment horizontal="left" vertical="center"/>
    </xf>
    <xf numFmtId="0" fontId="15" fillId="0" borderId="2" xfId="0" applyFont="1" applyBorder="1" applyAlignment="1">
      <alignment horizontal="center" vertical="center"/>
    </xf>
    <xf numFmtId="0" fontId="15" fillId="0" borderId="4" xfId="0" applyFont="1" applyBorder="1" applyAlignment="1">
      <alignment horizontal="center" vertical="center"/>
    </xf>
    <xf numFmtId="0" fontId="22" fillId="0" borderId="4" xfId="0" applyFont="1" applyFill="1" applyBorder="1" applyAlignment="1">
      <alignment horizontal="center" vertical="center"/>
    </xf>
    <xf numFmtId="0" fontId="15" fillId="0" borderId="2" xfId="0" applyFont="1" applyFill="1" applyBorder="1" applyAlignment="1">
      <alignment horizontal="center"/>
    </xf>
    <xf numFmtId="0" fontId="15" fillId="0" borderId="4" xfId="0" applyFont="1" applyFill="1" applyBorder="1" applyAlignment="1">
      <alignment horizontal="center"/>
    </xf>
    <xf numFmtId="0" fontId="15" fillId="0" borderId="1" xfId="0" applyFont="1" applyFill="1" applyBorder="1" applyAlignment="1">
      <alignment horizontal="center"/>
    </xf>
    <xf numFmtId="0" fontId="15" fillId="0" borderId="13" xfId="0" applyFont="1" applyBorder="1" applyAlignment="1">
      <alignment horizontal="center" vertical="center"/>
    </xf>
    <xf numFmtId="0" fontId="15" fillId="0" borderId="15" xfId="0" applyFont="1" applyBorder="1" applyAlignment="1">
      <alignment horizontal="center" vertical="center"/>
    </xf>
    <xf numFmtId="0" fontId="15" fillId="0" borderId="1" xfId="0" applyFont="1" applyBorder="1" applyAlignment="1">
      <alignment horizontal="center"/>
    </xf>
    <xf numFmtId="0" fontId="22" fillId="2" borderId="4" xfId="0" applyFont="1" applyFill="1" applyBorder="1" applyAlignment="1">
      <alignment horizontal="center" vertical="center"/>
    </xf>
    <xf numFmtId="0" fontId="15" fillId="0" borderId="0" xfId="0" applyFont="1" applyFill="1" applyBorder="1" applyAlignment="1">
      <alignment horizontal="center"/>
    </xf>
    <xf numFmtId="0" fontId="15" fillId="5" borderId="15" xfId="0" applyFont="1" applyFill="1" applyBorder="1" applyAlignment="1">
      <alignment horizontal="center" vertical="center"/>
    </xf>
    <xf numFmtId="0" fontId="22" fillId="2" borderId="1" xfId="0" applyFont="1" applyFill="1" applyBorder="1" applyAlignment="1">
      <alignment horizontal="center" vertical="center"/>
    </xf>
    <xf numFmtId="0" fontId="20" fillId="0" borderId="5" xfId="0" applyFont="1" applyFill="1" applyBorder="1" applyAlignment="1">
      <alignment vertical="center"/>
    </xf>
    <xf numFmtId="0" fontId="32" fillId="0" borderId="6" xfId="0" applyFont="1" applyFill="1" applyBorder="1" applyAlignment="1">
      <alignment horizontal="left" vertical="center"/>
    </xf>
    <xf numFmtId="0" fontId="20" fillId="0" borderId="6" xfId="0" applyFont="1" applyFill="1" applyBorder="1" applyAlignment="1">
      <alignment vertical="center"/>
    </xf>
    <xf numFmtId="0" fontId="29" fillId="0" borderId="3" xfId="0" applyFont="1" applyFill="1" applyBorder="1" applyAlignment="1">
      <alignment horizontal="left" vertical="center"/>
    </xf>
    <xf numFmtId="0" fontId="15" fillId="10" borderId="2" xfId="0" applyFont="1" applyFill="1" applyBorder="1"/>
    <xf numFmtId="0" fontId="15" fillId="10" borderId="4" xfId="0" applyFont="1" applyFill="1" applyBorder="1"/>
    <xf numFmtId="0" fontId="28" fillId="0" borderId="6" xfId="0" applyFont="1" applyBorder="1" applyAlignment="1">
      <alignment vertical="top"/>
    </xf>
    <xf numFmtId="0" fontId="14" fillId="0" borderId="6" xfId="0" applyFont="1" applyBorder="1"/>
    <xf numFmtId="0" fontId="28" fillId="0" borderId="8" xfId="0" applyFont="1" applyBorder="1" applyAlignment="1">
      <alignment vertical="top"/>
    </xf>
    <xf numFmtId="0" fontId="14" fillId="0" borderId="8" xfId="0" applyFont="1" applyBorder="1"/>
    <xf numFmtId="0" fontId="14" fillId="0" borderId="3" xfId="0" applyFont="1" applyBorder="1" applyAlignment="1">
      <alignment vertical="top"/>
    </xf>
    <xf numFmtId="0" fontId="54" fillId="0" borderId="0" xfId="0" applyFont="1" applyBorder="1" applyAlignment="1"/>
    <xf numFmtId="0" fontId="55" fillId="0" borderId="0" xfId="0" applyFont="1" applyBorder="1"/>
    <xf numFmtId="0" fontId="0" fillId="0" borderId="0" xfId="0" applyBorder="1" applyAlignment="1">
      <alignment horizontal="center"/>
    </xf>
    <xf numFmtId="0" fontId="22" fillId="0" borderId="2" xfId="0" applyFont="1" applyFill="1" applyBorder="1" applyAlignment="1">
      <alignment horizontal="left" vertical="center"/>
    </xf>
    <xf numFmtId="0" fontId="15" fillId="0" borderId="10" xfId="0" applyFont="1" applyFill="1" applyBorder="1" applyAlignment="1">
      <alignment horizontal="center"/>
    </xf>
    <xf numFmtId="0" fontId="15" fillId="0" borderId="1" xfId="0" applyFont="1" applyFill="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15" fillId="0" borderId="0" xfId="0" applyFont="1" applyFill="1" applyBorder="1" applyAlignment="1">
      <alignment horizontal="center"/>
    </xf>
    <xf numFmtId="0" fontId="21" fillId="0" borderId="0" xfId="0" applyFont="1" applyBorder="1" applyAlignment="1">
      <alignment horizontal="left"/>
    </xf>
    <xf numFmtId="0" fontId="22" fillId="0" borderId="5" xfId="0" applyFont="1" applyBorder="1" applyAlignment="1">
      <alignment horizontal="left" vertical="center"/>
    </xf>
    <xf numFmtId="0" fontId="56" fillId="0" borderId="8" xfId="0" applyFont="1" applyBorder="1" applyAlignment="1">
      <alignment horizontal="left" vertical="center"/>
    </xf>
    <xf numFmtId="0" fontId="56" fillId="0" borderId="8" xfId="0" applyFont="1" applyBorder="1"/>
    <xf numFmtId="0" fontId="30" fillId="0" borderId="8" xfId="0" applyFont="1" applyBorder="1" applyAlignment="1">
      <alignment horizontal="left" vertical="center"/>
    </xf>
    <xf numFmtId="0" fontId="15" fillId="0" borderId="0" xfId="0" applyFont="1" applyBorder="1"/>
    <xf numFmtId="0" fontId="15" fillId="0" borderId="11" xfId="0" applyFont="1" applyBorder="1"/>
    <xf numFmtId="0" fontId="15" fillId="0" borderId="3" xfId="0" applyFont="1" applyBorder="1"/>
    <xf numFmtId="0" fontId="15" fillId="0" borderId="4" xfId="0" applyFont="1" applyBorder="1"/>
    <xf numFmtId="0" fontId="15" fillId="0" borderId="3" xfId="0" applyFont="1" applyFill="1" applyBorder="1"/>
    <xf numFmtId="0" fontId="20" fillId="0" borderId="0" xfId="0" applyFont="1" applyFill="1" applyBorder="1" applyAlignment="1">
      <alignment vertical="center"/>
    </xf>
    <xf numFmtId="0" fontId="21" fillId="0" borderId="0" xfId="0" applyFont="1" applyFill="1" applyBorder="1" applyAlignment="1">
      <alignment vertical="center"/>
    </xf>
    <xf numFmtId="0" fontId="25" fillId="0" borderId="3" xfId="0" applyFont="1" applyFill="1" applyBorder="1" applyAlignment="1">
      <alignment horizontal="left" vertical="center"/>
    </xf>
    <xf numFmtId="0" fontId="21" fillId="0" borderId="3" xfId="0" applyFont="1" applyFill="1" applyBorder="1" applyAlignment="1">
      <alignment vertical="center"/>
    </xf>
    <xf numFmtId="0" fontId="15" fillId="0" borderId="0" xfId="0" applyFont="1" applyFill="1" applyBorder="1"/>
    <xf numFmtId="0" fontId="25" fillId="0" borderId="0" xfId="0" applyFont="1" applyFill="1" applyBorder="1" applyAlignment="1">
      <alignment horizontal="left" vertical="center"/>
    </xf>
    <xf numFmtId="0" fontId="15" fillId="0" borderId="0" xfId="0" applyFont="1" applyBorder="1"/>
    <xf numFmtId="0" fontId="15" fillId="0" borderId="11" xfId="0" applyFont="1" applyBorder="1"/>
    <xf numFmtId="0" fontId="15" fillId="0" borderId="3" xfId="0" applyFont="1" applyBorder="1"/>
    <xf numFmtId="0" fontId="15" fillId="0" borderId="4" xfId="0" applyFont="1" applyBorder="1"/>
    <xf numFmtId="0" fontId="15" fillId="0" borderId="3" xfId="0" applyFont="1" applyFill="1" applyBorder="1"/>
    <xf numFmtId="0" fontId="20" fillId="0" borderId="0" xfId="0" applyFont="1" applyFill="1" applyBorder="1" applyAlignment="1">
      <alignment vertical="center"/>
    </xf>
    <xf numFmtId="0" fontId="22" fillId="0" borderId="10" xfId="0" applyFont="1" applyBorder="1" applyAlignment="1">
      <alignment horizontal="left" vertical="center"/>
    </xf>
    <xf numFmtId="0" fontId="22" fillId="0" borderId="0" xfId="0" applyFont="1" applyBorder="1" applyAlignment="1">
      <alignment vertical="center"/>
    </xf>
    <xf numFmtId="0" fontId="21" fillId="0" borderId="0" xfId="0" applyFont="1" applyFill="1" applyBorder="1" applyAlignment="1">
      <alignment vertical="center"/>
    </xf>
    <xf numFmtId="0" fontId="19" fillId="0" borderId="3" xfId="0" applyFont="1" applyFill="1" applyBorder="1" applyAlignment="1">
      <alignment horizontal="left" vertical="center"/>
    </xf>
    <xf numFmtId="0" fontId="15" fillId="0" borderId="3" xfId="0" applyFont="1" applyFill="1" applyBorder="1" applyAlignment="1">
      <alignment horizontal="left" vertical="center"/>
    </xf>
    <xf numFmtId="0" fontId="25" fillId="0" borderId="3" xfId="0" applyFont="1" applyFill="1" applyBorder="1" applyAlignment="1">
      <alignment horizontal="left" vertical="center"/>
    </xf>
    <xf numFmtId="0" fontId="21" fillId="0" borderId="3" xfId="0" applyFont="1" applyFill="1" applyBorder="1" applyAlignment="1">
      <alignment vertical="center"/>
    </xf>
    <xf numFmtId="0" fontId="21" fillId="0" borderId="2" xfId="0" applyFont="1" applyFill="1" applyBorder="1" applyAlignment="1">
      <alignment horizontal="left"/>
    </xf>
    <xf numFmtId="0" fontId="15" fillId="0" borderId="0" xfId="0" applyFont="1" applyFill="1" applyBorder="1"/>
    <xf numFmtId="0" fontId="25" fillId="0" borderId="0" xfId="0" applyFont="1" applyFill="1" applyBorder="1" applyAlignment="1">
      <alignment horizontal="left" vertical="center"/>
    </xf>
    <xf numFmtId="0" fontId="15" fillId="0" borderId="4" xfId="0" applyFont="1" applyFill="1" applyBorder="1"/>
    <xf numFmtId="0" fontId="32" fillId="0" borderId="3" xfId="0" applyFont="1" applyFill="1" applyBorder="1" applyAlignment="1">
      <alignment horizontal="left" vertical="center"/>
    </xf>
    <xf numFmtId="0" fontId="15" fillId="0" borderId="0" xfId="0" applyFont="1" applyBorder="1" applyAlignment="1">
      <alignment horizontal="left" vertical="center"/>
    </xf>
    <xf numFmtId="0" fontId="22" fillId="0" borderId="3" xfId="0" applyFont="1" applyFill="1" applyBorder="1" applyAlignment="1">
      <alignment vertical="center"/>
    </xf>
    <xf numFmtId="0" fontId="15" fillId="0" borderId="13" xfId="0" applyFont="1" applyBorder="1" applyAlignment="1">
      <alignment horizontal="center" vertical="center"/>
    </xf>
    <xf numFmtId="0" fontId="15" fillId="6" borderId="13" xfId="0" applyFont="1" applyFill="1" applyBorder="1" applyAlignment="1">
      <alignment horizontal="center" vertical="center"/>
    </xf>
    <xf numFmtId="0" fontId="19" fillId="0" borderId="3" xfId="0" applyFont="1" applyFill="1" applyBorder="1" applyAlignment="1">
      <alignment vertical="center" wrapText="1"/>
    </xf>
    <xf numFmtId="0" fontId="15" fillId="0" borderId="4" xfId="0" applyFont="1" applyBorder="1" applyAlignment="1">
      <alignment horizontal="center" vertical="center"/>
    </xf>
    <xf numFmtId="0" fontId="0" fillId="0" borderId="0"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15" fillId="0" borderId="0" xfId="0" applyFont="1" applyFill="1" applyBorder="1" applyAlignment="1">
      <alignment horizontal="center"/>
    </xf>
    <xf numFmtId="0" fontId="22" fillId="0" borderId="3" xfId="0" applyFont="1" applyFill="1" applyBorder="1" applyAlignment="1">
      <alignment horizontal="left" vertical="center"/>
    </xf>
    <xf numFmtId="0" fontId="15" fillId="0" borderId="1" xfId="0" applyFont="1" applyFill="1" applyBorder="1" applyAlignment="1">
      <alignment horizontal="center"/>
    </xf>
    <xf numFmtId="0" fontId="9" fillId="0" borderId="12" xfId="0" applyFont="1" applyBorder="1"/>
    <xf numFmtId="0" fontId="37" fillId="0" borderId="8" xfId="0" applyFont="1" applyFill="1" applyBorder="1" applyAlignment="1">
      <alignment horizontal="left" vertical="center"/>
    </xf>
    <xf numFmtId="0" fontId="9" fillId="0" borderId="8" xfId="0" applyFont="1" applyBorder="1"/>
    <xf numFmtId="0" fontId="9" fillId="0" borderId="2" xfId="0" applyFont="1" applyBorder="1"/>
    <xf numFmtId="0" fontId="9" fillId="0" borderId="3" xfId="0" applyFont="1" applyBorder="1"/>
    <xf numFmtId="0" fontId="0" fillId="0" borderId="0" xfId="0" applyFill="1" applyBorder="1" applyAlignment="1">
      <alignment horizontal="center"/>
    </xf>
    <xf numFmtId="0" fontId="0" fillId="0" borderId="0" xfId="0" applyBorder="1" applyAlignment="1">
      <alignment horizontal="center"/>
    </xf>
    <xf numFmtId="0" fontId="15" fillId="0" borderId="3" xfId="0" applyFont="1" applyBorder="1" applyAlignment="1">
      <alignment horizontal="left" vertical="center"/>
    </xf>
    <xf numFmtId="0" fontId="15" fillId="0" borderId="2" xfId="0" applyFont="1" applyBorder="1" applyAlignment="1">
      <alignment horizontal="center" vertical="center"/>
    </xf>
    <xf numFmtId="0" fontId="15" fillId="0" borderId="4" xfId="0" applyFont="1" applyBorder="1" applyAlignment="1">
      <alignment horizontal="center" vertical="center"/>
    </xf>
    <xf numFmtId="0" fontId="15" fillId="0" borderId="0" xfId="0" applyFont="1" applyFill="1" applyBorder="1" applyAlignment="1">
      <alignment horizontal="center" vertical="center"/>
    </xf>
    <xf numFmtId="0" fontId="15" fillId="0" borderId="10" xfId="0" applyFont="1" applyBorder="1" applyAlignment="1">
      <alignment horizontal="center" vertical="center"/>
    </xf>
    <xf numFmtId="0" fontId="22" fillId="0" borderId="3" xfId="0" applyFont="1" applyFill="1" applyBorder="1" applyAlignment="1">
      <alignment horizontal="center" vertical="center"/>
    </xf>
    <xf numFmtId="0" fontId="22" fillId="0" borderId="4"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2" xfId="0" applyFont="1" applyFill="1" applyBorder="1" applyAlignment="1">
      <alignment horizontal="center"/>
    </xf>
    <xf numFmtId="0" fontId="15" fillId="0" borderId="4" xfId="0" applyFont="1" applyFill="1" applyBorder="1" applyAlignment="1">
      <alignment horizontal="center"/>
    </xf>
    <xf numFmtId="0" fontId="15" fillId="0" borderId="1" xfId="0" applyFont="1" applyFill="1" applyBorder="1" applyAlignment="1">
      <alignment horizontal="center"/>
    </xf>
    <xf numFmtId="0" fontId="15" fillId="0" borderId="5" xfId="0" applyFont="1" applyFill="1" applyBorder="1" applyAlignment="1">
      <alignment horizontal="center"/>
    </xf>
    <xf numFmtId="0" fontId="15" fillId="0" borderId="12" xfId="0" applyFont="1" applyFill="1" applyBorder="1" applyAlignment="1">
      <alignment horizontal="center"/>
    </xf>
    <xf numFmtId="0" fontId="15" fillId="0" borderId="12" xfId="0" applyFont="1" applyFill="1" applyBorder="1" applyAlignment="1">
      <alignment horizontal="center" vertical="center"/>
    </xf>
    <xf numFmtId="0" fontId="15" fillId="0" borderId="15" xfId="0" applyFont="1" applyFill="1" applyBorder="1" applyAlignment="1">
      <alignment horizontal="center"/>
    </xf>
    <xf numFmtId="0" fontId="15" fillId="0" borderId="10" xfId="0" applyFont="1" applyFill="1" applyBorder="1" applyAlignment="1">
      <alignment horizontal="center"/>
    </xf>
    <xf numFmtId="0" fontId="15" fillId="10" borderId="2" xfId="0" applyFont="1" applyFill="1" applyBorder="1" applyAlignment="1">
      <alignment horizontal="center"/>
    </xf>
    <xf numFmtId="0" fontId="15" fillId="10" borderId="4" xfId="0" applyFont="1" applyFill="1" applyBorder="1" applyAlignment="1">
      <alignment horizontal="center"/>
    </xf>
    <xf numFmtId="0" fontId="22" fillId="2" borderId="4" xfId="0" applyFont="1" applyFill="1" applyBorder="1" applyAlignment="1">
      <alignment horizontal="center" vertical="center"/>
    </xf>
    <xf numFmtId="0" fontId="15" fillId="0" borderId="15" xfId="0" applyFont="1" applyBorder="1" applyAlignment="1">
      <alignment horizontal="center"/>
    </xf>
    <xf numFmtId="0" fontId="15" fillId="0" borderId="2" xfId="0" applyFont="1" applyBorder="1" applyAlignment="1">
      <alignment horizontal="center"/>
    </xf>
    <xf numFmtId="0" fontId="26" fillId="0" borderId="0" xfId="0" applyFont="1" applyBorder="1" applyAlignment="1">
      <alignment horizontal="center"/>
    </xf>
    <xf numFmtId="0" fontId="15" fillId="0" borderId="15" xfId="0" applyFont="1" applyBorder="1" applyAlignment="1">
      <alignment horizontal="center" vertical="center"/>
    </xf>
    <xf numFmtId="0" fontId="15" fillId="0" borderId="5" xfId="0" applyFont="1" applyBorder="1" applyAlignment="1">
      <alignment horizontal="center" vertical="center"/>
    </xf>
    <xf numFmtId="0" fontId="15" fillId="0" borderId="12" xfId="0" applyFont="1" applyBorder="1" applyAlignment="1">
      <alignment horizontal="center" vertical="center"/>
    </xf>
    <xf numFmtId="0" fontId="15" fillId="0" borderId="13" xfId="0" applyFont="1" applyBorder="1" applyAlignment="1">
      <alignment horizontal="center"/>
    </xf>
    <xf numFmtId="0" fontId="15" fillId="0" borderId="0" xfId="0" applyFont="1" applyFill="1" applyBorder="1" applyAlignment="1">
      <alignment horizontal="center"/>
    </xf>
    <xf numFmtId="0" fontId="22" fillId="2" borderId="1" xfId="0" applyFont="1" applyFill="1" applyBorder="1" applyAlignment="1">
      <alignment horizontal="center" vertical="center"/>
    </xf>
    <xf numFmtId="0" fontId="22" fillId="0" borderId="1" xfId="0" applyFont="1" applyFill="1" applyBorder="1" applyAlignment="1">
      <alignment horizontal="center" vertical="center"/>
    </xf>
    <xf numFmtId="0" fontId="0" fillId="0" borderId="0" xfId="0"/>
    <xf numFmtId="0" fontId="15" fillId="0" borderId="3" xfId="0" applyFont="1" applyBorder="1" applyAlignment="1">
      <alignment horizontal="center" vertical="center"/>
    </xf>
    <xf numFmtId="0" fontId="15" fillId="0" borderId="0" xfId="0" applyFont="1" applyFill="1" applyBorder="1" applyAlignment="1">
      <alignment horizontal="center" vertical="center"/>
    </xf>
    <xf numFmtId="0" fontId="15" fillId="0" borderId="2" xfId="0" applyFont="1" applyBorder="1" applyAlignment="1">
      <alignment horizontal="center" vertical="center"/>
    </xf>
    <xf numFmtId="0" fontId="26" fillId="0" borderId="0" xfId="0" applyFont="1" applyBorder="1" applyAlignment="1">
      <alignment horizontal="center"/>
    </xf>
    <xf numFmtId="0" fontId="15" fillId="0" borderId="0" xfId="0" applyFont="1" applyFill="1" applyBorder="1" applyAlignment="1">
      <alignment horizontal="center"/>
    </xf>
    <xf numFmtId="0" fontId="0" fillId="0" borderId="0" xfId="0"/>
    <xf numFmtId="0" fontId="32" fillId="0" borderId="8" xfId="0" applyFont="1" applyFill="1" applyBorder="1" applyAlignment="1">
      <alignment horizontal="left" vertical="center"/>
    </xf>
    <xf numFmtId="0" fontId="22" fillId="0" borderId="10" xfId="0" applyFont="1" applyFill="1" applyBorder="1" applyAlignment="1">
      <alignment horizontal="left"/>
    </xf>
    <xf numFmtId="0" fontId="22" fillId="0" borderId="2" xfId="0" applyFont="1" applyFill="1" applyBorder="1" applyAlignment="1">
      <alignment horizontal="left"/>
    </xf>
    <xf numFmtId="0" fontId="22" fillId="0" borderId="12" xfId="0" applyFont="1" applyFill="1" applyBorder="1" applyAlignment="1">
      <alignment horizontal="left"/>
    </xf>
    <xf numFmtId="0" fontId="59" fillId="0" borderId="2" xfId="0" applyFont="1" applyBorder="1" applyAlignment="1"/>
    <xf numFmtId="0" fontId="37" fillId="0" borderId="3" xfId="0" applyFont="1" applyFill="1" applyBorder="1" applyAlignment="1">
      <alignment horizontal="left" vertical="center"/>
    </xf>
    <xf numFmtId="0" fontId="22" fillId="0" borderId="5" xfId="0" applyFont="1" applyFill="1" applyBorder="1" applyAlignment="1">
      <alignment horizontal="left"/>
    </xf>
    <xf numFmtId="0" fontId="19" fillId="0" borderId="2" xfId="0" applyFont="1" applyFill="1" applyBorder="1" applyAlignment="1">
      <alignment horizontal="left"/>
    </xf>
    <xf numFmtId="0" fontId="19" fillId="0" borderId="10" xfId="0" applyFont="1" applyFill="1" applyBorder="1" applyAlignment="1">
      <alignment horizontal="left"/>
    </xf>
    <xf numFmtId="0" fontId="19" fillId="0" borderId="12" xfId="0" applyFont="1" applyFill="1" applyBorder="1" applyAlignment="1">
      <alignment horizontal="left"/>
    </xf>
    <xf numFmtId="0" fontId="19" fillId="0" borderId="10" xfId="0" applyFont="1" applyBorder="1" applyAlignment="1">
      <alignment horizontal="left"/>
    </xf>
    <xf numFmtId="0" fontId="19" fillId="0" borderId="2" xfId="0" applyFont="1" applyBorder="1" applyAlignment="1">
      <alignment horizontal="left"/>
    </xf>
    <xf numFmtId="0" fontId="0" fillId="0" borderId="2" xfId="0" applyBorder="1" applyAlignment="1">
      <alignment horizontal="left"/>
    </xf>
    <xf numFmtId="0" fontId="19" fillId="0" borderId="5" xfId="0" applyFont="1" applyBorder="1" applyAlignment="1">
      <alignment horizontal="left"/>
    </xf>
    <xf numFmtId="0" fontId="19" fillId="0" borderId="12" xfId="0" applyFont="1" applyBorder="1" applyAlignment="1">
      <alignment horizontal="left"/>
    </xf>
    <xf numFmtId="0" fontId="15" fillId="0" borderId="5" xfId="0" applyFont="1" applyBorder="1" applyAlignment="1">
      <alignment horizontal="center"/>
    </xf>
    <xf numFmtId="0" fontId="15" fillId="0" borderId="12" xfId="0" applyFont="1" applyBorder="1" applyAlignment="1">
      <alignment horizontal="center"/>
    </xf>
    <xf numFmtId="0" fontId="22" fillId="2" borderId="3" xfId="0" applyFont="1" applyFill="1" applyBorder="1" applyAlignment="1">
      <alignment horizontal="center" vertical="center"/>
    </xf>
    <xf numFmtId="0" fontId="22" fillId="2" borderId="4" xfId="0" applyFont="1" applyFill="1" applyBorder="1"/>
    <xf numFmtId="0" fontId="22" fillId="2" borderId="1" xfId="0" applyFont="1" applyFill="1" applyBorder="1"/>
    <xf numFmtId="0" fontId="22" fillId="17" borderId="4" xfId="0" applyFont="1" applyFill="1" applyBorder="1"/>
    <xf numFmtId="0" fontId="22" fillId="17" borderId="1" xfId="0" applyFont="1" applyFill="1" applyBorder="1" applyAlignment="1">
      <alignment horizontal="center" vertical="center"/>
    </xf>
    <xf numFmtId="0" fontId="22" fillId="17" borderId="3" xfId="0" applyFont="1" applyFill="1" applyBorder="1" applyAlignment="1">
      <alignment horizontal="center" vertical="center"/>
    </xf>
    <xf numFmtId="0" fontId="22" fillId="17" borderId="4" xfId="0" applyFont="1" applyFill="1" applyBorder="1" applyAlignment="1">
      <alignment horizontal="center" vertical="center"/>
    </xf>
    <xf numFmtId="0" fontId="22" fillId="17" borderId="1" xfId="0" applyFont="1" applyFill="1" applyBorder="1"/>
    <xf numFmtId="0" fontId="15" fillId="0" borderId="0" xfId="0" applyFont="1" applyBorder="1" applyAlignment="1">
      <alignment horizontal="center" vertical="center"/>
    </xf>
    <xf numFmtId="1" fontId="22" fillId="17" borderId="1" xfId="0" applyNumberFormat="1" applyFont="1" applyFill="1" applyBorder="1" applyAlignment="1">
      <alignment horizontal="center" vertical="center"/>
    </xf>
    <xf numFmtId="0" fontId="22" fillId="19" borderId="3" xfId="0" applyFont="1" applyFill="1" applyBorder="1" applyAlignment="1">
      <alignment horizontal="center"/>
    </xf>
    <xf numFmtId="0" fontId="22" fillId="19" borderId="1" xfId="0" applyFont="1" applyFill="1" applyBorder="1" applyAlignment="1">
      <alignment horizontal="center"/>
    </xf>
    <xf numFmtId="0" fontId="22" fillId="19" borderId="3" xfId="0" applyFont="1" applyFill="1" applyBorder="1" applyAlignment="1">
      <alignment horizontal="center" vertical="center"/>
    </xf>
    <xf numFmtId="0" fontId="22" fillId="19" borderId="1" xfId="0" applyFont="1" applyFill="1" applyBorder="1" applyAlignment="1">
      <alignment horizontal="center" vertical="center"/>
    </xf>
    <xf numFmtId="0" fontId="22" fillId="19" borderId="3" xfId="0" applyFont="1" applyFill="1" applyBorder="1"/>
    <xf numFmtId="0" fontId="22" fillId="19" borderId="2" xfId="0" applyFont="1" applyFill="1" applyBorder="1" applyAlignment="1">
      <alignment horizontal="center" vertical="center"/>
    </xf>
    <xf numFmtId="0" fontId="50" fillId="0" borderId="0" xfId="0" applyFont="1" applyBorder="1" applyAlignment="1">
      <alignment horizontal="left"/>
    </xf>
    <xf numFmtId="0" fontId="26" fillId="0" borderId="0" xfId="0" applyFont="1" applyFill="1" applyBorder="1" applyAlignment="1">
      <alignment horizontal="center"/>
    </xf>
    <xf numFmtId="0" fontId="60" fillId="0" borderId="0" xfId="0" applyFont="1" applyFill="1" applyBorder="1" applyAlignment="1">
      <alignment horizontal="left"/>
    </xf>
    <xf numFmtId="165" fontId="15" fillId="0" borderId="0" xfId="0" applyNumberFormat="1" applyFont="1" applyFill="1"/>
    <xf numFmtId="0" fontId="19" fillId="0" borderId="0" xfId="0" applyFont="1"/>
    <xf numFmtId="0" fontId="19" fillId="0" borderId="2" xfId="0" applyFont="1" applyBorder="1"/>
    <xf numFmtId="0" fontId="19" fillId="0" borderId="0" xfId="0" applyFont="1" applyFill="1"/>
    <xf numFmtId="0" fontId="19" fillId="0" borderId="10" xfId="0" applyFont="1" applyBorder="1"/>
    <xf numFmtId="0" fontId="61" fillId="0" borderId="0" xfId="0" applyFont="1"/>
    <xf numFmtId="0" fontId="62" fillId="0" borderId="0" xfId="0" applyFont="1"/>
    <xf numFmtId="0" fontId="62" fillId="0" borderId="1" xfId="0" applyFont="1" applyBorder="1" applyAlignment="1">
      <alignment horizontal="center" vertical="center"/>
    </xf>
    <xf numFmtId="0" fontId="64" fillId="0" borderId="0" xfId="0" applyFont="1"/>
    <xf numFmtId="0" fontId="65" fillId="0" borderId="0" xfId="0" applyFont="1"/>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1" xfId="0" applyFont="1" applyFill="1" applyBorder="1" applyAlignment="1">
      <alignment horizontal="center" vertical="center"/>
    </xf>
    <xf numFmtId="0" fontId="19" fillId="0" borderId="2" xfId="0" applyFont="1" applyFill="1" applyBorder="1" applyAlignment="1">
      <alignment horizontal="center" vertical="center"/>
    </xf>
    <xf numFmtId="0" fontId="19" fillId="17" borderId="1" xfId="0" applyFont="1" applyFill="1" applyBorder="1" applyAlignment="1">
      <alignment horizontal="center" vertical="center"/>
    </xf>
    <xf numFmtId="0" fontId="19" fillId="0" borderId="0" xfId="0" applyFont="1" applyFill="1" applyBorder="1" applyAlignment="1">
      <alignment horizontal="center" vertical="center"/>
    </xf>
    <xf numFmtId="0" fontId="0" fillId="0" borderId="1" xfId="0" applyBorder="1" applyAlignment="1">
      <alignment horizontal="center" vertical="center"/>
    </xf>
    <xf numFmtId="9" fontId="19" fillId="6" borderId="1" xfId="0" applyNumberFormat="1" applyFont="1" applyFill="1" applyBorder="1" applyAlignment="1">
      <alignment horizontal="center" vertical="center"/>
    </xf>
    <xf numFmtId="1" fontId="19" fillId="0" borderId="1" xfId="0" applyNumberFormat="1" applyFont="1" applyFill="1" applyBorder="1" applyAlignment="1">
      <alignment horizontal="center" vertical="center"/>
    </xf>
    <xf numFmtId="0" fontId="19" fillId="12" borderId="1" xfId="0" applyFont="1" applyFill="1" applyBorder="1" applyAlignment="1">
      <alignment horizontal="center" vertical="center"/>
    </xf>
    <xf numFmtId="0" fontId="0" fillId="12" borderId="1" xfId="0" applyFill="1" applyBorder="1" applyAlignment="1">
      <alignment horizontal="center" vertical="center"/>
    </xf>
    <xf numFmtId="0" fontId="19" fillId="12" borderId="2" xfId="0" applyFont="1" applyFill="1" applyBorder="1" applyAlignment="1">
      <alignment horizontal="center" vertical="center"/>
    </xf>
    <xf numFmtId="0" fontId="63" fillId="0" borderId="0" xfId="0" applyFont="1" applyBorder="1"/>
    <xf numFmtId="165" fontId="19" fillId="0" borderId="0" xfId="0" applyNumberFormat="1" applyFont="1" applyBorder="1"/>
    <xf numFmtId="0" fontId="22" fillId="0" borderId="2" xfId="0" applyFont="1" applyFill="1" applyBorder="1" applyAlignment="1">
      <alignment horizontal="left" vertical="center"/>
    </xf>
    <xf numFmtId="0" fontId="15" fillId="0" borderId="2" xfId="0" applyFont="1" applyBorder="1" applyAlignment="1">
      <alignment horizontal="center" vertical="center"/>
    </xf>
    <xf numFmtId="0" fontId="15" fillId="0" borderId="4" xfId="0" applyFont="1" applyBorder="1" applyAlignment="1">
      <alignment horizontal="center" vertical="center"/>
    </xf>
    <xf numFmtId="0" fontId="0" fillId="0" borderId="0" xfId="0" applyFill="1" applyBorder="1" applyAlignment="1">
      <alignment horizontal="center"/>
    </xf>
    <xf numFmtId="0" fontId="15" fillId="0" borderId="2" xfId="0" applyFont="1" applyFill="1" applyBorder="1" applyAlignment="1">
      <alignment horizontal="center"/>
    </xf>
    <xf numFmtId="0" fontId="15" fillId="0" borderId="4" xfId="0" applyFont="1" applyFill="1" applyBorder="1" applyAlignment="1">
      <alignment horizontal="center"/>
    </xf>
    <xf numFmtId="0" fontId="15" fillId="10" borderId="2" xfId="0" applyFont="1" applyFill="1" applyBorder="1" applyAlignment="1">
      <alignment horizontal="center"/>
    </xf>
    <xf numFmtId="0" fontId="15" fillId="10" borderId="4" xfId="0" applyFont="1" applyFill="1" applyBorder="1" applyAlignment="1">
      <alignment horizontal="center"/>
    </xf>
    <xf numFmtId="0" fontId="15" fillId="0" borderId="12" xfId="0" applyFont="1" applyBorder="1" applyAlignment="1">
      <alignment horizontal="center" vertical="center"/>
    </xf>
    <xf numFmtId="0" fontId="26" fillId="0" borderId="0" xfId="0" applyFont="1" applyBorder="1" applyAlignment="1">
      <alignment horizontal="center"/>
    </xf>
    <xf numFmtId="0" fontId="15" fillId="0" borderId="3" xfId="0" applyFont="1" applyFill="1" applyBorder="1" applyAlignment="1">
      <alignment horizontal="center"/>
    </xf>
    <xf numFmtId="0" fontId="15" fillId="0" borderId="13" xfId="0" applyFont="1" applyBorder="1" applyAlignment="1">
      <alignment horizontal="center" vertical="center"/>
    </xf>
    <xf numFmtId="0" fontId="15" fillId="0" borderId="15" xfId="0" applyFont="1" applyBorder="1" applyAlignment="1">
      <alignment horizontal="center" vertical="center"/>
    </xf>
    <xf numFmtId="0" fontId="15" fillId="0" borderId="0" xfId="0" applyFont="1" applyFill="1" applyBorder="1" applyAlignment="1">
      <alignment horizontal="center"/>
    </xf>
    <xf numFmtId="0" fontId="0" fillId="0" borderId="0" xfId="0"/>
    <xf numFmtId="0" fontId="22" fillId="0" borderId="12" xfId="0" applyFont="1" applyBorder="1" applyAlignment="1">
      <alignment horizontal="left" vertical="center"/>
    </xf>
    <xf numFmtId="0" fontId="15" fillId="0" borderId="0" xfId="0" applyFont="1" applyFill="1" applyBorder="1" applyAlignment="1">
      <alignment horizontal="center" vertical="center"/>
    </xf>
    <xf numFmtId="0" fontId="15" fillId="0" borderId="9" xfId="0" applyFont="1" applyFill="1" applyBorder="1" applyAlignment="1">
      <alignment horizontal="center"/>
    </xf>
    <xf numFmtId="0" fontId="15" fillId="0" borderId="8" xfId="0" applyFont="1" applyFill="1" applyBorder="1" applyAlignment="1">
      <alignment horizontal="center"/>
    </xf>
    <xf numFmtId="0" fontId="0" fillId="0" borderId="0" xfId="0"/>
    <xf numFmtId="0" fontId="35" fillId="0" borderId="2" xfId="0" applyFont="1" applyFill="1" applyBorder="1" applyAlignment="1">
      <alignment horizontal="left"/>
    </xf>
    <xf numFmtId="0" fontId="0" fillId="0" borderId="2" xfId="0" applyFill="1" applyBorder="1"/>
    <xf numFmtId="0" fontId="9" fillId="0" borderId="12" xfId="0" applyFont="1" applyFill="1" applyBorder="1"/>
    <xf numFmtId="0" fontId="15" fillId="5" borderId="13" xfId="0" applyFont="1" applyFill="1" applyBorder="1" applyAlignment="1">
      <alignment horizontal="center" vertical="center"/>
    </xf>
    <xf numFmtId="0" fontId="22" fillId="0" borderId="2" xfId="0" applyFont="1" applyFill="1" applyBorder="1" applyAlignment="1">
      <alignment horizontal="center" vertical="center"/>
    </xf>
    <xf numFmtId="0" fontId="22" fillId="0" borderId="4" xfId="0" applyFont="1" applyFill="1" applyBorder="1" applyAlignment="1">
      <alignment horizontal="center" vertical="center"/>
    </xf>
    <xf numFmtId="0" fontId="0" fillId="0" borderId="12" xfId="0" applyFill="1" applyBorder="1" applyAlignment="1">
      <alignment horizontal="center"/>
    </xf>
    <xf numFmtId="0" fontId="0" fillId="0" borderId="9" xfId="0" applyFill="1" applyBorder="1" applyAlignment="1">
      <alignment horizontal="center"/>
    </xf>
    <xf numFmtId="0" fontId="15" fillId="0" borderId="2" xfId="0" applyFont="1" applyBorder="1" applyAlignment="1">
      <alignment horizontal="center" vertical="center"/>
    </xf>
    <xf numFmtId="0" fontId="15" fillId="0" borderId="4" xfId="0" applyFont="1" applyBorder="1" applyAlignment="1">
      <alignment horizontal="center" vertical="center"/>
    </xf>
    <xf numFmtId="0" fontId="15" fillId="0" borderId="2" xfId="0" applyFont="1" applyFill="1" applyBorder="1" applyAlignment="1">
      <alignment horizontal="center" vertical="center"/>
    </xf>
    <xf numFmtId="0" fontId="15" fillId="0" borderId="4" xfId="0" applyFont="1" applyFill="1" applyBorder="1" applyAlignment="1">
      <alignment horizontal="center" vertical="center"/>
    </xf>
    <xf numFmtId="0" fontId="22" fillId="0" borderId="0" xfId="0" applyFont="1" applyFill="1" applyBorder="1" applyAlignment="1">
      <alignment horizontal="center" vertical="center" wrapText="1"/>
    </xf>
    <xf numFmtId="0" fontId="15" fillId="0" borderId="2" xfId="0" applyFont="1" applyFill="1" applyBorder="1" applyAlignment="1">
      <alignment horizontal="center"/>
    </xf>
    <xf numFmtId="0" fontId="15" fillId="0" borderId="4" xfId="0" applyFont="1" applyFill="1" applyBorder="1" applyAlignment="1">
      <alignment horizontal="center"/>
    </xf>
    <xf numFmtId="0" fontId="15" fillId="0" borderId="5"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12" xfId="0" applyFont="1" applyFill="1" applyBorder="1" applyAlignment="1">
      <alignment horizontal="center" vertical="center"/>
    </xf>
    <xf numFmtId="0" fontId="15" fillId="0" borderId="9" xfId="0" applyFont="1" applyFill="1" applyBorder="1" applyAlignment="1">
      <alignment horizontal="center" vertical="center"/>
    </xf>
    <xf numFmtId="0" fontId="15" fillId="0" borderId="8" xfId="0" applyFont="1" applyFill="1" applyBorder="1" applyAlignment="1">
      <alignment horizontal="center"/>
    </xf>
    <xf numFmtId="0" fontId="22" fillId="0" borderId="12" xfId="0" applyFont="1" applyFill="1" applyBorder="1" applyAlignment="1">
      <alignment horizontal="center" vertical="center"/>
    </xf>
    <xf numFmtId="0" fontId="22" fillId="0" borderId="9" xfId="0" applyFont="1" applyFill="1" applyBorder="1" applyAlignment="1">
      <alignment horizontal="center" vertical="center"/>
    </xf>
    <xf numFmtId="0" fontId="15" fillId="0" borderId="2" xfId="0" applyFont="1" applyFill="1" applyBorder="1" applyAlignment="1"/>
    <xf numFmtId="0" fontId="15" fillId="0" borderId="4" xfId="0" applyFont="1" applyFill="1" applyBorder="1" applyAlignment="1"/>
    <xf numFmtId="0" fontId="0" fillId="0" borderId="0" xfId="0" applyFont="1"/>
    <xf numFmtId="0" fontId="67" fillId="0" borderId="0" xfId="0" applyFont="1" applyFill="1" applyBorder="1" applyAlignment="1"/>
    <xf numFmtId="0" fontId="0" fillId="0" borderId="0" xfId="0" applyFont="1" applyBorder="1"/>
    <xf numFmtId="0" fontId="0" fillId="0" borderId="0" xfId="0" applyFont="1" applyFill="1" applyBorder="1"/>
    <xf numFmtId="0" fontId="0" fillId="0" borderId="0" xfId="0" applyFont="1" applyBorder="1" applyAlignment="1">
      <alignment horizontal="center"/>
    </xf>
    <xf numFmtId="0" fontId="0" fillId="0" borderId="0" xfId="0" applyFont="1" applyFill="1"/>
    <xf numFmtId="0" fontId="0" fillId="14" borderId="0" xfId="0" applyFont="1" applyFill="1"/>
    <xf numFmtId="0" fontId="68" fillId="0" borderId="3" xfId="0" applyFont="1" applyBorder="1" applyAlignment="1"/>
    <xf numFmtId="0" fontId="0" fillId="15" borderId="0" xfId="0" applyFont="1" applyFill="1"/>
    <xf numFmtId="0" fontId="68" fillId="0" borderId="0" xfId="0" applyFont="1" applyBorder="1" applyAlignment="1">
      <alignment horizontal="left"/>
    </xf>
    <xf numFmtId="0" fontId="22" fillId="13" borderId="0" xfId="0" applyFont="1" applyFill="1" applyBorder="1" applyAlignment="1">
      <alignment horizontal="center" vertical="center" wrapText="1"/>
    </xf>
    <xf numFmtId="0" fontId="67" fillId="0" borderId="8" xfId="0" applyFont="1" applyBorder="1" applyAlignment="1"/>
    <xf numFmtId="0" fontId="0" fillId="0" borderId="10" xfId="0" applyFont="1" applyFill="1" applyBorder="1"/>
    <xf numFmtId="0" fontId="0" fillId="0" borderId="11" xfId="0" applyFont="1" applyFill="1" applyBorder="1"/>
    <xf numFmtId="0" fontId="0" fillId="13" borderId="0" xfId="0" applyFont="1" applyFill="1" applyBorder="1"/>
    <xf numFmtId="0" fontId="0" fillId="14" borderId="0" xfId="0" applyFont="1" applyFill="1" applyBorder="1"/>
    <xf numFmtId="0" fontId="68" fillId="0" borderId="0" xfId="0" applyFont="1" applyBorder="1" applyAlignment="1"/>
    <xf numFmtId="0" fontId="0" fillId="15" borderId="0" xfId="0" applyFont="1" applyFill="1" applyBorder="1"/>
    <xf numFmtId="43" fontId="0" fillId="0" borderId="0" xfId="8" applyFont="1"/>
    <xf numFmtId="0" fontId="0" fillId="0" borderId="0" xfId="0" applyFill="1" applyBorder="1" applyAlignment="1">
      <alignment horizontal="center"/>
    </xf>
    <xf numFmtId="0" fontId="0" fillId="0" borderId="0" xfId="0" applyBorder="1" applyAlignment="1">
      <alignment horizontal="center"/>
    </xf>
    <xf numFmtId="0" fontId="15" fillId="0" borderId="2" xfId="0" applyFont="1" applyBorder="1" applyAlignment="1">
      <alignment horizontal="center" vertical="center"/>
    </xf>
    <xf numFmtId="0" fontId="15" fillId="0" borderId="0" xfId="0" applyFont="1" applyFill="1" applyBorder="1" applyAlignment="1">
      <alignment horizontal="center" vertical="center"/>
    </xf>
    <xf numFmtId="0" fontId="15" fillId="0" borderId="10" xfId="0" applyFont="1" applyBorder="1" applyAlignment="1">
      <alignment horizontal="center" vertical="center"/>
    </xf>
    <xf numFmtId="0" fontId="22" fillId="0" borderId="3"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2" xfId="0" applyFont="1" applyFill="1" applyBorder="1" applyAlignment="1">
      <alignment horizontal="center"/>
    </xf>
    <xf numFmtId="0" fontId="15" fillId="0" borderId="15" xfId="0" applyFont="1" applyBorder="1" applyAlignment="1">
      <alignment horizontal="center"/>
    </xf>
    <xf numFmtId="0" fontId="15" fillId="0" borderId="12" xfId="0" applyFont="1" applyFill="1" applyBorder="1" applyAlignment="1">
      <alignment horizontal="center" vertical="center"/>
    </xf>
    <xf numFmtId="0" fontId="15" fillId="0" borderId="15" xfId="0" applyFont="1" applyFill="1" applyBorder="1" applyAlignment="1">
      <alignment horizontal="center"/>
    </xf>
    <xf numFmtId="0" fontId="15" fillId="0" borderId="5" xfId="0" applyFont="1" applyFill="1" applyBorder="1" applyAlignment="1">
      <alignment horizontal="center"/>
    </xf>
    <xf numFmtId="0" fontId="15" fillId="0" borderId="12" xfId="0" applyFont="1" applyFill="1" applyBorder="1" applyAlignment="1">
      <alignment horizontal="center"/>
    </xf>
    <xf numFmtId="0" fontId="15" fillId="0" borderId="10" xfId="0" applyFont="1" applyFill="1" applyBorder="1" applyAlignment="1">
      <alignment horizontal="center"/>
    </xf>
    <xf numFmtId="0" fontId="22" fillId="2" borderId="4" xfId="0" applyFont="1" applyFill="1" applyBorder="1" applyAlignment="1">
      <alignment horizontal="center" vertical="center"/>
    </xf>
    <xf numFmtId="0" fontId="15" fillId="0" borderId="13" xfId="0" applyFont="1" applyBorder="1" applyAlignment="1">
      <alignment horizontal="center" vertical="center"/>
    </xf>
    <xf numFmtId="0" fontId="15" fillId="0" borderId="3" xfId="0" applyFont="1" applyFill="1" applyBorder="1" applyAlignment="1">
      <alignment horizontal="center"/>
    </xf>
    <xf numFmtId="0" fontId="15" fillId="0" borderId="5" xfId="0" applyFont="1" applyBorder="1" applyAlignment="1">
      <alignment horizontal="center" vertical="center"/>
    </xf>
    <xf numFmtId="0" fontId="15" fillId="0" borderId="12" xfId="0" applyFont="1" applyBorder="1" applyAlignment="1">
      <alignment horizontal="center" vertical="center"/>
    </xf>
    <xf numFmtId="0" fontId="15" fillId="0" borderId="0" xfId="0" applyFont="1" applyFill="1" applyBorder="1" applyAlignment="1">
      <alignment horizontal="center"/>
    </xf>
    <xf numFmtId="0" fontId="15" fillId="0" borderId="8" xfId="0" applyFont="1" applyFill="1" applyBorder="1" applyAlignment="1">
      <alignment horizontal="center"/>
    </xf>
    <xf numFmtId="0" fontId="15" fillId="0" borderId="2" xfId="0" applyFont="1" applyBorder="1" applyAlignment="1">
      <alignment horizontal="center"/>
    </xf>
    <xf numFmtId="0" fontId="0" fillId="0" borderId="0" xfId="0" applyFont="1"/>
    <xf numFmtId="0" fontId="15" fillId="0" borderId="3" xfId="0" applyFont="1" applyBorder="1" applyAlignment="1">
      <alignment horizontal="center" vertical="center"/>
    </xf>
    <xf numFmtId="0" fontId="0" fillId="0" borderId="0" xfId="0" applyFont="1"/>
    <xf numFmtId="0" fontId="69" fillId="0" borderId="0" xfId="0" applyFont="1" applyBorder="1" applyAlignment="1">
      <alignment horizontal="left"/>
    </xf>
    <xf numFmtId="0" fontId="70" fillId="0" borderId="0" xfId="0" applyFont="1" applyBorder="1" applyAlignment="1"/>
    <xf numFmtId="0" fontId="20" fillId="16" borderId="3" xfId="0" applyFont="1" applyFill="1" applyBorder="1" applyAlignment="1">
      <alignment vertical="center"/>
    </xf>
    <xf numFmtId="0" fontId="15" fillId="0" borderId="5" xfId="0" applyFont="1" applyBorder="1" applyAlignment="1" applyProtection="1">
      <alignment horizontal="center"/>
      <protection hidden="1"/>
    </xf>
    <xf numFmtId="0" fontId="15" fillId="0" borderId="12" xfId="0" applyFont="1" applyBorder="1" applyAlignment="1" applyProtection="1">
      <alignment horizontal="center"/>
      <protection hidden="1"/>
    </xf>
    <xf numFmtId="0" fontId="15" fillId="0" borderId="2" xfId="0" applyFont="1" applyBorder="1" applyProtection="1">
      <protection hidden="1"/>
    </xf>
    <xf numFmtId="0" fontId="22" fillId="2" borderId="1" xfId="0" applyFont="1" applyFill="1" applyBorder="1" applyAlignment="1" applyProtection="1">
      <alignment horizontal="center" vertical="center"/>
      <protection hidden="1"/>
    </xf>
    <xf numFmtId="0" fontId="22" fillId="17" borderId="1" xfId="0" applyFont="1" applyFill="1" applyBorder="1" applyAlignment="1" applyProtection="1">
      <alignment horizontal="center" vertical="center"/>
      <protection hidden="1"/>
    </xf>
    <xf numFmtId="0" fontId="22" fillId="17" borderId="3" xfId="0" applyFont="1" applyFill="1" applyBorder="1" applyAlignment="1" applyProtection="1">
      <alignment horizontal="center" vertical="center"/>
      <protection hidden="1"/>
    </xf>
    <xf numFmtId="0" fontId="20" fillId="19" borderId="3" xfId="0" applyFont="1" applyFill="1" applyBorder="1" applyAlignment="1">
      <alignment vertical="center"/>
    </xf>
    <xf numFmtId="0" fontId="22" fillId="17" borderId="2" xfId="0" applyFont="1" applyFill="1" applyBorder="1" applyAlignment="1" applyProtection="1">
      <alignment horizontal="center" vertical="center"/>
      <protection hidden="1"/>
    </xf>
    <xf numFmtId="0" fontId="22" fillId="2" borderId="2" xfId="0" applyFont="1" applyFill="1" applyBorder="1" applyAlignment="1" applyProtection="1">
      <alignment horizontal="center" vertical="center"/>
      <protection hidden="1"/>
    </xf>
    <xf numFmtId="0" fontId="20" fillId="15" borderId="3" xfId="0" applyFont="1" applyFill="1" applyBorder="1" applyAlignment="1">
      <alignment vertical="center"/>
    </xf>
    <xf numFmtId="0" fontId="26" fillId="0" borderId="3" xfId="0" applyFont="1" applyFill="1" applyBorder="1" applyAlignment="1"/>
    <xf numFmtId="0" fontId="26" fillId="0" borderId="4" xfId="0" applyFont="1" applyFill="1" applyBorder="1" applyAlignment="1"/>
    <xf numFmtId="0" fontId="20" fillId="0" borderId="10" xfId="0" applyFont="1" applyFill="1" applyBorder="1" applyAlignment="1">
      <alignment vertical="center" wrapText="1"/>
    </xf>
    <xf numFmtId="0" fontId="22" fillId="0" borderId="2" xfId="0" applyFont="1" applyFill="1" applyBorder="1" applyAlignment="1">
      <alignment horizontal="center" vertical="center"/>
    </xf>
    <xf numFmtId="0" fontId="22" fillId="0" borderId="4" xfId="0" applyFont="1" applyFill="1" applyBorder="1" applyAlignment="1">
      <alignment horizontal="center" vertical="center"/>
    </xf>
    <xf numFmtId="0" fontId="15" fillId="0" borderId="4" xfId="0" applyFont="1" applyFill="1" applyBorder="1" applyAlignment="1">
      <alignment vertical="center"/>
    </xf>
    <xf numFmtId="0" fontId="66" fillId="0" borderId="5" xfId="7" applyFont="1" applyFill="1" applyBorder="1" applyAlignment="1" applyProtection="1">
      <alignment vertical="center"/>
    </xf>
    <xf numFmtId="0" fontId="66" fillId="0" borderId="7" xfId="7" applyFont="1" applyFill="1" applyBorder="1" applyAlignment="1" applyProtection="1">
      <alignment vertical="center"/>
    </xf>
    <xf numFmtId="0" fontId="66" fillId="0" borderId="10" xfId="7" applyFont="1" applyFill="1" applyBorder="1" applyAlignment="1" applyProtection="1">
      <alignment vertical="center"/>
    </xf>
    <xf numFmtId="0" fontId="66" fillId="0" borderId="11" xfId="7" applyFont="1" applyFill="1" applyBorder="1" applyAlignment="1" applyProtection="1">
      <alignment vertical="center"/>
    </xf>
    <xf numFmtId="0" fontId="66" fillId="0" borderId="12" xfId="7" applyFont="1" applyFill="1" applyBorder="1" applyAlignment="1" applyProtection="1">
      <alignment vertical="center"/>
    </xf>
    <xf numFmtId="0" fontId="66" fillId="0" borderId="9" xfId="7" applyFont="1" applyFill="1" applyBorder="1" applyAlignment="1" applyProtection="1">
      <alignment vertical="center"/>
    </xf>
    <xf numFmtId="0" fontId="15" fillId="0" borderId="5" xfId="0" applyFont="1" applyFill="1" applyBorder="1" applyAlignment="1">
      <alignment vertical="center" wrapText="1"/>
    </xf>
    <xf numFmtId="0" fontId="15" fillId="0" borderId="7" xfId="0" applyFont="1" applyFill="1" applyBorder="1" applyAlignment="1">
      <alignment vertical="center" wrapText="1"/>
    </xf>
    <xf numFmtId="0" fontId="15" fillId="0" borderId="10" xfId="0" applyFont="1" applyFill="1" applyBorder="1" applyAlignment="1">
      <alignment vertical="center" wrapText="1"/>
    </xf>
    <xf numFmtId="0" fontId="15" fillId="0" borderId="11" xfId="0" applyFont="1" applyFill="1" applyBorder="1" applyAlignment="1">
      <alignment vertical="center" wrapText="1"/>
    </xf>
    <xf numFmtId="0" fontId="15" fillId="0" borderId="12" xfId="0" applyFont="1" applyFill="1" applyBorder="1" applyAlignment="1">
      <alignment vertical="center" wrapText="1"/>
    </xf>
    <xf numFmtId="0" fontId="15" fillId="0" borderId="9" xfId="0" applyFont="1" applyFill="1" applyBorder="1" applyAlignment="1">
      <alignment vertical="center" wrapText="1"/>
    </xf>
    <xf numFmtId="0" fontId="0" fillId="0" borderId="0" xfId="0" applyFill="1" applyBorder="1" applyAlignment="1">
      <alignment horizontal="center"/>
    </xf>
    <xf numFmtId="0" fontId="0" fillId="0" borderId="0" xfId="0" applyBorder="1" applyAlignment="1">
      <alignment horizontal="center"/>
    </xf>
    <xf numFmtId="0" fontId="15" fillId="0" borderId="3" xfId="0" applyFont="1" applyBorder="1" applyAlignment="1">
      <alignment horizontal="left" vertical="center"/>
    </xf>
    <xf numFmtId="0" fontId="15" fillId="0" borderId="2" xfId="0" applyFont="1" applyBorder="1" applyAlignment="1">
      <alignment horizontal="center" vertical="center"/>
    </xf>
    <xf numFmtId="0" fontId="15" fillId="0" borderId="4" xfId="0" applyFont="1" applyBorder="1" applyAlignment="1">
      <alignment horizontal="center" vertical="center"/>
    </xf>
    <xf numFmtId="0" fontId="15" fillId="0" borderId="0" xfId="0" applyFont="1" applyFill="1" applyBorder="1" applyAlignment="1">
      <alignment horizontal="center" vertical="center"/>
    </xf>
    <xf numFmtId="0" fontId="20" fillId="0" borderId="0" xfId="0" applyFont="1" applyFill="1" applyBorder="1" applyAlignment="1">
      <alignment horizontal="left" vertical="center"/>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22" fillId="0" borderId="2" xfId="0" applyFont="1" applyFill="1" applyBorder="1" applyAlignment="1">
      <alignment horizontal="center" vertical="center"/>
    </xf>
    <xf numFmtId="0" fontId="22" fillId="0" borderId="4"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4" xfId="0" applyFont="1" applyFill="1" applyBorder="1" applyAlignment="1">
      <alignment horizontal="center" vertical="center"/>
    </xf>
    <xf numFmtId="0" fontId="22" fillId="0" borderId="2" xfId="0" applyFont="1" applyFill="1" applyBorder="1" applyAlignment="1">
      <alignment horizontal="left" vertical="center"/>
    </xf>
    <xf numFmtId="0" fontId="22" fillId="0" borderId="3" xfId="0" applyFont="1" applyFill="1" applyBorder="1" applyAlignment="1">
      <alignment horizontal="left" vertical="center"/>
    </xf>
    <xf numFmtId="0" fontId="15" fillId="0" borderId="1" xfId="0" applyFont="1" applyFill="1" applyBorder="1" applyAlignment="1">
      <alignment horizontal="center"/>
    </xf>
    <xf numFmtId="0" fontId="15" fillId="0" borderId="5" xfId="0" applyFont="1" applyFill="1" applyBorder="1" applyAlignment="1">
      <alignment horizontal="center"/>
    </xf>
    <xf numFmtId="0" fontId="15" fillId="0" borderId="10" xfId="0" applyFont="1" applyFill="1" applyBorder="1" applyAlignment="1">
      <alignment horizontal="center"/>
    </xf>
    <xf numFmtId="0" fontId="15" fillId="0" borderId="12" xfId="0" applyFont="1" applyFill="1" applyBorder="1" applyAlignment="1">
      <alignment horizontal="center"/>
    </xf>
    <xf numFmtId="0" fontId="15" fillId="0" borderId="9" xfId="0" applyFont="1" applyFill="1" applyBorder="1" applyAlignment="1">
      <alignment horizontal="center"/>
    </xf>
    <xf numFmtId="0" fontId="15" fillId="0" borderId="1" xfId="0" applyFont="1" applyBorder="1" applyAlignment="1">
      <alignment horizontal="center"/>
    </xf>
    <xf numFmtId="0" fontId="15" fillId="0" borderId="13" xfId="0" applyFont="1" applyFill="1" applyBorder="1" applyAlignment="1">
      <alignment horizontal="center"/>
    </xf>
    <xf numFmtId="0" fontId="15" fillId="0" borderId="2" xfId="0" applyFont="1" applyFill="1" applyBorder="1" applyAlignment="1">
      <alignment horizontal="center"/>
    </xf>
    <xf numFmtId="0" fontId="15" fillId="0" borderId="4" xfId="0" applyFont="1" applyFill="1" applyBorder="1" applyAlignment="1">
      <alignment horizontal="center"/>
    </xf>
    <xf numFmtId="0" fontId="15" fillId="0" borderId="14" xfId="0" applyFont="1" applyFill="1" applyBorder="1" applyAlignment="1">
      <alignment horizontal="center"/>
    </xf>
    <xf numFmtId="0" fontId="15" fillId="0" borderId="15" xfId="0" applyFont="1" applyFill="1" applyBorder="1" applyAlignment="1">
      <alignment horizontal="center"/>
    </xf>
    <xf numFmtId="0" fontId="22" fillId="2" borderId="4" xfId="0" applyFont="1" applyFill="1" applyBorder="1" applyAlignment="1">
      <alignment horizontal="center" vertical="center"/>
    </xf>
    <xf numFmtId="0" fontId="15" fillId="10" borderId="2" xfId="0" applyFont="1" applyFill="1" applyBorder="1" applyAlignment="1">
      <alignment horizontal="center"/>
    </xf>
    <xf numFmtId="0" fontId="15" fillId="10" borderId="4" xfId="0" applyFont="1" applyFill="1" applyBorder="1" applyAlignment="1">
      <alignment horizontal="center"/>
    </xf>
    <xf numFmtId="0" fontId="22" fillId="2" borderId="4" xfId="0" applyFont="1" applyFill="1" applyBorder="1" applyAlignment="1">
      <alignment horizontal="center"/>
    </xf>
    <xf numFmtId="0" fontId="15" fillId="0" borderId="13" xfId="0" applyFont="1" applyBorder="1" applyAlignment="1">
      <alignment horizontal="center"/>
    </xf>
    <xf numFmtId="0" fontId="15" fillId="0" borderId="15" xfId="0" applyFont="1" applyBorder="1" applyAlignment="1">
      <alignment horizontal="center"/>
    </xf>
    <xf numFmtId="0" fontId="15" fillId="6" borderId="13" xfId="0" applyFont="1" applyFill="1" applyBorder="1" applyAlignment="1">
      <alignment horizontal="center" vertical="center"/>
    </xf>
    <xf numFmtId="0" fontId="15" fillId="6" borderId="15"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12" xfId="0" applyFont="1" applyFill="1" applyBorder="1" applyAlignment="1">
      <alignment horizontal="center" vertical="center"/>
    </xf>
    <xf numFmtId="0" fontId="15" fillId="0" borderId="9"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10" xfId="0" applyFont="1" applyFill="1" applyBorder="1" applyAlignment="1">
      <alignment horizontal="center" vertical="center"/>
    </xf>
    <xf numFmtId="0" fontId="25" fillId="0" borderId="3" xfId="0" applyFont="1" applyFill="1" applyBorder="1" applyAlignment="1">
      <alignment horizontal="left" vertical="center" wrapText="1"/>
    </xf>
    <xf numFmtId="0" fontId="22" fillId="2" borderId="1" xfId="0" applyFont="1" applyFill="1" applyBorder="1" applyAlignment="1">
      <alignment horizontal="center" vertical="center"/>
    </xf>
    <xf numFmtId="0" fontId="15" fillId="0" borderId="4" xfId="0" applyFont="1" applyBorder="1" applyAlignment="1">
      <alignment horizontal="center"/>
    </xf>
    <xf numFmtId="0" fontId="26" fillId="0" borderId="6" xfId="0" applyFont="1" applyBorder="1" applyAlignment="1">
      <alignment horizontal="center"/>
    </xf>
    <xf numFmtId="0" fontId="26" fillId="0" borderId="0" xfId="0" applyFont="1" applyBorder="1" applyAlignment="1">
      <alignment horizontal="center"/>
    </xf>
    <xf numFmtId="0" fontId="26" fillId="0" borderId="8" xfId="0" applyFont="1" applyBorder="1" applyAlignment="1">
      <alignment horizontal="center"/>
    </xf>
    <xf numFmtId="0" fontId="25" fillId="0" borderId="8" xfId="0" applyFont="1" applyFill="1" applyBorder="1" applyAlignment="1">
      <alignment horizontal="left" vertical="center" wrapText="1"/>
    </xf>
    <xf numFmtId="0" fontId="25" fillId="0" borderId="9" xfId="0" applyFont="1" applyFill="1" applyBorder="1" applyAlignment="1">
      <alignment horizontal="left" vertical="center" wrapText="1"/>
    </xf>
    <xf numFmtId="0" fontId="15" fillId="0" borderId="13" xfId="0" applyFont="1" applyFill="1" applyBorder="1" applyAlignment="1">
      <alignment horizontal="center" vertical="center"/>
    </xf>
    <xf numFmtId="0" fontId="15" fillId="0" borderId="15" xfId="0" applyFont="1" applyFill="1" applyBorder="1" applyAlignment="1">
      <alignment horizontal="center" vertical="center"/>
    </xf>
    <xf numFmtId="0" fontId="15" fillId="0" borderId="14" xfId="0" applyFont="1" applyFill="1" applyBorder="1" applyAlignment="1">
      <alignment horizontal="center" vertical="center"/>
    </xf>
    <xf numFmtId="0" fontId="15" fillId="0" borderId="13" xfId="0" applyFont="1" applyBorder="1" applyAlignment="1">
      <alignment horizontal="center" vertical="center"/>
    </xf>
    <xf numFmtId="0" fontId="15" fillId="0" borderId="14" xfId="0" applyFont="1" applyBorder="1" applyAlignment="1">
      <alignment horizontal="center" vertical="center"/>
    </xf>
    <xf numFmtId="0" fontId="15" fillId="0" borderId="15" xfId="0" applyFont="1" applyBorder="1" applyAlignment="1">
      <alignment horizontal="center" vertical="center"/>
    </xf>
    <xf numFmtId="0" fontId="22" fillId="0" borderId="5" xfId="0" applyFont="1" applyBorder="1" applyAlignment="1">
      <alignment horizontal="center" vertical="center"/>
    </xf>
    <xf numFmtId="0" fontId="22" fillId="0" borderId="7" xfId="0" applyFont="1" applyBorder="1" applyAlignment="1">
      <alignment horizontal="center" vertical="center"/>
    </xf>
    <xf numFmtId="0" fontId="15" fillId="0" borderId="3" xfId="0" applyFont="1" applyFill="1" applyBorder="1" applyAlignment="1">
      <alignment horizontal="center"/>
    </xf>
    <xf numFmtId="0" fontId="22" fillId="0" borderId="5" xfId="0" applyFont="1" applyBorder="1" applyAlignment="1">
      <alignment horizontal="left" vertical="center"/>
    </xf>
    <xf numFmtId="0" fontId="22" fillId="0" borderId="12" xfId="0" applyFont="1" applyBorder="1" applyAlignment="1">
      <alignment horizontal="left" vertical="center"/>
    </xf>
    <xf numFmtId="0" fontId="15" fillId="0" borderId="5" xfId="0" applyFont="1" applyBorder="1" applyAlignment="1">
      <alignment horizontal="center" vertical="center"/>
    </xf>
    <xf numFmtId="0" fontId="15" fillId="0" borderId="7" xfId="0" applyFont="1" applyBorder="1" applyAlignment="1">
      <alignment horizontal="center" vertical="center"/>
    </xf>
    <xf numFmtId="0" fontId="15" fillId="0" borderId="12" xfId="0" applyFont="1" applyBorder="1" applyAlignment="1">
      <alignment horizontal="center" vertical="center"/>
    </xf>
    <xf numFmtId="0" fontId="15" fillId="0" borderId="9" xfId="0" applyFont="1" applyBorder="1" applyAlignment="1">
      <alignment horizontal="center" vertical="center"/>
    </xf>
    <xf numFmtId="0" fontId="22" fillId="0" borderId="2" xfId="0" applyFont="1" applyBorder="1" applyAlignment="1">
      <alignment horizontal="center" vertical="center"/>
    </xf>
    <xf numFmtId="0" fontId="22" fillId="0" borderId="4" xfId="0" applyFont="1" applyBorder="1" applyAlignment="1">
      <alignment horizontal="center" vertical="center"/>
    </xf>
    <xf numFmtId="0" fontId="15" fillId="0" borderId="2" xfId="0" applyFont="1" applyBorder="1" applyAlignment="1">
      <alignment horizontal="center"/>
    </xf>
    <xf numFmtId="0" fontId="0" fillId="0" borderId="7" xfId="0" applyFill="1" applyBorder="1"/>
    <xf numFmtId="0" fontId="0" fillId="0" borderId="12" xfId="0" applyFill="1" applyBorder="1"/>
    <xf numFmtId="0" fontId="0" fillId="0" borderId="9" xfId="0" applyFill="1" applyBorder="1"/>
    <xf numFmtId="0" fontId="15" fillId="0" borderId="3" xfId="0" applyFont="1" applyFill="1" applyBorder="1" applyAlignment="1">
      <alignment horizontal="center" vertical="center"/>
    </xf>
    <xf numFmtId="0" fontId="22" fillId="0" borderId="1" xfId="0" applyFont="1" applyFill="1" applyBorder="1" applyAlignment="1">
      <alignment horizontal="center" vertical="center"/>
    </xf>
    <xf numFmtId="0" fontId="15" fillId="0" borderId="3" xfId="0" applyFont="1" applyBorder="1" applyAlignment="1">
      <alignment horizontal="center"/>
    </xf>
    <xf numFmtId="0" fontId="0" fillId="0" borderId="0" xfId="0" applyFont="1"/>
    <xf numFmtId="0" fontId="0" fillId="0" borderId="12" xfId="0" applyFill="1" applyBorder="1" applyAlignment="1">
      <alignment horizontal="center"/>
    </xf>
    <xf numFmtId="0" fontId="0" fillId="0" borderId="9" xfId="0" applyFill="1" applyBorder="1" applyAlignment="1">
      <alignment horizontal="center"/>
    </xf>
    <xf numFmtId="0" fontId="15" fillId="0" borderId="3" xfId="0" applyFont="1" applyBorder="1" applyAlignment="1">
      <alignment horizontal="center" vertical="center"/>
    </xf>
    <xf numFmtId="0" fontId="15" fillId="0" borderId="8" xfId="0" applyFont="1" applyBorder="1" applyAlignment="1">
      <alignment horizontal="center" vertical="center"/>
    </xf>
    <xf numFmtId="0" fontId="22" fillId="0" borderId="6" xfId="0" applyFont="1" applyBorder="1" applyAlignment="1">
      <alignment horizontal="center" vertical="center"/>
    </xf>
    <xf numFmtId="0" fontId="22" fillId="0" borderId="3" xfId="0" applyFont="1" applyBorder="1" applyAlignment="1">
      <alignment horizontal="center" vertical="center"/>
    </xf>
    <xf numFmtId="0" fontId="26" fillId="0" borderId="1" xfId="0" applyFont="1" applyFill="1" applyBorder="1" applyAlignment="1"/>
    <xf numFmtId="0" fontId="26" fillId="0" borderId="6" xfId="0" applyFont="1" applyBorder="1" applyAlignment="1"/>
    <xf numFmtId="0" fontId="26" fillId="0" borderId="8" xfId="0" applyFont="1" applyBorder="1" applyAlignment="1"/>
    <xf numFmtId="0" fontId="43" fillId="4" borderId="6" xfId="0" applyFont="1" applyFill="1" applyBorder="1" applyAlignment="1">
      <alignment vertical="center"/>
    </xf>
    <xf numFmtId="0" fontId="43" fillId="4" borderId="7" xfId="0" applyFont="1" applyFill="1" applyBorder="1" applyAlignment="1">
      <alignment vertical="center"/>
    </xf>
    <xf numFmtId="0" fontId="43" fillId="4" borderId="0" xfId="0" applyFont="1" applyFill="1" applyBorder="1" applyAlignment="1">
      <alignment vertical="center"/>
    </xf>
    <xf numFmtId="0" fontId="43" fillId="4" borderId="11" xfId="0" applyFont="1" applyFill="1" applyBorder="1" applyAlignment="1">
      <alignment vertical="center"/>
    </xf>
    <xf numFmtId="0" fontId="43" fillId="4" borderId="8" xfId="0" applyFont="1" applyFill="1" applyBorder="1" applyAlignment="1">
      <alignment vertical="center"/>
    </xf>
    <xf numFmtId="0" fontId="20" fillId="0" borderId="6" xfId="0" applyFont="1" applyBorder="1" applyAlignment="1">
      <alignment vertical="center" wrapText="1"/>
    </xf>
    <xf numFmtId="0" fontId="20" fillId="0" borderId="7" xfId="0" applyFont="1" applyBorder="1" applyAlignment="1">
      <alignment vertical="center" wrapText="1"/>
    </xf>
    <xf numFmtId="0" fontId="20" fillId="0" borderId="8" xfId="0" applyFont="1" applyBorder="1" applyAlignment="1">
      <alignment vertical="center" wrapText="1"/>
    </xf>
    <xf numFmtId="0" fontId="20" fillId="0" borderId="9" xfId="0" applyFont="1" applyBorder="1" applyAlignment="1">
      <alignment vertical="center" wrapText="1"/>
    </xf>
    <xf numFmtId="0" fontId="20" fillId="0" borderId="0" xfId="0" applyFont="1" applyBorder="1" applyAlignment="1">
      <alignment vertical="center" wrapText="1"/>
    </xf>
    <xf numFmtId="0" fontId="20" fillId="0" borderId="11" xfId="0" applyFont="1" applyBorder="1" applyAlignment="1">
      <alignment vertical="center" wrapText="1"/>
    </xf>
    <xf numFmtId="0" fontId="51" fillId="0" borderId="0" xfId="0" applyFont="1" applyBorder="1" applyAlignment="1"/>
    <xf numFmtId="0" fontId="44" fillId="0" borderId="0" xfId="0" applyFont="1" applyBorder="1" applyAlignment="1"/>
    <xf numFmtId="0" fontId="26" fillId="0" borderId="3" xfId="0" applyFont="1" applyBorder="1" applyAlignment="1">
      <alignment horizontal="center"/>
    </xf>
    <xf numFmtId="0" fontId="0" fillId="0" borderId="6" xfId="0" applyFont="1" applyBorder="1"/>
    <xf numFmtId="0" fontId="30" fillId="0" borderId="0" xfId="0" applyFont="1" applyBorder="1"/>
    <xf numFmtId="0" fontId="24" fillId="0" borderId="0" xfId="0" applyFont="1" applyFill="1" applyBorder="1" applyAlignment="1">
      <alignment vertical="center" wrapText="1"/>
    </xf>
    <xf numFmtId="0" fontId="5" fillId="0" borderId="0" xfId="0" applyFont="1" applyFill="1" applyBorder="1" applyAlignment="1">
      <alignment vertical="center"/>
    </xf>
    <xf numFmtId="0" fontId="42" fillId="0" borderId="0" xfId="0" applyFont="1" applyFill="1" applyBorder="1" applyAlignment="1">
      <alignment horizontal="left" vertical="center" wrapText="1"/>
    </xf>
    <xf numFmtId="9" fontId="5" fillId="0" borderId="0" xfId="0" applyNumberFormat="1" applyFont="1" applyFill="1" applyBorder="1" applyAlignment="1">
      <alignment vertical="center"/>
    </xf>
    <xf numFmtId="0" fontId="0" fillId="14" borderId="0" xfId="0" applyFill="1" applyBorder="1" applyAlignment="1">
      <alignment horizontal="center"/>
    </xf>
    <xf numFmtId="0" fontId="15" fillId="5" borderId="12" xfId="0" applyFont="1" applyFill="1" applyBorder="1" applyAlignment="1">
      <alignment horizontal="center" vertical="center"/>
    </xf>
    <xf numFmtId="0" fontId="30" fillId="0" borderId="8" xfId="0" applyFont="1" applyBorder="1"/>
    <xf numFmtId="0" fontId="22" fillId="0" borderId="9" xfId="0" applyFont="1" applyBorder="1"/>
    <xf numFmtId="0" fontId="60" fillId="0" borderId="3" xfId="0" applyFont="1" applyFill="1" applyBorder="1" applyAlignment="1">
      <alignment horizontal="left"/>
    </xf>
    <xf numFmtId="0" fontId="15" fillId="0" borderId="0" xfId="0" applyFont="1" applyFill="1" applyBorder="1" applyAlignment="1">
      <alignment vertical="center" wrapText="1"/>
    </xf>
    <xf numFmtId="0" fontId="26" fillId="0" borderId="6" xfId="0" applyFont="1" applyBorder="1" applyAlignment="1">
      <alignment horizontal="left"/>
    </xf>
    <xf numFmtId="0" fontId="26" fillId="0" borderId="6" xfId="0" applyFont="1" applyFill="1" applyBorder="1" applyAlignment="1">
      <alignment horizontal="center"/>
    </xf>
    <xf numFmtId="0" fontId="26" fillId="0" borderId="8" xfId="0" applyFont="1" applyBorder="1" applyAlignment="1">
      <alignment horizontal="left"/>
    </xf>
    <xf numFmtId="0" fontId="26" fillId="0" borderId="8" xfId="0" applyFont="1" applyFill="1" applyBorder="1" applyAlignment="1">
      <alignment horizontal="center"/>
    </xf>
    <xf numFmtId="0" fontId="22" fillId="0" borderId="2" xfId="0" applyFont="1" applyFill="1" applyBorder="1" applyAlignment="1">
      <alignment horizontal="left" vertical="center"/>
    </xf>
    <xf numFmtId="0" fontId="15" fillId="0" borderId="2" xfId="0" applyFont="1" applyBorder="1" applyAlignment="1">
      <alignment horizontal="center" vertical="center"/>
    </xf>
    <xf numFmtId="0" fontId="15" fillId="0" borderId="2" xfId="0" applyFont="1" applyFill="1" applyBorder="1" applyAlignment="1">
      <alignment horizontal="center" vertical="center"/>
    </xf>
    <xf numFmtId="0" fontId="15" fillId="0" borderId="3" xfId="0" applyFont="1" applyBorder="1" applyAlignment="1">
      <alignment horizontal="left" vertical="center"/>
    </xf>
    <xf numFmtId="0" fontId="0" fillId="0" borderId="12" xfId="0" applyFill="1" applyBorder="1"/>
    <xf numFmtId="0" fontId="15" fillId="0" borderId="2" xfId="0" applyFont="1" applyBorder="1" applyAlignment="1">
      <alignment horizontal="center" vertical="center"/>
    </xf>
    <xf numFmtId="0" fontId="15" fillId="0" borderId="2"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12" xfId="0" applyFont="1" applyFill="1" applyBorder="1" applyAlignment="1">
      <alignment horizontal="center" vertical="center"/>
    </xf>
    <xf numFmtId="0" fontId="15" fillId="0" borderId="13" xfId="0" applyFont="1" applyFill="1" applyBorder="1" applyAlignment="1">
      <alignment horizontal="center" vertical="center"/>
    </xf>
    <xf numFmtId="0" fontId="15" fillId="0" borderId="15" xfId="0" applyFont="1" applyFill="1" applyBorder="1" applyAlignment="1">
      <alignment horizontal="center" vertical="center"/>
    </xf>
    <xf numFmtId="0" fontId="15" fillId="0" borderId="12" xfId="0" applyFont="1" applyBorder="1" applyAlignment="1">
      <alignment horizontal="center" vertical="center"/>
    </xf>
    <xf numFmtId="0" fontId="15" fillId="0" borderId="5" xfId="0" applyFont="1" applyBorder="1" applyAlignment="1">
      <alignment horizontal="center" vertical="center"/>
    </xf>
    <xf numFmtId="0" fontId="15" fillId="0" borderId="13" xfId="0" applyFont="1" applyBorder="1" applyAlignment="1">
      <alignment horizontal="center" vertical="center"/>
    </xf>
    <xf numFmtId="0" fontId="15" fillId="0" borderId="15" xfId="0" applyFont="1" applyBorder="1" applyAlignment="1">
      <alignment horizontal="center" vertical="center"/>
    </xf>
    <xf numFmtId="0" fontId="21" fillId="0" borderId="12" xfId="0" applyFont="1" applyFill="1" applyBorder="1" applyAlignment="1">
      <alignment vertical="center"/>
    </xf>
    <xf numFmtId="0" fontId="21" fillId="0" borderId="8" xfId="0" applyFont="1" applyFill="1" applyBorder="1" applyAlignment="1">
      <alignment vertical="center"/>
    </xf>
    <xf numFmtId="0" fontId="0" fillId="0" borderId="0" xfId="0" applyProtection="1"/>
    <xf numFmtId="0" fontId="0" fillId="0" borderId="0" xfId="0" applyFill="1" applyProtection="1"/>
    <xf numFmtId="0" fontId="20" fillId="0" borderId="0" xfId="0" applyFont="1" applyFill="1" applyBorder="1" applyAlignment="1" applyProtection="1">
      <alignment horizontal="left" vertical="center"/>
    </xf>
    <xf numFmtId="0" fontId="20" fillId="0" borderId="0" xfId="0" applyFont="1" applyFill="1" applyBorder="1" applyAlignment="1" applyProtection="1">
      <alignment horizontal="center" vertical="center" wrapText="1"/>
    </xf>
    <xf numFmtId="0" fontId="51" fillId="0" borderId="0" xfId="0" applyFont="1" applyBorder="1" applyAlignment="1" applyProtection="1"/>
    <xf numFmtId="0" fontId="44" fillId="0" borderId="0" xfId="0" applyFont="1" applyBorder="1" applyAlignment="1" applyProtection="1"/>
    <xf numFmtId="0" fontId="0" fillId="0" borderId="0" xfId="0" applyBorder="1" applyProtection="1"/>
    <xf numFmtId="0" fontId="75" fillId="0" borderId="0" xfId="0" applyFont="1"/>
    <xf numFmtId="0" fontId="76" fillId="0" borderId="0" xfId="0" applyFont="1"/>
    <xf numFmtId="0" fontId="0" fillId="0" borderId="0" xfId="0" applyProtection="1">
      <protection hidden="1"/>
    </xf>
    <xf numFmtId="0" fontId="17" fillId="0" borderId="0" xfId="0" applyFont="1" applyBorder="1" applyAlignment="1" applyProtection="1">
      <alignment horizontal="left"/>
      <protection hidden="1"/>
    </xf>
    <xf numFmtId="0" fontId="0" fillId="0" borderId="0" xfId="0" applyBorder="1" applyProtection="1">
      <protection hidden="1"/>
    </xf>
    <xf numFmtId="43" fontId="0" fillId="0" borderId="0" xfId="8" applyFont="1" applyProtection="1">
      <protection hidden="1"/>
    </xf>
    <xf numFmtId="0" fontId="18" fillId="0" borderId="0" xfId="0" applyFont="1" applyBorder="1" applyProtection="1">
      <protection hidden="1"/>
    </xf>
    <xf numFmtId="0" fontId="16" fillId="0" borderId="2" xfId="0" applyFont="1" applyBorder="1" applyProtection="1">
      <protection hidden="1"/>
    </xf>
    <xf numFmtId="0" fontId="16" fillId="0" borderId="3" xfId="0" applyFont="1" applyBorder="1" applyProtection="1">
      <protection hidden="1"/>
    </xf>
    <xf numFmtId="0" fontId="16" fillId="0" borderId="3" xfId="0" applyFont="1" applyBorder="1" applyAlignment="1" applyProtection="1">
      <alignment vertical="center"/>
      <protection hidden="1"/>
    </xf>
    <xf numFmtId="0" fontId="16" fillId="0" borderId="4"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0" borderId="2" xfId="0" applyFont="1" applyBorder="1" applyAlignment="1" applyProtection="1">
      <alignment vertical="center"/>
      <protection hidden="1"/>
    </xf>
    <xf numFmtId="0" fontId="47" fillId="0" borderId="0" xfId="0" applyFont="1" applyBorder="1" applyAlignment="1" applyProtection="1">
      <alignment vertical="center"/>
      <protection hidden="1"/>
    </xf>
    <xf numFmtId="0" fontId="16" fillId="0" borderId="8" xfId="0" applyFont="1" applyBorder="1" applyAlignment="1" applyProtection="1">
      <alignment vertical="center"/>
      <protection hidden="1"/>
    </xf>
    <xf numFmtId="0" fontId="16" fillId="0" borderId="12" xfId="0" applyFont="1" applyBorder="1" applyAlignment="1" applyProtection="1">
      <alignment vertical="center"/>
      <protection hidden="1"/>
    </xf>
    <xf numFmtId="0" fontId="0" fillId="0" borderId="8" xfId="0" applyBorder="1" applyProtection="1">
      <protection hidden="1"/>
    </xf>
    <xf numFmtId="0" fontId="0" fillId="0" borderId="9" xfId="0" applyBorder="1" applyProtection="1">
      <protection hidden="1"/>
    </xf>
    <xf numFmtId="43" fontId="0" fillId="0" borderId="0" xfId="8" applyFont="1" applyBorder="1" applyProtection="1">
      <protection hidden="1"/>
    </xf>
    <xf numFmtId="0" fontId="0" fillId="0" borderId="24" xfId="0" applyFill="1" applyBorder="1" applyProtection="1">
      <protection hidden="1"/>
    </xf>
    <xf numFmtId="0" fontId="21" fillId="0" borderId="25" xfId="0" applyFont="1" applyBorder="1" applyAlignment="1" applyProtection="1">
      <alignment horizontal="left"/>
      <protection hidden="1"/>
    </xf>
    <xf numFmtId="0" fontId="0" fillId="0" borderId="25" xfId="0" applyBorder="1" applyProtection="1">
      <protection hidden="1"/>
    </xf>
    <xf numFmtId="43" fontId="0" fillId="0" borderId="25" xfId="8" applyFont="1" applyBorder="1" applyProtection="1">
      <protection hidden="1"/>
    </xf>
    <xf numFmtId="0" fontId="0" fillId="0" borderId="0" xfId="0" applyFill="1" applyBorder="1" applyProtection="1">
      <protection hidden="1"/>
    </xf>
    <xf numFmtId="0" fontId="0" fillId="0" borderId="27" xfId="0" applyFill="1" applyBorder="1" applyProtection="1">
      <protection hidden="1"/>
    </xf>
    <xf numFmtId="0" fontId="20" fillId="0" borderId="0" xfId="0" applyFont="1" applyFill="1" applyBorder="1" applyAlignment="1" applyProtection="1">
      <alignment vertical="center" wrapText="1"/>
      <protection hidden="1"/>
    </xf>
    <xf numFmtId="0" fontId="15" fillId="0" borderId="27" xfId="0" applyFont="1" applyFill="1" applyBorder="1" applyProtection="1">
      <protection hidden="1"/>
    </xf>
    <xf numFmtId="0" fontId="15" fillId="0" borderId="3" xfId="0" applyFont="1" applyBorder="1" applyProtection="1">
      <protection hidden="1"/>
    </xf>
    <xf numFmtId="0" fontId="15" fillId="0" borderId="4" xfId="0" applyFont="1" applyBorder="1" applyProtection="1">
      <protection hidden="1"/>
    </xf>
    <xf numFmtId="0" fontId="15" fillId="0" borderId="0" xfId="0" applyFont="1" applyProtection="1">
      <protection hidden="1"/>
    </xf>
    <xf numFmtId="0" fontId="15" fillId="0" borderId="0" xfId="0" applyFont="1" applyFill="1" applyBorder="1" applyProtection="1">
      <protection hidden="1"/>
    </xf>
    <xf numFmtId="0" fontId="15" fillId="0" borderId="10" xfId="0" applyFont="1" applyBorder="1" applyProtection="1">
      <protection hidden="1"/>
    </xf>
    <xf numFmtId="0" fontId="15" fillId="0" borderId="0" xfId="0" applyFont="1" applyBorder="1" applyProtection="1">
      <protection hidden="1"/>
    </xf>
    <xf numFmtId="0" fontId="15" fillId="0" borderId="11" xfId="0" applyFont="1" applyBorder="1" applyProtection="1">
      <protection hidden="1"/>
    </xf>
    <xf numFmtId="0" fontId="15" fillId="0" borderId="2" xfId="0" applyFont="1" applyBorder="1" applyAlignment="1" applyProtection="1">
      <alignment vertical="center"/>
      <protection hidden="1"/>
    </xf>
    <xf numFmtId="0" fontId="15" fillId="0" borderId="3" xfId="0" applyFont="1" applyBorder="1" applyAlignment="1" applyProtection="1">
      <alignment vertical="center"/>
      <protection hidden="1"/>
    </xf>
    <xf numFmtId="0" fontId="15" fillId="0" borderId="0" xfId="0" applyFont="1" applyFill="1" applyBorder="1" applyAlignment="1" applyProtection="1">
      <alignment vertical="center"/>
      <protection hidden="1"/>
    </xf>
    <xf numFmtId="0" fontId="15" fillId="0" borderId="6" xfId="0" applyFont="1" applyBorder="1" applyProtection="1">
      <protection hidden="1"/>
    </xf>
    <xf numFmtId="0" fontId="15" fillId="0" borderId="7" xfId="0" applyFont="1" applyBorder="1" applyProtection="1">
      <protection hidden="1"/>
    </xf>
    <xf numFmtId="0" fontId="15" fillId="0" borderId="0" xfId="0" applyFont="1" applyFill="1" applyBorder="1" applyAlignment="1" applyProtection="1">
      <alignment horizontal="center" vertical="center"/>
      <protection hidden="1"/>
    </xf>
    <xf numFmtId="165" fontId="15" fillId="0" borderId="0" xfId="0" applyNumberFormat="1" applyFont="1" applyFill="1" applyBorder="1" applyAlignment="1" applyProtection="1">
      <alignment horizontal="center" vertical="center"/>
      <protection hidden="1"/>
    </xf>
    <xf numFmtId="0" fontId="20" fillId="0" borderId="0" xfId="0" applyFont="1" applyFill="1" applyBorder="1" applyAlignment="1" applyProtection="1">
      <alignment horizontal="right"/>
      <protection hidden="1"/>
    </xf>
    <xf numFmtId="0" fontId="20" fillId="0" borderId="0" xfId="0" applyFont="1" applyFill="1" applyBorder="1" applyAlignment="1" applyProtection="1">
      <alignment vertical="center"/>
      <protection hidden="1"/>
    </xf>
    <xf numFmtId="0" fontId="15" fillId="0" borderId="0" xfId="0" applyFont="1" applyBorder="1" applyAlignment="1" applyProtection="1">
      <alignment horizontal="center" vertical="center"/>
      <protection hidden="1"/>
    </xf>
    <xf numFmtId="9" fontId="21" fillId="0" borderId="0" xfId="0" applyNumberFormat="1" applyFont="1" applyBorder="1" applyAlignment="1" applyProtection="1">
      <alignment vertical="center"/>
      <protection hidden="1"/>
    </xf>
    <xf numFmtId="165" fontId="15" fillId="0" borderId="0" xfId="0" applyNumberFormat="1" applyFont="1" applyBorder="1" applyAlignment="1" applyProtection="1">
      <alignment horizontal="center" vertical="center"/>
      <protection hidden="1"/>
    </xf>
    <xf numFmtId="0" fontId="20" fillId="0" borderId="0" xfId="0" applyFont="1" applyBorder="1" applyAlignment="1" applyProtection="1">
      <alignment vertical="center"/>
      <protection hidden="1"/>
    </xf>
    <xf numFmtId="167" fontId="20" fillId="0" borderId="0" xfId="0" applyNumberFormat="1" applyFont="1" applyBorder="1" applyAlignment="1" applyProtection="1">
      <alignment vertical="center"/>
      <protection hidden="1"/>
    </xf>
    <xf numFmtId="0" fontId="80" fillId="0" borderId="0" xfId="0" applyFont="1" applyBorder="1" applyAlignment="1" applyProtection="1">
      <alignment horizontal="center" vertical="center" wrapText="1"/>
      <protection hidden="1"/>
    </xf>
    <xf numFmtId="0" fontId="74" fillId="0" borderId="0" xfId="0" applyFont="1" applyBorder="1" applyAlignment="1" applyProtection="1">
      <alignment horizontal="center" vertical="center" wrapText="1"/>
      <protection hidden="1"/>
    </xf>
    <xf numFmtId="0" fontId="15" fillId="0" borderId="25" xfId="0" applyFont="1" applyBorder="1" applyProtection="1">
      <protection hidden="1"/>
    </xf>
    <xf numFmtId="0" fontId="15" fillId="0" borderId="27" xfId="0" applyFont="1" applyBorder="1" applyProtection="1">
      <protection hidden="1"/>
    </xf>
    <xf numFmtId="0" fontId="77" fillId="0" borderId="27" xfId="0" applyFont="1" applyBorder="1" applyProtection="1">
      <protection hidden="1"/>
    </xf>
    <xf numFmtId="0" fontId="77" fillId="0" borderId="0" xfId="0" applyFont="1" applyBorder="1" applyProtection="1">
      <protection hidden="1"/>
    </xf>
    <xf numFmtId="0" fontId="20" fillId="0" borderId="0" xfId="0" applyFont="1" applyFill="1" applyBorder="1" applyAlignment="1" applyProtection="1">
      <alignment horizontal="left" vertical="center"/>
      <protection hidden="1"/>
    </xf>
    <xf numFmtId="0" fontId="0" fillId="0" borderId="27" xfId="0" applyBorder="1" applyProtection="1">
      <protection hidden="1"/>
    </xf>
    <xf numFmtId="0" fontId="16" fillId="0" borderId="2" xfId="0" applyFont="1" applyFill="1" applyBorder="1" applyAlignment="1" applyProtection="1">
      <alignment vertical="center"/>
      <protection hidden="1"/>
    </xf>
    <xf numFmtId="0" fontId="16" fillId="0" borderId="3" xfId="0" applyFont="1" applyFill="1" applyBorder="1" applyAlignment="1" applyProtection="1">
      <alignment vertical="center"/>
      <protection hidden="1"/>
    </xf>
    <xf numFmtId="0" fontId="16" fillId="0" borderId="4" xfId="0" applyFont="1" applyFill="1" applyBorder="1" applyAlignment="1" applyProtection="1">
      <alignment vertical="center"/>
      <protection hidden="1"/>
    </xf>
    <xf numFmtId="0" fontId="15" fillId="0" borderId="28" xfId="0" applyFont="1" applyBorder="1" applyProtection="1">
      <protection hidden="1"/>
    </xf>
    <xf numFmtId="0" fontId="9" fillId="0" borderId="0" xfId="0" applyFont="1" applyFill="1" applyBorder="1" applyAlignment="1" applyProtection="1">
      <alignment vertical="center" wrapText="1"/>
      <protection hidden="1"/>
    </xf>
    <xf numFmtId="0" fontId="0" fillId="0" borderId="0" xfId="0" applyBorder="1" applyAlignment="1" applyProtection="1">
      <alignment horizontal="center"/>
      <protection hidden="1"/>
    </xf>
    <xf numFmtId="0" fontId="0" fillId="0" borderId="0" xfId="0" applyFill="1" applyBorder="1" applyAlignment="1" applyProtection="1">
      <alignment vertical="center"/>
      <protection hidden="1"/>
    </xf>
    <xf numFmtId="0" fontId="0" fillId="0" borderId="0" xfId="0" applyFill="1" applyBorder="1" applyAlignment="1" applyProtection="1">
      <alignment horizontal="center" vertical="center"/>
      <protection hidden="1"/>
    </xf>
    <xf numFmtId="0" fontId="15" fillId="0" borderId="28" xfId="0" applyFont="1" applyBorder="1" applyAlignment="1" applyProtection="1">
      <alignment vertical="center"/>
      <protection hidden="1"/>
    </xf>
    <xf numFmtId="9" fontId="21" fillId="0" borderId="0" xfId="0" applyNumberFormat="1" applyFont="1" applyBorder="1" applyAlignment="1" applyProtection="1">
      <alignment horizontal="center" vertical="center"/>
      <protection hidden="1"/>
    </xf>
    <xf numFmtId="0" fontId="15" fillId="0" borderId="2" xfId="0" applyFont="1" applyBorder="1" applyAlignment="1" applyProtection="1">
      <alignment horizontal="left"/>
      <protection hidden="1"/>
    </xf>
    <xf numFmtId="0" fontId="15" fillId="0" borderId="3" xfId="0" applyFont="1" applyBorder="1" applyAlignment="1" applyProtection="1">
      <alignment horizontal="left"/>
      <protection hidden="1"/>
    </xf>
    <xf numFmtId="0" fontId="15" fillId="0" borderId="4" xfId="0" applyFont="1" applyBorder="1" applyAlignment="1" applyProtection="1">
      <alignment horizontal="left"/>
      <protection hidden="1"/>
    </xf>
    <xf numFmtId="0" fontId="21" fillId="0" borderId="0" xfId="0" applyFont="1" applyBorder="1" applyAlignment="1" applyProtection="1">
      <alignment horizontal="left"/>
      <protection hidden="1"/>
    </xf>
    <xf numFmtId="1" fontId="21" fillId="0" borderId="0" xfId="0" applyNumberFormat="1" applyFont="1" applyBorder="1" applyAlignment="1" applyProtection="1">
      <alignment horizontal="center" vertical="center"/>
      <protection hidden="1"/>
    </xf>
    <xf numFmtId="165" fontId="21" fillId="0" borderId="0" xfId="0" applyNumberFormat="1" applyFont="1" applyBorder="1" applyAlignment="1" applyProtection="1">
      <alignment horizontal="center" vertical="center"/>
      <protection hidden="1"/>
    </xf>
    <xf numFmtId="0" fontId="83" fillId="0" borderId="0" xfId="0" applyFont="1" applyProtection="1">
      <protection hidden="1"/>
    </xf>
    <xf numFmtId="0" fontId="73" fillId="0" borderId="0" xfId="0" applyFont="1" applyBorder="1" applyAlignment="1" applyProtection="1">
      <alignment horizontal="center" vertical="center" wrapText="1"/>
      <protection hidden="1"/>
    </xf>
    <xf numFmtId="165" fontId="21" fillId="0" borderId="0" xfId="0" applyNumberFormat="1" applyFont="1" applyBorder="1" applyAlignment="1" applyProtection="1">
      <alignment horizontal="center" vertical="center"/>
      <protection hidden="1"/>
    </xf>
    <xf numFmtId="1" fontId="81" fillId="0" borderId="0" xfId="0" applyNumberFormat="1" applyFont="1" applyBorder="1" applyAlignment="1" applyProtection="1">
      <alignment vertical="center"/>
      <protection hidden="1"/>
    </xf>
    <xf numFmtId="9" fontId="81" fillId="0" borderId="0" xfId="0" applyNumberFormat="1" applyFont="1" applyBorder="1" applyAlignment="1" applyProtection="1">
      <alignment vertical="center"/>
      <protection hidden="1"/>
    </xf>
    <xf numFmtId="1" fontId="81" fillId="0" borderId="32" xfId="0" applyNumberFormat="1" applyFont="1" applyBorder="1" applyAlignment="1" applyProtection="1">
      <alignment vertical="center"/>
      <protection hidden="1"/>
    </xf>
    <xf numFmtId="165" fontId="81" fillId="0" borderId="32" xfId="0" applyNumberFormat="1" applyFont="1" applyBorder="1" applyAlignment="1" applyProtection="1">
      <alignment vertical="center"/>
      <protection hidden="1"/>
    </xf>
    <xf numFmtId="165" fontId="81" fillId="0" borderId="0" xfId="0" applyNumberFormat="1" applyFont="1" applyBorder="1" applyAlignment="1" applyProtection="1">
      <alignment vertical="center"/>
      <protection hidden="1"/>
    </xf>
    <xf numFmtId="0" fontId="48" fillId="0" borderId="0" xfId="0" applyFont="1" applyBorder="1" applyAlignment="1" applyProtection="1">
      <alignment vertical="center"/>
      <protection hidden="1"/>
    </xf>
    <xf numFmtId="0" fontId="22" fillId="0" borderId="0" xfId="0" applyFont="1" applyBorder="1" applyProtection="1">
      <protection hidden="1"/>
    </xf>
    <xf numFmtId="9" fontId="20" fillId="0" borderId="0" xfId="0" applyNumberFormat="1" applyFont="1" applyBorder="1" applyAlignment="1" applyProtection="1">
      <alignment horizontal="center"/>
      <protection hidden="1"/>
    </xf>
    <xf numFmtId="165" fontId="20" fillId="0" borderId="0" xfId="0" applyNumberFormat="1" applyFont="1" applyFill="1" applyBorder="1" applyAlignment="1" applyProtection="1">
      <alignment horizontal="center" vertical="center" wrapText="1"/>
      <protection hidden="1"/>
    </xf>
    <xf numFmtId="0" fontId="20" fillId="0" borderId="0" xfId="0" applyFont="1" applyFill="1" applyBorder="1" applyAlignment="1" applyProtection="1">
      <alignment horizontal="center" vertical="center" wrapText="1"/>
      <protection hidden="1"/>
    </xf>
    <xf numFmtId="165" fontId="22" fillId="0" borderId="0" xfId="0" applyNumberFormat="1" applyFont="1" applyFill="1" applyBorder="1" applyAlignment="1" applyProtection="1">
      <alignment horizontal="center" vertical="center" wrapText="1"/>
      <protection hidden="1"/>
    </xf>
    <xf numFmtId="1" fontId="44" fillId="0" borderId="0" xfId="0" applyNumberFormat="1" applyFont="1" applyBorder="1" applyAlignment="1" applyProtection="1">
      <alignment horizontal="center" vertical="center" wrapText="1"/>
      <protection hidden="1"/>
    </xf>
    <xf numFmtId="165" fontId="44" fillId="0" borderId="0" xfId="0" applyNumberFormat="1" applyFont="1" applyBorder="1" applyAlignment="1" applyProtection="1">
      <alignment horizontal="center" vertical="center" wrapText="1"/>
      <protection hidden="1"/>
    </xf>
    <xf numFmtId="9" fontId="44" fillId="0" borderId="0" xfId="0" applyNumberFormat="1" applyFont="1" applyBorder="1" applyAlignment="1" applyProtection="1">
      <alignment horizontal="center" vertical="center" wrapText="1"/>
      <protection hidden="1"/>
    </xf>
    <xf numFmtId="169" fontId="22" fillId="0" borderId="0" xfId="0" applyNumberFormat="1" applyFont="1" applyFill="1" applyBorder="1" applyAlignment="1" applyProtection="1">
      <alignment horizontal="right"/>
      <protection hidden="1"/>
    </xf>
    <xf numFmtId="43" fontId="0" fillId="0" borderId="0" xfId="8" applyFont="1" applyProtection="1"/>
    <xf numFmtId="0" fontId="16" fillId="7" borderId="3" xfId="0" applyFont="1" applyFill="1" applyBorder="1" applyAlignment="1" applyProtection="1">
      <alignment vertical="center"/>
      <protection locked="0"/>
    </xf>
    <xf numFmtId="0" fontId="83" fillId="0" borderId="0" xfId="0" applyFont="1"/>
    <xf numFmtId="0" fontId="0" fillId="0" borderId="0" xfId="0" applyFill="1" applyAlignment="1">
      <alignment vertical="center"/>
    </xf>
    <xf numFmtId="0" fontId="0" fillId="0" borderId="6" xfId="0" applyBorder="1" applyProtection="1">
      <protection hidden="1"/>
    </xf>
    <xf numFmtId="43" fontId="79" fillId="0" borderId="0" xfId="8" applyFont="1" applyFill="1" applyBorder="1" applyAlignment="1" applyProtection="1">
      <alignment horizontal="center"/>
      <protection hidden="1"/>
    </xf>
    <xf numFmtId="169" fontId="22" fillId="0" borderId="0" xfId="0" applyNumberFormat="1" applyFont="1" applyFill="1" applyBorder="1" applyAlignment="1" applyProtection="1">
      <alignment horizontal="right"/>
      <protection hidden="1"/>
    </xf>
    <xf numFmtId="43" fontId="0" fillId="0" borderId="0" xfId="8" applyFont="1" applyFill="1" applyBorder="1" applyAlignment="1" applyProtection="1">
      <alignment horizontal="right"/>
      <protection hidden="1"/>
    </xf>
    <xf numFmtId="0" fontId="21" fillId="0" borderId="0" xfId="0" applyFont="1" applyBorder="1" applyAlignment="1" applyProtection="1">
      <alignment horizontal="left"/>
      <protection hidden="1"/>
    </xf>
    <xf numFmtId="0" fontId="21" fillId="0" borderId="8" xfId="0" applyFont="1" applyBorder="1" applyAlignment="1" applyProtection="1">
      <alignment horizontal="left"/>
      <protection hidden="1"/>
    </xf>
    <xf numFmtId="167" fontId="20" fillId="0" borderId="0" xfId="0" applyNumberFormat="1" applyFont="1" applyFill="1" applyBorder="1" applyAlignment="1" applyProtection="1">
      <alignment horizontal="center" vertical="center"/>
      <protection hidden="1"/>
    </xf>
    <xf numFmtId="0" fontId="20" fillId="8" borderId="5" xfId="0" applyFont="1" applyFill="1" applyBorder="1" applyAlignment="1" applyProtection="1">
      <alignment vertical="center"/>
      <protection hidden="1"/>
    </xf>
    <xf numFmtId="0" fontId="20" fillId="8" borderId="6" xfId="0" applyFont="1" applyFill="1" applyBorder="1" applyAlignment="1" applyProtection="1">
      <alignment vertical="center"/>
      <protection hidden="1"/>
    </xf>
    <xf numFmtId="0" fontId="20" fillId="8" borderId="7" xfId="0" applyFont="1" applyFill="1" applyBorder="1" applyAlignment="1" applyProtection="1">
      <alignment vertical="center"/>
      <protection hidden="1"/>
    </xf>
    <xf numFmtId="0" fontId="20" fillId="8" borderId="10" xfId="0" applyFont="1" applyFill="1" applyBorder="1" applyAlignment="1" applyProtection="1">
      <alignment vertical="center"/>
      <protection hidden="1"/>
    </xf>
    <xf numFmtId="0" fontId="20" fillId="8" borderId="0" xfId="0" applyFont="1" applyFill="1" applyBorder="1" applyAlignment="1" applyProtection="1">
      <alignment vertical="center"/>
      <protection hidden="1"/>
    </xf>
    <xf numFmtId="0" fontId="20" fillId="8" borderId="11" xfId="0" applyFont="1" applyFill="1" applyBorder="1" applyAlignment="1" applyProtection="1">
      <alignment vertical="center"/>
      <protection hidden="1"/>
    </xf>
    <xf numFmtId="0" fontId="20" fillId="8" borderId="12" xfId="0" applyFont="1" applyFill="1" applyBorder="1" applyAlignment="1" applyProtection="1">
      <alignment vertical="center"/>
      <protection hidden="1"/>
    </xf>
    <xf numFmtId="0" fontId="20" fillId="8" borderId="8" xfId="0" applyFont="1" applyFill="1" applyBorder="1" applyAlignment="1" applyProtection="1">
      <alignment vertical="center"/>
      <protection hidden="1"/>
    </xf>
    <xf numFmtId="0" fontId="20" fillId="8" borderId="9" xfId="0" applyFont="1" applyFill="1" applyBorder="1" applyAlignment="1" applyProtection="1">
      <alignment vertical="center"/>
      <protection hidden="1"/>
    </xf>
    <xf numFmtId="0" fontId="20" fillId="23" borderId="2" xfId="0" applyFont="1" applyFill="1" applyBorder="1" applyAlignment="1" applyProtection="1">
      <alignment vertical="center"/>
      <protection hidden="1"/>
    </xf>
    <xf numFmtId="0" fontId="20" fillId="23" borderId="3" xfId="0" applyFont="1" applyFill="1" applyBorder="1" applyAlignment="1" applyProtection="1">
      <alignment vertical="center"/>
      <protection hidden="1"/>
    </xf>
    <xf numFmtId="0" fontId="20" fillId="23" borderId="4" xfId="0" applyFont="1" applyFill="1" applyBorder="1" applyAlignment="1" applyProtection="1">
      <alignment vertical="center"/>
      <protection hidden="1"/>
    </xf>
    <xf numFmtId="165" fontId="84" fillId="0" borderId="0" xfId="0" applyNumberFormat="1" applyFont="1" applyFill="1" applyBorder="1" applyAlignment="1" applyProtection="1">
      <alignment horizontal="center" vertical="center" wrapText="1"/>
      <protection hidden="1"/>
    </xf>
    <xf numFmtId="0" fontId="90" fillId="0" borderId="0" xfId="0" applyFont="1" applyFill="1" applyBorder="1" applyAlignment="1" applyProtection="1">
      <alignment horizontal="center" vertical="center" wrapText="1"/>
      <protection hidden="1"/>
    </xf>
    <xf numFmtId="0" fontId="59" fillId="0" borderId="0" xfId="0" applyFont="1" applyBorder="1" applyAlignment="1" applyProtection="1">
      <alignment vertical="center"/>
      <protection hidden="1"/>
    </xf>
    <xf numFmtId="0" fontId="92" fillId="0" borderId="0" xfId="0" applyFont="1"/>
    <xf numFmtId="0" fontId="0" fillId="0" borderId="71" xfId="0" applyBorder="1" applyAlignment="1" applyProtection="1">
      <alignment horizontal="center"/>
      <protection hidden="1"/>
    </xf>
    <xf numFmtId="165" fontId="84" fillId="0" borderId="0" xfId="0" applyNumberFormat="1" applyFont="1" applyFill="1" applyBorder="1" applyAlignment="1" applyProtection="1">
      <alignment horizontal="center" vertical="center" wrapText="1"/>
      <protection hidden="1"/>
    </xf>
    <xf numFmtId="9" fontId="85" fillId="0" borderId="0" xfId="0" applyNumberFormat="1" applyFont="1" applyFill="1" applyBorder="1" applyAlignment="1" applyProtection="1">
      <alignment horizontal="center" vertical="center" wrapText="1"/>
      <protection hidden="1"/>
    </xf>
    <xf numFmtId="170" fontId="48" fillId="0" borderId="0" xfId="0" applyNumberFormat="1" applyFont="1" applyBorder="1" applyAlignment="1">
      <alignment vertical="center" wrapText="1"/>
    </xf>
    <xf numFmtId="0" fontId="48" fillId="0" borderId="0" xfId="0" applyFont="1" applyBorder="1" applyAlignment="1">
      <alignment vertical="center" wrapText="1"/>
    </xf>
    <xf numFmtId="165" fontId="48" fillId="0" borderId="0" xfId="0" applyNumberFormat="1" applyFont="1" applyBorder="1" applyAlignment="1" applyProtection="1">
      <alignment vertical="center"/>
      <protection hidden="1"/>
    </xf>
    <xf numFmtId="165" fontId="84" fillId="0" borderId="0" xfId="0" applyNumberFormat="1" applyFont="1" applyFill="1" applyBorder="1" applyAlignment="1" applyProtection="1">
      <alignment horizontal="center" vertical="center" wrapText="1"/>
      <protection hidden="1"/>
    </xf>
    <xf numFmtId="0" fontId="87" fillId="0" borderId="2" xfId="0" applyFont="1" applyBorder="1" applyAlignment="1" applyProtection="1">
      <alignment horizontal="left"/>
      <protection hidden="1"/>
    </xf>
    <xf numFmtId="0" fontId="87" fillId="0" borderId="3" xfId="0" applyFont="1" applyBorder="1" applyAlignment="1" applyProtection="1">
      <alignment horizontal="left"/>
      <protection hidden="1"/>
    </xf>
    <xf numFmtId="0" fontId="87" fillId="0" borderId="4" xfId="0" applyFont="1" applyBorder="1" applyAlignment="1" applyProtection="1">
      <alignment horizontal="left"/>
      <protection hidden="1"/>
    </xf>
    <xf numFmtId="0" fontId="0" fillId="0" borderId="100" xfId="0" applyBorder="1" applyProtection="1">
      <protection hidden="1"/>
    </xf>
    <xf numFmtId="0" fontId="0" fillId="0" borderId="99" xfId="0" applyBorder="1" applyProtection="1">
      <protection hidden="1"/>
    </xf>
    <xf numFmtId="0" fontId="0" fillId="0" borderId="99" xfId="0" applyFill="1" applyBorder="1" applyProtection="1">
      <protection hidden="1"/>
    </xf>
    <xf numFmtId="0" fontId="0" fillId="0" borderId="102" xfId="0" applyBorder="1" applyProtection="1">
      <protection hidden="1"/>
    </xf>
    <xf numFmtId="0" fontId="0" fillId="0" borderId="103" xfId="0" applyBorder="1" applyProtection="1">
      <protection hidden="1"/>
    </xf>
    <xf numFmtId="43" fontId="0" fillId="0" borderId="103" xfId="8" applyFont="1" applyBorder="1" applyProtection="1">
      <protection hidden="1"/>
    </xf>
    <xf numFmtId="43" fontId="0" fillId="0" borderId="104" xfId="8" applyFont="1" applyBorder="1" applyProtection="1">
      <protection hidden="1"/>
    </xf>
    <xf numFmtId="43" fontId="89" fillId="0" borderId="2" xfId="8" applyFont="1" applyFill="1" applyBorder="1" applyAlignment="1" applyProtection="1">
      <alignment horizontal="right"/>
      <protection hidden="1"/>
    </xf>
    <xf numFmtId="43" fontId="89" fillId="0" borderId="4" xfId="8" applyFont="1" applyFill="1" applyBorder="1" applyAlignment="1" applyProtection="1">
      <alignment horizontal="right"/>
      <protection hidden="1"/>
    </xf>
    <xf numFmtId="0" fontId="83" fillId="0" borderId="0" xfId="0" applyFont="1" applyAlignment="1" applyProtection="1">
      <protection hidden="1"/>
    </xf>
    <xf numFmtId="0" fontId="45" fillId="0" borderId="0" xfId="0" applyFont="1" applyBorder="1" applyAlignment="1" applyProtection="1">
      <alignment vertical="center"/>
      <protection hidden="1"/>
    </xf>
    <xf numFmtId="0" fontId="45" fillId="0" borderId="27" xfId="0" applyFont="1" applyBorder="1" applyAlignment="1" applyProtection="1">
      <alignment vertical="center" wrapText="1"/>
      <protection hidden="1"/>
    </xf>
    <xf numFmtId="0" fontId="95" fillId="0" borderId="0" xfId="0" applyFont="1" applyBorder="1" applyProtection="1">
      <protection hidden="1"/>
    </xf>
    <xf numFmtId="0" fontId="48" fillId="0" borderId="0" xfId="0" applyFont="1" applyBorder="1" applyProtection="1">
      <protection hidden="1"/>
    </xf>
    <xf numFmtId="0" fontId="48" fillId="0" borderId="0" xfId="0" applyFont="1"/>
    <xf numFmtId="0" fontId="0" fillId="0" borderId="0" xfId="0" applyBorder="1" applyAlignment="1" applyProtection="1">
      <alignment horizontal="center"/>
      <protection hidden="1"/>
    </xf>
    <xf numFmtId="165" fontId="84" fillId="0" borderId="0" xfId="0" applyNumberFormat="1" applyFont="1" applyFill="1" applyBorder="1" applyAlignment="1" applyProtection="1">
      <alignment horizontal="center" vertical="center" wrapText="1"/>
      <protection hidden="1"/>
    </xf>
    <xf numFmtId="0" fontId="0" fillId="0" borderId="0" xfId="0" applyFont="1"/>
    <xf numFmtId="9" fontId="23" fillId="0" borderId="0" xfId="0" applyNumberFormat="1" applyFont="1" applyFill="1" applyBorder="1" applyAlignment="1" applyProtection="1">
      <alignment vertical="top" wrapText="1"/>
      <protection hidden="1"/>
    </xf>
    <xf numFmtId="9" fontId="85" fillId="0" borderId="0" xfId="0" applyNumberFormat="1" applyFont="1" applyBorder="1" applyAlignment="1" applyProtection="1">
      <alignment vertical="center" wrapText="1"/>
      <protection hidden="1"/>
    </xf>
    <xf numFmtId="9" fontId="85" fillId="0" borderId="92" xfId="0" applyNumberFormat="1" applyFont="1" applyBorder="1" applyAlignment="1" applyProtection="1">
      <alignment vertical="center" wrapText="1"/>
      <protection hidden="1"/>
    </xf>
    <xf numFmtId="9" fontId="85" fillId="0" borderId="0" xfId="0" applyNumberFormat="1" applyFont="1" applyFill="1" applyBorder="1" applyAlignment="1" applyProtection="1">
      <alignment vertical="center" wrapText="1"/>
      <protection hidden="1"/>
    </xf>
    <xf numFmtId="0" fontId="20" fillId="0" borderId="0" xfId="0" applyFont="1" applyBorder="1" applyProtection="1">
      <protection hidden="1"/>
    </xf>
    <xf numFmtId="0" fontId="23" fillId="0" borderId="2" xfId="0" applyFont="1" applyBorder="1" applyAlignment="1" applyProtection="1">
      <alignment vertical="center"/>
      <protection hidden="1"/>
    </xf>
    <xf numFmtId="0" fontId="20" fillId="0" borderId="3" xfId="0" applyFont="1" applyBorder="1" applyProtection="1">
      <protection hidden="1"/>
    </xf>
    <xf numFmtId="0" fontId="20" fillId="0" borderId="4" xfId="0" applyFont="1" applyBorder="1" applyProtection="1">
      <protection hidden="1"/>
    </xf>
    <xf numFmtId="0" fontId="20" fillId="0" borderId="2" xfId="0" applyFont="1" applyBorder="1" applyAlignment="1" applyProtection="1">
      <alignment vertical="center"/>
      <protection hidden="1"/>
    </xf>
    <xf numFmtId="4" fontId="79" fillId="0" borderId="0" xfId="0" applyNumberFormat="1" applyFont="1" applyBorder="1" applyAlignment="1" applyProtection="1">
      <alignment horizontal="right"/>
      <protection hidden="1"/>
    </xf>
    <xf numFmtId="0" fontId="79" fillId="0" borderId="0" xfId="0" applyFont="1" applyBorder="1" applyAlignment="1" applyProtection="1">
      <alignment horizontal="right"/>
      <protection hidden="1"/>
    </xf>
    <xf numFmtId="0" fontId="45" fillId="0" borderId="118" xfId="0" applyFont="1" applyBorder="1" applyAlignment="1" applyProtection="1">
      <alignment vertical="center" wrapText="1"/>
      <protection hidden="1"/>
    </xf>
    <xf numFmtId="0" fontId="15" fillId="0" borderId="121" xfId="0" applyFont="1" applyFill="1" applyBorder="1" applyProtection="1">
      <protection hidden="1"/>
    </xf>
    <xf numFmtId="0" fontId="9" fillId="0" borderId="122" xfId="0" applyFont="1" applyBorder="1" applyAlignment="1" applyProtection="1">
      <alignment horizontal="left"/>
      <protection hidden="1"/>
    </xf>
    <xf numFmtId="4" fontId="79" fillId="0" borderId="122" xfId="0" applyNumberFormat="1" applyFont="1" applyBorder="1" applyAlignment="1" applyProtection="1">
      <alignment horizontal="right"/>
      <protection hidden="1"/>
    </xf>
    <xf numFmtId="0" fontId="79" fillId="0" borderId="122" xfId="0" applyFont="1" applyBorder="1" applyAlignment="1" applyProtection="1">
      <alignment horizontal="right"/>
      <protection hidden="1"/>
    </xf>
    <xf numFmtId="0" fontId="0" fillId="0" borderId="122" xfId="0" applyBorder="1" applyAlignment="1" applyProtection="1">
      <alignment horizontal="center"/>
      <protection hidden="1"/>
    </xf>
    <xf numFmtId="0" fontId="0" fillId="0" borderId="122" xfId="0" applyBorder="1" applyProtection="1">
      <protection hidden="1"/>
    </xf>
    <xf numFmtId="0" fontId="15" fillId="0" borderId="122" xfId="0" applyFont="1" applyFill="1" applyBorder="1" applyProtection="1">
      <protection hidden="1"/>
    </xf>
    <xf numFmtId="0" fontId="0" fillId="0" borderId="121" xfId="0" applyFill="1" applyBorder="1" applyProtection="1">
      <protection hidden="1"/>
    </xf>
    <xf numFmtId="43" fontId="0" fillId="0" borderId="122" xfId="8" applyFont="1" applyBorder="1" applyProtection="1">
      <protection hidden="1"/>
    </xf>
    <xf numFmtId="9" fontId="85" fillId="0" borderId="91" xfId="0" applyNumberFormat="1" applyFont="1" applyBorder="1" applyAlignment="1" applyProtection="1">
      <alignment vertical="center" wrapText="1"/>
      <protection hidden="1"/>
    </xf>
    <xf numFmtId="165" fontId="84" fillId="0" borderId="0" xfId="0" applyNumberFormat="1" applyFont="1" applyFill="1" applyBorder="1" applyAlignment="1" applyProtection="1">
      <alignment vertical="center" wrapText="1"/>
      <protection hidden="1"/>
    </xf>
    <xf numFmtId="0" fontId="84" fillId="0" borderId="0" xfId="0" applyFont="1" applyFill="1" applyBorder="1" applyAlignment="1" applyProtection="1">
      <alignment vertical="center" wrapText="1"/>
      <protection hidden="1"/>
    </xf>
    <xf numFmtId="165" fontId="84" fillId="0" borderId="92" xfId="0" applyNumberFormat="1" applyFont="1" applyFill="1" applyBorder="1" applyAlignment="1" applyProtection="1">
      <alignment vertical="center" wrapText="1"/>
      <protection hidden="1"/>
    </xf>
    <xf numFmtId="9" fontId="85" fillId="0" borderId="0" xfId="20" applyNumberFormat="1" applyFont="1" applyFill="1" applyBorder="1" applyAlignment="1" applyProtection="1">
      <alignment vertical="center"/>
      <protection hidden="1"/>
    </xf>
    <xf numFmtId="0" fontId="16" fillId="0" borderId="0" xfId="0" applyFont="1" applyBorder="1" applyAlignment="1" applyProtection="1">
      <alignment vertical="center"/>
    </xf>
    <xf numFmtId="0" fontId="16" fillId="27" borderId="1" xfId="0" applyFont="1" applyFill="1" applyBorder="1" applyAlignment="1" applyProtection="1">
      <alignment vertical="center"/>
      <protection locked="0"/>
    </xf>
    <xf numFmtId="0" fontId="16" fillId="7" borderId="3" xfId="0" applyFont="1" applyFill="1" applyBorder="1" applyAlignment="1" applyProtection="1">
      <alignment vertical="center"/>
    </xf>
    <xf numFmtId="0" fontId="16" fillId="7" borderId="4" xfId="0" applyFont="1" applyFill="1" applyBorder="1" applyAlignment="1" applyProtection="1">
      <alignment vertical="center"/>
    </xf>
    <xf numFmtId="9" fontId="21" fillId="0" borderId="0" xfId="0" applyNumberFormat="1" applyFont="1" applyBorder="1" applyAlignment="1" applyProtection="1">
      <alignment horizontal="center" vertical="center"/>
      <protection hidden="1"/>
    </xf>
    <xf numFmtId="1" fontId="21" fillId="0" borderId="0" xfId="0" applyNumberFormat="1" applyFont="1" applyBorder="1" applyAlignment="1" applyProtection="1">
      <alignment horizontal="center" vertical="center"/>
      <protection hidden="1"/>
    </xf>
    <xf numFmtId="165" fontId="20" fillId="0" borderId="0" xfId="20" applyNumberFormat="1" applyFont="1" applyFill="1" applyBorder="1" applyAlignment="1" applyProtection="1">
      <alignment horizontal="center" vertical="center" wrapText="1"/>
      <protection hidden="1"/>
    </xf>
    <xf numFmtId="1" fontId="21" fillId="0" borderId="0" xfId="0" applyNumberFormat="1" applyFont="1" applyBorder="1" applyAlignment="1" applyProtection="1">
      <alignment vertical="center"/>
      <protection hidden="1"/>
    </xf>
    <xf numFmtId="165" fontId="21" fillId="0" borderId="0" xfId="0" applyNumberFormat="1" applyFont="1" applyBorder="1" applyAlignment="1" applyProtection="1">
      <alignment vertical="center"/>
      <protection hidden="1"/>
    </xf>
    <xf numFmtId="0" fontId="91" fillId="0" borderId="0" xfId="0" applyFont="1" applyBorder="1" applyAlignment="1" applyProtection="1">
      <alignment vertical="center"/>
      <protection hidden="1"/>
    </xf>
    <xf numFmtId="165" fontId="81" fillId="0" borderId="0" xfId="20" applyNumberFormat="1" applyFont="1" applyBorder="1" applyAlignment="1" applyProtection="1">
      <alignment vertical="center"/>
      <protection hidden="1"/>
    </xf>
    <xf numFmtId="0" fontId="60" fillId="0" borderId="0" xfId="0" applyFont="1" applyFill="1" applyBorder="1" applyAlignment="1" applyProtection="1">
      <alignment vertical="center"/>
      <protection hidden="1"/>
    </xf>
    <xf numFmtId="1" fontId="44" fillId="0" borderId="0" xfId="0" applyNumberFormat="1" applyFont="1" applyFill="1" applyBorder="1" applyAlignment="1" applyProtection="1">
      <alignment vertical="center"/>
      <protection hidden="1"/>
    </xf>
    <xf numFmtId="9" fontId="44" fillId="0" borderId="0" xfId="0" applyNumberFormat="1" applyFont="1" applyFill="1" applyBorder="1" applyAlignment="1" applyProtection="1">
      <alignment vertical="center"/>
      <protection hidden="1"/>
    </xf>
    <xf numFmtId="165" fontId="44" fillId="0" borderId="0" xfId="0" applyNumberFormat="1" applyFont="1" applyFill="1" applyBorder="1" applyAlignment="1" applyProtection="1">
      <alignment vertical="center"/>
      <protection hidden="1"/>
    </xf>
    <xf numFmtId="0" fontId="85" fillId="0" borderId="89" xfId="0" applyFont="1" applyFill="1" applyBorder="1" applyAlignment="1" applyProtection="1">
      <alignment vertical="center"/>
      <protection hidden="1"/>
    </xf>
    <xf numFmtId="0" fontId="84" fillId="0" borderId="92" xfId="0" applyFont="1" applyFill="1" applyBorder="1" applyAlignment="1" applyProtection="1">
      <alignment vertical="center" wrapText="1"/>
      <protection hidden="1"/>
    </xf>
    <xf numFmtId="9" fontId="85" fillId="0" borderId="89" xfId="0" applyNumberFormat="1" applyFont="1" applyFill="1" applyBorder="1" applyAlignment="1" applyProtection="1">
      <alignment vertical="center"/>
      <protection hidden="1"/>
    </xf>
    <xf numFmtId="165" fontId="84" fillId="0" borderId="89" xfId="0" applyNumberFormat="1" applyFont="1" applyFill="1" applyBorder="1" applyAlignment="1" applyProtection="1">
      <alignment vertical="center"/>
      <protection hidden="1"/>
    </xf>
    <xf numFmtId="0" fontId="0" fillId="0" borderId="120" xfId="0" applyFill="1" applyBorder="1" applyProtection="1">
      <protection hidden="1"/>
    </xf>
    <xf numFmtId="9" fontId="85" fillId="0" borderId="89" xfId="0" applyNumberFormat="1" applyFont="1" applyBorder="1" applyAlignment="1" applyProtection="1">
      <alignment vertical="center"/>
      <protection hidden="1"/>
    </xf>
    <xf numFmtId="0" fontId="0" fillId="0" borderId="122" xfId="0" applyFill="1" applyBorder="1" applyProtection="1">
      <protection hidden="1"/>
    </xf>
    <xf numFmtId="165" fontId="84" fillId="0" borderId="122" xfId="0" applyNumberFormat="1" applyFont="1" applyFill="1" applyBorder="1" applyAlignment="1" applyProtection="1">
      <alignment horizontal="center" vertical="center" wrapText="1"/>
      <protection hidden="1"/>
    </xf>
    <xf numFmtId="0" fontId="20" fillId="0" borderId="0" xfId="0" applyFont="1" applyBorder="1" applyAlignment="1">
      <alignment horizontal="left" vertical="center" wrapText="1"/>
    </xf>
    <xf numFmtId="0" fontId="0" fillId="0" borderId="0" xfId="0" applyFont="1"/>
    <xf numFmtId="0" fontId="102" fillId="0" borderId="0" xfId="0" applyFont="1" applyFill="1" applyBorder="1" applyProtection="1"/>
    <xf numFmtId="0" fontId="102" fillId="0" borderId="0" xfId="0" applyFont="1" applyBorder="1" applyProtection="1"/>
    <xf numFmtId="0" fontId="103" fillId="0" borderId="0" xfId="0" applyFont="1" applyBorder="1" applyProtection="1"/>
    <xf numFmtId="0" fontId="103" fillId="0" borderId="0" xfId="0" applyFont="1" applyProtection="1"/>
    <xf numFmtId="0" fontId="102" fillId="0" borderId="0" xfId="0" applyFont="1" applyFill="1" applyProtection="1"/>
    <xf numFmtId="0" fontId="101" fillId="0" borderId="0" xfId="0" applyFont="1" applyFill="1" applyAlignment="1" applyProtection="1">
      <alignment horizontal="center"/>
    </xf>
    <xf numFmtId="0" fontId="104" fillId="0" borderId="0" xfId="0" applyFont="1" applyFill="1" applyAlignment="1" applyProtection="1">
      <alignment horizontal="center"/>
    </xf>
    <xf numFmtId="0" fontId="101" fillId="0" borderId="0" xfId="0" applyFont="1" applyFill="1" applyBorder="1" applyAlignment="1" applyProtection="1">
      <alignment horizontal="right"/>
    </xf>
    <xf numFmtId="0" fontId="101" fillId="0" borderId="0" xfId="0" applyFont="1" applyFill="1" applyBorder="1" applyAlignment="1" applyProtection="1">
      <alignment horizontal="center" vertical="center"/>
    </xf>
    <xf numFmtId="0" fontId="79" fillId="0" borderId="0" xfId="0" applyFont="1" applyBorder="1" applyProtection="1"/>
    <xf numFmtId="0" fontId="106" fillId="0" borderId="0" xfId="0" applyFont="1" applyBorder="1" applyAlignment="1" applyProtection="1"/>
    <xf numFmtId="0" fontId="107" fillId="0" borderId="0" xfId="0" applyFont="1" applyBorder="1" applyProtection="1"/>
    <xf numFmtId="0" fontId="100" fillId="28" borderId="0" xfId="0" applyFont="1" applyFill="1" applyBorder="1" applyAlignment="1" applyProtection="1"/>
    <xf numFmtId="0" fontId="108" fillId="28" borderId="0" xfId="0" applyFont="1" applyFill="1" applyBorder="1" applyAlignment="1" applyProtection="1"/>
    <xf numFmtId="0" fontId="0" fillId="28" borderId="0" xfId="0" applyFill="1" applyProtection="1"/>
    <xf numFmtId="0" fontId="0" fillId="2" borderId="0" xfId="0" applyFill="1" applyProtection="1"/>
    <xf numFmtId="0" fontId="108" fillId="28" borderId="8" xfId="0" applyFont="1" applyFill="1" applyBorder="1" applyAlignment="1" applyProtection="1"/>
    <xf numFmtId="0" fontId="109" fillId="0" borderId="0" xfId="0" applyFont="1" applyBorder="1" applyAlignment="1" applyProtection="1">
      <alignment horizontal="left" vertical="center"/>
    </xf>
    <xf numFmtId="0" fontId="109" fillId="0" borderId="0" xfId="0" applyFont="1" applyBorder="1" applyProtection="1"/>
    <xf numFmtId="0" fontId="47" fillId="0" borderId="0" xfId="0" applyFont="1" applyFill="1" applyBorder="1" applyProtection="1"/>
    <xf numFmtId="0" fontId="47" fillId="0" borderId="0" xfId="0" applyFont="1" applyBorder="1" applyProtection="1"/>
    <xf numFmtId="0" fontId="47" fillId="9" borderId="0" xfId="0" applyFont="1" applyFill="1" applyBorder="1" applyAlignment="1" applyProtection="1">
      <alignment horizontal="center"/>
    </xf>
    <xf numFmtId="0" fontId="109" fillId="0" borderId="0" xfId="0" applyFont="1" applyFill="1" applyBorder="1" applyAlignment="1" applyProtection="1">
      <alignment horizontal="left" vertical="center"/>
    </xf>
    <xf numFmtId="0" fontId="110" fillId="0" borderId="0" xfId="0" applyFont="1" applyFill="1" applyBorder="1" applyAlignment="1" applyProtection="1"/>
    <xf numFmtId="0" fontId="110" fillId="0"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0" fontId="109" fillId="0" borderId="0" xfId="0" applyFont="1" applyFill="1" applyBorder="1" applyAlignment="1" applyProtection="1">
      <alignment vertical="center" wrapText="1"/>
    </xf>
    <xf numFmtId="0" fontId="47" fillId="0" borderId="0" xfId="0" applyFont="1" applyBorder="1" applyAlignment="1" applyProtection="1">
      <alignment horizontal="left" vertical="center"/>
    </xf>
    <xf numFmtId="0" fontId="47" fillId="0" borderId="0" xfId="0" applyFont="1" applyBorder="1" applyAlignment="1" applyProtection="1">
      <alignment horizontal="center" vertical="center"/>
    </xf>
    <xf numFmtId="0" fontId="47" fillId="0" borderId="0" xfId="0" applyFont="1" applyFill="1" applyBorder="1" applyAlignment="1" applyProtection="1">
      <alignment horizontal="left" vertical="center"/>
    </xf>
    <xf numFmtId="0" fontId="47" fillId="6" borderId="0" xfId="0" applyFont="1" applyFill="1" applyBorder="1" applyAlignment="1" applyProtection="1">
      <alignment horizontal="center" vertical="center"/>
    </xf>
    <xf numFmtId="0" fontId="109" fillId="0" borderId="0" xfId="0" applyFont="1" applyBorder="1" applyAlignment="1" applyProtection="1">
      <alignment vertical="center"/>
    </xf>
    <xf numFmtId="0" fontId="47" fillId="0" borderId="0" xfId="0" applyFont="1" applyBorder="1" applyAlignment="1" applyProtection="1">
      <alignment vertical="center"/>
    </xf>
    <xf numFmtId="0" fontId="109" fillId="0" borderId="0" xfId="0" applyFont="1" applyFill="1" applyBorder="1" applyAlignment="1" applyProtection="1">
      <alignment vertical="center"/>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vertical="center"/>
    </xf>
    <xf numFmtId="0" fontId="113" fillId="0" borderId="0" xfId="0" applyFont="1" applyBorder="1" applyAlignment="1" applyProtection="1">
      <alignment vertical="top"/>
    </xf>
    <xf numFmtId="0" fontId="114" fillId="0" borderId="0" xfId="0" applyFont="1" applyBorder="1" applyAlignment="1" applyProtection="1">
      <alignment vertical="top"/>
    </xf>
    <xf numFmtId="0" fontId="47" fillId="10" borderId="0" xfId="0" applyFont="1" applyFill="1" applyBorder="1" applyAlignment="1" applyProtection="1">
      <alignment vertical="center"/>
      <protection locked="0"/>
    </xf>
    <xf numFmtId="0" fontId="114" fillId="0" borderId="0" xfId="0" applyFont="1" applyBorder="1" applyProtection="1"/>
    <xf numFmtId="0" fontId="113" fillId="0" borderId="0" xfId="0"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109" fillId="0" borderId="0" xfId="0" applyFont="1" applyFill="1" applyBorder="1" applyAlignment="1" applyProtection="1"/>
    <xf numFmtId="0" fontId="116" fillId="0" borderId="0" xfId="0" applyFont="1" applyFill="1" applyBorder="1" applyAlignment="1" applyProtection="1">
      <alignment vertical="center"/>
    </xf>
    <xf numFmtId="0" fontId="116" fillId="0" borderId="0" xfId="0" applyFont="1" applyFill="1" applyBorder="1" applyAlignment="1" applyProtection="1">
      <alignment horizontal="left"/>
    </xf>
    <xf numFmtId="0" fontId="117" fillId="0" borderId="0" xfId="0" applyFont="1" applyBorder="1" applyProtection="1"/>
    <xf numFmtId="0" fontId="112" fillId="0" borderId="0" xfId="0" applyFont="1" applyFill="1" applyBorder="1" applyProtection="1"/>
    <xf numFmtId="0" fontId="111" fillId="0" borderId="0" xfId="0" applyFont="1" applyFill="1" applyBorder="1" applyAlignment="1" applyProtection="1"/>
    <xf numFmtId="0" fontId="111" fillId="0" borderId="0" xfId="0" applyFont="1" applyFill="1" applyBorder="1" applyAlignment="1" applyProtection="1">
      <alignment vertical="center"/>
    </xf>
    <xf numFmtId="0" fontId="117" fillId="0" borderId="0" xfId="0" applyFont="1" applyFill="1" applyBorder="1" applyProtection="1"/>
    <xf numFmtId="0" fontId="112" fillId="0" borderId="0" xfId="0" applyFont="1" applyBorder="1" applyProtection="1"/>
    <xf numFmtId="0" fontId="113" fillId="0" borderId="0" xfId="0" applyFont="1" applyBorder="1" applyProtection="1"/>
    <xf numFmtId="0" fontId="109" fillId="0" borderId="0" xfId="0" applyFont="1" applyFill="1" applyBorder="1" applyProtection="1"/>
    <xf numFmtId="0" fontId="111" fillId="0" borderId="0" xfId="0" applyFont="1" applyFill="1" applyBorder="1" applyProtection="1"/>
    <xf numFmtId="0" fontId="47" fillId="0" borderId="0" xfId="0" applyFont="1" applyFill="1" applyBorder="1" applyAlignment="1" applyProtection="1">
      <alignment horizontal="center" vertical="center"/>
    </xf>
    <xf numFmtId="0" fontId="113" fillId="0" borderId="0" xfId="0" applyFont="1" applyFill="1" applyBorder="1" applyAlignment="1" applyProtection="1"/>
    <xf numFmtId="0" fontId="112" fillId="0" borderId="0" xfId="0" applyFont="1" applyBorder="1" applyAlignment="1" applyProtection="1">
      <alignment horizontal="left" vertical="center"/>
    </xf>
    <xf numFmtId="0" fontId="119" fillId="0" borderId="0" xfId="0" applyFont="1" applyFill="1" applyBorder="1" applyProtection="1"/>
    <xf numFmtId="0" fontId="111" fillId="0" borderId="0" xfId="0" applyFont="1" applyBorder="1" applyAlignment="1" applyProtection="1">
      <alignment horizontal="left" vertical="center"/>
    </xf>
    <xf numFmtId="0" fontId="120" fillId="0" borderId="0" xfId="0" applyFont="1" applyFill="1" applyBorder="1" applyAlignment="1" applyProtection="1">
      <alignment horizontal="left"/>
    </xf>
    <xf numFmtId="0" fontId="109" fillId="0" borderId="0" xfId="0" applyFont="1" applyBorder="1"/>
    <xf numFmtId="0" fontId="115" fillId="0" borderId="0" xfId="0" quotePrefix="1" applyFont="1" applyFill="1" applyBorder="1" applyAlignment="1" applyProtection="1">
      <alignment vertical="center" wrapText="1"/>
    </xf>
    <xf numFmtId="0" fontId="120" fillId="0" borderId="0" xfId="0" applyFont="1" applyBorder="1" applyAlignment="1" applyProtection="1">
      <alignment horizontal="left"/>
    </xf>
    <xf numFmtId="0" fontId="112" fillId="0" borderId="0" xfId="0" applyFont="1" applyFill="1" applyBorder="1" applyAlignment="1" applyProtection="1">
      <alignment vertical="top"/>
    </xf>
    <xf numFmtId="0" fontId="47" fillId="0" borderId="6" xfId="0" applyFont="1" applyBorder="1" applyProtection="1"/>
    <xf numFmtId="0" fontId="117" fillId="0" borderId="0" xfId="0" applyFont="1" applyBorder="1" applyAlignment="1" applyProtection="1">
      <alignment horizontal="center"/>
    </xf>
    <xf numFmtId="0" fontId="47" fillId="0" borderId="10" xfId="0" applyFont="1" applyFill="1" applyBorder="1" applyProtection="1"/>
    <xf numFmtId="0" fontId="122" fillId="0" borderId="0" xfId="0" applyFont="1" applyBorder="1" applyProtection="1"/>
    <xf numFmtId="0" fontId="109" fillId="0" borderId="0" xfId="0" applyFont="1" applyFill="1" applyBorder="1" applyAlignment="1" applyProtection="1">
      <alignment horizontal="left"/>
    </xf>
    <xf numFmtId="0" fontId="115" fillId="0" borderId="0" xfId="0" applyFont="1" applyFill="1" applyBorder="1" applyAlignment="1" applyProtection="1">
      <alignment horizontal="left" vertical="center" wrapText="1"/>
    </xf>
    <xf numFmtId="0" fontId="109" fillId="0" borderId="0" xfId="0" applyFont="1" applyBorder="1" applyAlignment="1">
      <alignment horizontal="left" vertical="center"/>
    </xf>
    <xf numFmtId="0" fontId="111" fillId="0" borderId="0" xfId="0" applyFont="1" applyBorder="1" applyAlignment="1">
      <alignment vertical="center"/>
    </xf>
    <xf numFmtId="0" fontId="47" fillId="0" borderId="0" xfId="0" applyFont="1" applyBorder="1" applyAlignment="1">
      <alignment horizontal="left" vertical="center"/>
    </xf>
    <xf numFmtId="0" fontId="47" fillId="0" borderId="0" xfId="0" applyFont="1" applyBorder="1" applyAlignment="1">
      <alignment vertical="center"/>
    </xf>
    <xf numFmtId="0" fontId="117" fillId="0" borderId="0" xfId="0" applyFont="1" applyBorder="1"/>
    <xf numFmtId="0" fontId="47" fillId="0" borderId="0" xfId="0" applyFont="1" applyBorder="1"/>
    <xf numFmtId="0" fontId="47" fillId="9" borderId="0" xfId="0" applyFont="1" applyFill="1" applyBorder="1" applyAlignment="1">
      <alignment horizontal="center"/>
    </xf>
    <xf numFmtId="0" fontId="112" fillId="0" borderId="0" xfId="0" applyFont="1" applyBorder="1" applyAlignment="1">
      <alignment vertical="center"/>
    </xf>
    <xf numFmtId="0" fontId="47" fillId="0" borderId="0" xfId="0" applyFont="1" applyFill="1" applyBorder="1" applyAlignment="1" applyProtection="1">
      <alignment horizontal="center"/>
    </xf>
    <xf numFmtId="0" fontId="47" fillId="0" borderId="0" xfId="0" applyFont="1" applyFill="1" applyBorder="1" applyAlignment="1">
      <alignment horizontal="left" vertical="center"/>
    </xf>
    <xf numFmtId="0" fontId="115" fillId="0" borderId="0" xfId="0" applyFont="1" applyFill="1" applyBorder="1" applyAlignment="1">
      <alignment horizontal="left" vertical="center"/>
    </xf>
    <xf numFmtId="0" fontId="47" fillId="0" borderId="0" xfId="0" applyFont="1" applyFill="1" applyBorder="1" applyAlignment="1" applyProtection="1">
      <alignment horizontal="center"/>
      <protection locked="0"/>
    </xf>
    <xf numFmtId="0" fontId="122" fillId="0" borderId="0" xfId="0" applyFont="1" applyFill="1" applyBorder="1" applyProtection="1"/>
    <xf numFmtId="0" fontId="47" fillId="0" borderId="0" xfId="0" applyFont="1" applyFill="1" applyBorder="1" applyAlignment="1" applyProtection="1"/>
    <xf numFmtId="0" fontId="47" fillId="0" borderId="0" xfId="0" applyFont="1" applyFill="1" applyBorder="1" applyAlignment="1" applyProtection="1">
      <alignment horizontal="left"/>
    </xf>
    <xf numFmtId="0" fontId="111" fillId="0" borderId="0" xfId="0" applyFont="1" applyBorder="1" applyProtection="1"/>
    <xf numFmtId="0" fontId="115" fillId="0" borderId="0" xfId="0" applyFont="1" applyBorder="1" applyAlignment="1" applyProtection="1">
      <alignment vertical="center"/>
    </xf>
    <xf numFmtId="0" fontId="109" fillId="0" borderId="0" xfId="0" applyFont="1" applyBorder="1" applyAlignment="1" applyProtection="1">
      <alignment horizontal="left"/>
    </xf>
    <xf numFmtId="0" fontId="113" fillId="0" borderId="0" xfId="0" applyFont="1" applyFill="1" applyBorder="1" applyAlignment="1" applyProtection="1">
      <alignment horizontal="left" vertical="center" wrapText="1"/>
    </xf>
    <xf numFmtId="0" fontId="47" fillId="0" borderId="0" xfId="0" applyFont="1" applyBorder="1" applyAlignment="1" applyProtection="1">
      <alignment horizontal="left"/>
    </xf>
    <xf numFmtId="0" fontId="47" fillId="25" borderId="0" xfId="0" applyFont="1" applyFill="1" applyBorder="1" applyAlignment="1" applyProtection="1">
      <protection locked="0"/>
    </xf>
    <xf numFmtId="0" fontId="47" fillId="25" borderId="0" xfId="0" applyFont="1" applyFill="1" applyBorder="1" applyAlignment="1" applyProtection="1">
      <alignment vertical="center"/>
      <protection locked="0"/>
    </xf>
    <xf numFmtId="0" fontId="47" fillId="0" borderId="0" xfId="0" applyFont="1" applyFill="1" applyBorder="1" applyAlignment="1" applyProtection="1">
      <protection locked="0"/>
    </xf>
    <xf numFmtId="0" fontId="47" fillId="0" borderId="0" xfId="0" applyFont="1" applyBorder="1" applyAlignment="1" applyProtection="1">
      <alignment horizontal="right"/>
    </xf>
    <xf numFmtId="0" fontId="47" fillId="25" borderId="0" xfId="0" applyFont="1" applyFill="1" applyBorder="1" applyAlignment="1" applyProtection="1">
      <alignment horizontal="center"/>
      <protection locked="0"/>
    </xf>
    <xf numFmtId="0" fontId="47" fillId="0" borderId="0" xfId="0" applyFont="1" applyFill="1" applyBorder="1" applyAlignment="1">
      <alignment horizontal="center"/>
    </xf>
    <xf numFmtId="0" fontId="47" fillId="0" borderId="8" xfId="0" applyFont="1" applyFill="1" applyBorder="1" applyProtection="1"/>
    <xf numFmtId="0" fontId="47" fillId="0" borderId="0" xfId="0" applyFont="1" applyFill="1" applyBorder="1" applyAlignment="1">
      <alignment vertical="center"/>
    </xf>
    <xf numFmtId="0" fontId="117" fillId="0" borderId="0" xfId="0" applyFont="1"/>
    <xf numFmtId="0" fontId="117" fillId="0" borderId="0" xfId="0" applyFont="1" applyAlignment="1">
      <alignment vertical="center"/>
    </xf>
    <xf numFmtId="0" fontId="111" fillId="0" borderId="0" xfId="0" applyFont="1" applyFill="1" applyBorder="1" applyAlignment="1">
      <alignment vertical="center"/>
    </xf>
    <xf numFmtId="0" fontId="112" fillId="0" borderId="0" xfId="0" applyFont="1" applyFill="1" applyBorder="1" applyAlignment="1">
      <alignment horizontal="left" vertical="center"/>
    </xf>
    <xf numFmtId="0" fontId="119" fillId="0" borderId="0" xfId="0" applyFont="1" applyBorder="1"/>
    <xf numFmtId="0" fontId="109" fillId="0" borderId="0" xfId="0" applyFont="1" applyBorder="1" applyAlignment="1">
      <alignment vertical="center"/>
    </xf>
    <xf numFmtId="0" fontId="110" fillId="0" borderId="0" xfId="0" applyFont="1" applyFill="1" applyBorder="1" applyAlignment="1"/>
    <xf numFmtId="0" fontId="47" fillId="0" borderId="0" xfId="0" applyFont="1" applyFill="1" applyBorder="1"/>
    <xf numFmtId="0" fontId="109" fillId="0" borderId="0" xfId="0" applyFont="1" applyFill="1" applyBorder="1"/>
    <xf numFmtId="0" fontId="117" fillId="0" borderId="0" xfId="0" applyFont="1" applyFill="1" applyBorder="1"/>
    <xf numFmtId="0" fontId="128" fillId="0" borderId="0" xfId="0" applyFont="1" applyFill="1" applyBorder="1"/>
    <xf numFmtId="0" fontId="111" fillId="0" borderId="0" xfId="0" applyFont="1" applyFill="1" applyBorder="1"/>
    <xf numFmtId="0" fontId="113" fillId="0" borderId="0" xfId="0" applyFont="1" applyFill="1" applyBorder="1" applyAlignment="1">
      <alignment horizontal="left" vertical="center" wrapText="1"/>
    </xf>
    <xf numFmtId="0" fontId="124" fillId="0" borderId="0" xfId="0" applyFont="1" applyBorder="1" applyAlignment="1"/>
    <xf numFmtId="0" fontId="47" fillId="0" borderId="0" xfId="0" applyFont="1" applyBorder="1" applyAlignment="1">
      <alignment horizontal="right" vertical="center"/>
    </xf>
    <xf numFmtId="0" fontId="111" fillId="0" borderId="0" xfId="0" applyFont="1" applyBorder="1" applyAlignment="1">
      <alignment horizontal="left" vertical="center"/>
    </xf>
    <xf numFmtId="0" fontId="125" fillId="0" borderId="0" xfId="0" applyFont="1" applyBorder="1" applyAlignment="1">
      <alignment horizontal="left" vertical="center"/>
    </xf>
    <xf numFmtId="0" fontId="125" fillId="0" borderId="0" xfId="0" applyFont="1" applyBorder="1"/>
    <xf numFmtId="0" fontId="47" fillId="0" borderId="0" xfId="0" applyFont="1" applyFill="1" applyBorder="1" applyAlignment="1">
      <alignment horizontal="center" vertical="center"/>
    </xf>
    <xf numFmtId="0" fontId="47" fillId="6" borderId="0" xfId="0" applyFont="1" applyFill="1" applyBorder="1" applyAlignment="1">
      <alignment horizontal="center" vertical="center"/>
    </xf>
    <xf numFmtId="0" fontId="47" fillId="0" borderId="0" xfId="0" applyFont="1" applyBorder="1" applyAlignment="1">
      <alignment horizontal="center" vertical="center"/>
    </xf>
    <xf numFmtId="0" fontId="116" fillId="0" borderId="0" xfId="0" applyFont="1" applyFill="1" applyBorder="1" applyAlignment="1">
      <alignment vertical="center"/>
    </xf>
    <xf numFmtId="0" fontId="116" fillId="0" borderId="0" xfId="0" applyFont="1" applyFill="1" applyBorder="1" applyAlignment="1">
      <alignment horizontal="left"/>
    </xf>
    <xf numFmtId="0" fontId="109" fillId="0" borderId="0" xfId="0" applyFont="1" applyFill="1" applyBorder="1" applyAlignment="1">
      <alignment vertical="center"/>
    </xf>
    <xf numFmtId="0" fontId="113" fillId="0" borderId="0" xfId="0" applyFont="1" applyFill="1" applyBorder="1" applyAlignment="1" applyProtection="1">
      <alignment vertical="top"/>
    </xf>
    <xf numFmtId="0" fontId="112" fillId="0" borderId="0" xfId="0" applyFont="1" applyFill="1" applyBorder="1" applyAlignment="1">
      <alignment vertical="center"/>
    </xf>
    <xf numFmtId="0" fontId="112" fillId="0" borderId="0" xfId="0" applyFont="1" applyFill="1" applyBorder="1" applyAlignment="1">
      <alignment vertical="center" wrapText="1"/>
    </xf>
    <xf numFmtId="0" fontId="109" fillId="0" borderId="0" xfId="0" applyFont="1" applyFill="1" applyBorder="1" applyAlignment="1">
      <alignment horizontal="left" vertical="center"/>
    </xf>
    <xf numFmtId="0" fontId="47" fillId="5" borderId="0" xfId="0" applyFont="1" applyFill="1" applyBorder="1" applyAlignment="1">
      <alignment horizontal="center" vertical="center"/>
    </xf>
    <xf numFmtId="0" fontId="115" fillId="12" borderId="0" xfId="0" applyFont="1" applyFill="1" applyBorder="1" applyAlignment="1">
      <alignment vertical="top"/>
    </xf>
    <xf numFmtId="0" fontId="124" fillId="17" borderId="0" xfId="0" applyFont="1" applyFill="1" applyBorder="1" applyAlignment="1"/>
    <xf numFmtId="0" fontId="124" fillId="17" borderId="0" xfId="0" applyFont="1" applyFill="1" applyBorder="1" applyAlignment="1">
      <alignment vertical="center"/>
    </xf>
    <xf numFmtId="0" fontId="0" fillId="17" borderId="0" xfId="0" applyFill="1"/>
    <xf numFmtId="0" fontId="0" fillId="2" borderId="0" xfId="0" applyFill="1"/>
    <xf numFmtId="0" fontId="108" fillId="17" borderId="0" xfId="0" applyFont="1" applyFill="1" applyBorder="1" applyAlignment="1"/>
    <xf numFmtId="0" fontId="112" fillId="0" borderId="0" xfId="0" applyFont="1" applyBorder="1"/>
    <xf numFmtId="0" fontId="47" fillId="12" borderId="0" xfId="0" applyFont="1" applyFill="1" applyBorder="1"/>
    <xf numFmtId="0" fontId="120" fillId="0" borderId="0" xfId="0" applyFont="1" applyBorder="1" applyAlignment="1">
      <alignment horizontal="left"/>
    </xf>
    <xf numFmtId="0" fontId="127" fillId="0" borderId="0" xfId="0" quotePrefix="1" applyFont="1" applyBorder="1" applyAlignment="1">
      <alignment vertical="center" wrapText="1"/>
    </xf>
    <xf numFmtId="0" fontId="47" fillId="0" borderId="0" xfId="0" applyFont="1" applyBorder="1" applyAlignment="1">
      <alignment horizontal="center"/>
    </xf>
    <xf numFmtId="0" fontId="112" fillId="0" borderId="0" xfId="0" applyFont="1" applyFill="1" applyBorder="1"/>
    <xf numFmtId="0" fontId="117" fillId="0" borderId="0" xfId="0" applyFont="1" applyBorder="1" applyAlignment="1">
      <alignment vertical="center"/>
    </xf>
    <xf numFmtId="0" fontId="111" fillId="0" borderId="0" xfId="0" applyFont="1" applyBorder="1" applyAlignment="1"/>
    <xf numFmtId="0" fontId="109" fillId="0" borderId="0" xfId="0" applyFont="1" applyBorder="1" applyAlignment="1">
      <alignment horizontal="left"/>
    </xf>
    <xf numFmtId="0" fontId="110" fillId="0" borderId="0" xfId="0" applyFont="1" applyFill="1" applyBorder="1" applyAlignment="1">
      <alignment vertical="center"/>
    </xf>
    <xf numFmtId="0" fontId="115" fillId="0" borderId="0" xfId="0" applyFont="1" applyFill="1" applyBorder="1" applyAlignment="1">
      <alignment horizontal="left" vertical="center" wrapText="1"/>
    </xf>
    <xf numFmtId="0" fontId="113" fillId="0" borderId="0" xfId="0" applyFont="1" applyFill="1" applyBorder="1"/>
    <xf numFmtId="0" fontId="122" fillId="0" borderId="0" xfId="0" applyFont="1" applyBorder="1"/>
    <xf numFmtId="0" fontId="108" fillId="17" borderId="0" xfId="0" applyFont="1" applyFill="1" applyBorder="1" applyAlignment="1">
      <alignment vertical="center"/>
    </xf>
    <xf numFmtId="0" fontId="47" fillId="0" borderId="0" xfId="0" applyFont="1" applyFill="1" applyBorder="1" applyAlignment="1"/>
    <xf numFmtId="0" fontId="115" fillId="0" borderId="0" xfId="0" applyFont="1" applyFill="1" applyBorder="1" applyAlignment="1"/>
    <xf numFmtId="0" fontId="47" fillId="0" borderId="0" xfId="0" applyFont="1" applyBorder="1" applyAlignment="1">
      <alignment horizontal="left"/>
    </xf>
    <xf numFmtId="0" fontId="109" fillId="0" borderId="0" xfId="0" applyFont="1" applyFill="1" applyBorder="1" applyAlignment="1">
      <alignment horizontal="left"/>
    </xf>
    <xf numFmtId="0" fontId="112" fillId="0" borderId="0" xfId="0" applyFont="1" applyBorder="1" applyAlignment="1">
      <alignment horizontal="left"/>
    </xf>
    <xf numFmtId="0" fontId="112" fillId="0" borderId="0" xfId="0" applyFont="1" applyBorder="1" applyAlignment="1">
      <alignment horizontal="right"/>
    </xf>
    <xf numFmtId="0" fontId="47" fillId="25" borderId="0" xfId="0" applyFont="1" applyFill="1" applyBorder="1" applyAlignment="1">
      <alignment horizontal="center"/>
    </xf>
    <xf numFmtId="0" fontId="0" fillId="2" borderId="0" xfId="0" applyFill="1" applyBorder="1"/>
    <xf numFmtId="0" fontId="47" fillId="0" borderId="0" xfId="0" applyFont="1" applyFill="1" applyBorder="1" applyAlignment="1">
      <alignment vertical="center" wrapText="1"/>
    </xf>
    <xf numFmtId="0" fontId="115" fillId="0" borderId="0" xfId="0" applyFont="1" applyFill="1" applyBorder="1"/>
    <xf numFmtId="0" fontId="124" fillId="0" borderId="0" xfId="0" applyFont="1" applyBorder="1" applyAlignment="1">
      <alignment horizontal="left"/>
    </xf>
    <xf numFmtId="0" fontId="129" fillId="29" borderId="0" xfId="0" applyFont="1" applyFill="1"/>
    <xf numFmtId="0" fontId="117" fillId="2" borderId="0" xfId="0" applyFont="1" applyFill="1"/>
    <xf numFmtId="0" fontId="109" fillId="0" borderId="0" xfId="0" applyFont="1" applyFill="1" applyBorder="1" applyAlignment="1">
      <alignment horizontal="left" vertical="top"/>
    </xf>
    <xf numFmtId="0" fontId="109" fillId="0" borderId="0" xfId="0" applyFont="1" applyFill="1" applyBorder="1" applyAlignment="1">
      <alignment vertical="top"/>
    </xf>
    <xf numFmtId="0" fontId="122" fillId="0" borderId="0" xfId="0" applyFont="1" applyFill="1" applyBorder="1"/>
    <xf numFmtId="0" fontId="47" fillId="0" borderId="0" xfId="0" applyFont="1" applyFill="1" applyBorder="1" applyAlignment="1">
      <alignment horizontal="left"/>
    </xf>
    <xf numFmtId="0" fontId="130" fillId="0" borderId="0" xfId="0" applyFont="1" applyFill="1" applyBorder="1" applyAlignment="1">
      <alignment horizontal="left" vertical="center"/>
    </xf>
    <xf numFmtId="0" fontId="47" fillId="25" borderId="0" xfId="0" applyFont="1" applyFill="1" applyBorder="1" applyAlignment="1">
      <alignment vertical="center"/>
    </xf>
    <xf numFmtId="0" fontId="47" fillId="11" borderId="0" xfId="0" applyFont="1" applyFill="1" applyBorder="1" applyAlignment="1" applyProtection="1">
      <protection locked="0"/>
    </xf>
    <xf numFmtId="0" fontId="112" fillId="0" borderId="0" xfId="0" applyFont="1" applyBorder="1" applyAlignment="1">
      <alignment horizontal="left" wrapText="1"/>
    </xf>
    <xf numFmtId="0" fontId="131" fillId="0" borderId="0" xfId="0" applyFont="1" applyBorder="1" applyAlignment="1">
      <alignment horizontal="left"/>
    </xf>
    <xf numFmtId="0" fontId="111" fillId="0" borderId="0" xfId="0" applyFont="1" applyBorder="1" applyAlignment="1">
      <alignment horizontal="left" wrapText="1"/>
    </xf>
    <xf numFmtId="0" fontId="131" fillId="25" borderId="0" xfId="0" applyFont="1" applyFill="1" applyBorder="1" applyAlignment="1">
      <alignment horizontal="center"/>
    </xf>
    <xf numFmtId="0" fontId="131" fillId="0" borderId="0" xfId="0" applyFont="1" applyBorder="1" applyAlignment="1">
      <alignment horizontal="center"/>
    </xf>
    <xf numFmtId="0" fontId="131" fillId="0" borderId="0" xfId="0" applyFont="1" applyBorder="1" applyAlignment="1" applyProtection="1">
      <alignment horizontal="left"/>
    </xf>
    <xf numFmtId="0" fontId="105" fillId="0" borderId="0" xfId="0" applyFont="1" applyBorder="1" applyAlignment="1">
      <alignment horizontal="center" vertical="center"/>
    </xf>
    <xf numFmtId="0" fontId="0" fillId="29" borderId="0" xfId="0" applyFill="1"/>
    <xf numFmtId="0" fontId="0" fillId="29" borderId="0" xfId="0" applyFill="1" applyBorder="1"/>
    <xf numFmtId="0" fontId="0" fillId="29" borderId="0" xfId="0" applyFont="1" applyFill="1"/>
    <xf numFmtId="0" fontId="0" fillId="17" borderId="0" xfId="0" applyFill="1" applyBorder="1"/>
    <xf numFmtId="0" fontId="0" fillId="17" borderId="0" xfId="0" applyFill="1" applyAlignment="1">
      <alignment vertical="center"/>
    </xf>
    <xf numFmtId="0" fontId="0" fillId="28" borderId="0" xfId="0" applyFill="1" applyBorder="1" applyProtection="1"/>
    <xf numFmtId="0" fontId="20" fillId="28" borderId="0" xfId="0" applyFont="1" applyFill="1" applyBorder="1" applyAlignment="1" applyProtection="1">
      <alignment horizontal="left" vertical="center"/>
    </xf>
    <xf numFmtId="0" fontId="20" fillId="28" borderId="0" xfId="0" applyFont="1" applyFill="1" applyBorder="1" applyAlignment="1" applyProtection="1">
      <alignment horizontal="center" vertical="center" wrapText="1"/>
    </xf>
    <xf numFmtId="0" fontId="0" fillId="28" borderId="0" xfId="0" applyFill="1"/>
    <xf numFmtId="0" fontId="109" fillId="0" borderId="0" xfId="0" applyFont="1" applyBorder="1" applyAlignment="1" applyProtection="1">
      <alignment horizontal="left" vertical="center"/>
    </xf>
    <xf numFmtId="0" fontId="20" fillId="0" borderId="0" xfId="0" applyFont="1" applyBorder="1" applyAlignment="1">
      <alignment horizontal="left" vertical="center" wrapText="1"/>
    </xf>
    <xf numFmtId="0" fontId="47" fillId="0" borderId="0" xfId="0" applyFont="1" applyBorder="1" applyAlignment="1" applyProtection="1">
      <alignment vertical="center" wrapText="1"/>
    </xf>
    <xf numFmtId="0" fontId="112" fillId="0" borderId="0" xfId="0" applyFont="1" applyFill="1" applyBorder="1" applyAlignment="1" applyProtection="1">
      <alignment vertical="center" wrapText="1"/>
    </xf>
    <xf numFmtId="0" fontId="113" fillId="0" borderId="0" xfId="0" applyFont="1" applyBorder="1" applyAlignment="1" applyProtection="1">
      <alignment vertical="center" wrapText="1"/>
    </xf>
    <xf numFmtId="0" fontId="113" fillId="0" borderId="0" xfId="0" applyFont="1" applyFill="1" applyBorder="1" applyAlignment="1">
      <alignment vertical="center" wrapText="1"/>
    </xf>
    <xf numFmtId="0" fontId="128" fillId="0" borderId="0" xfId="0" applyFont="1" applyFill="1" applyBorder="1" applyAlignment="1">
      <alignment horizontal="center"/>
    </xf>
    <xf numFmtId="0" fontId="113" fillId="0" borderId="0" xfId="0" applyFont="1" applyBorder="1" applyAlignment="1">
      <alignment vertical="center" wrapText="1"/>
    </xf>
    <xf numFmtId="0" fontId="47" fillId="10" borderId="12" xfId="0" applyFont="1" applyFill="1" applyBorder="1" applyAlignment="1" applyProtection="1">
      <alignment vertical="center"/>
      <protection locked="0"/>
    </xf>
    <xf numFmtId="0" fontId="47" fillId="10" borderId="9" xfId="0" applyFont="1" applyFill="1" applyBorder="1" applyAlignment="1" applyProtection="1">
      <alignment vertical="center"/>
      <protection locked="0"/>
    </xf>
    <xf numFmtId="0" fontId="132" fillId="0" borderId="0" xfId="0" applyFont="1" applyFill="1"/>
    <xf numFmtId="0" fontId="132" fillId="0" borderId="0" xfId="0" applyFont="1" applyFill="1" applyProtection="1">
      <protection hidden="1"/>
    </xf>
    <xf numFmtId="0" fontId="132" fillId="0" borderId="0" xfId="0" applyFont="1" applyFill="1" applyBorder="1" applyProtection="1">
      <protection hidden="1"/>
    </xf>
    <xf numFmtId="0" fontId="132" fillId="0" borderId="0" xfId="0" applyFont="1" applyFill="1" applyBorder="1" applyAlignment="1" applyProtection="1">
      <alignment horizontal="center"/>
      <protection hidden="1"/>
    </xf>
    <xf numFmtId="0" fontId="23" fillId="0" borderId="0" xfId="0" applyFont="1" applyFill="1" applyBorder="1" applyAlignment="1" applyProtection="1">
      <alignment vertical="center"/>
      <protection hidden="1"/>
    </xf>
    <xf numFmtId="0" fontId="33" fillId="0" borderId="0" xfId="0" applyFont="1" applyFill="1" applyBorder="1" applyAlignment="1" applyProtection="1">
      <alignment horizontal="left"/>
      <protection hidden="1"/>
    </xf>
    <xf numFmtId="0" fontId="33" fillId="0" borderId="0" xfId="0" applyFont="1" applyFill="1" applyBorder="1" applyProtection="1">
      <protection hidden="1"/>
    </xf>
    <xf numFmtId="169" fontId="78" fillId="0" borderId="0" xfId="0" applyNumberFormat="1" applyFont="1" applyFill="1" applyBorder="1" applyAlignment="1" applyProtection="1">
      <alignment vertical="center"/>
      <protection hidden="1"/>
    </xf>
    <xf numFmtId="0" fontId="33" fillId="0" borderId="0" xfId="0" applyFont="1" applyFill="1" applyBorder="1" applyAlignment="1" applyProtection="1">
      <protection hidden="1"/>
    </xf>
    <xf numFmtId="0" fontId="134" fillId="0" borderId="0" xfId="0" applyFont="1" applyFill="1" applyBorder="1" applyAlignment="1" applyProtection="1">
      <alignment vertical="center"/>
      <protection hidden="1"/>
    </xf>
    <xf numFmtId="0" fontId="23" fillId="0" borderId="0" xfId="0" applyFont="1" applyFill="1" applyBorder="1" applyAlignment="1" applyProtection="1">
      <alignment vertical="center" wrapText="1"/>
      <protection hidden="1"/>
    </xf>
    <xf numFmtId="169" fontId="78" fillId="0" borderId="0" xfId="0" applyNumberFormat="1" applyFont="1" applyFill="1" applyBorder="1" applyAlignment="1" applyProtection="1">
      <protection hidden="1"/>
    </xf>
    <xf numFmtId="0" fontId="132" fillId="0" borderId="0" xfId="0" applyFont="1"/>
    <xf numFmtId="0" fontId="132" fillId="0" borderId="0" xfId="0" applyFont="1" applyProtection="1">
      <protection hidden="1"/>
    </xf>
    <xf numFmtId="0" fontId="132" fillId="0" borderId="0" xfId="0" applyFont="1" applyBorder="1" applyProtection="1">
      <protection hidden="1"/>
    </xf>
    <xf numFmtId="0" fontId="132" fillId="0" borderId="0" xfId="0" applyFont="1" applyProtection="1"/>
    <xf numFmtId="0" fontId="135" fillId="0" borderId="0" xfId="0" applyFont="1" applyFill="1" applyBorder="1" applyAlignment="1" applyProtection="1">
      <alignment horizontal="left"/>
      <protection hidden="1"/>
    </xf>
    <xf numFmtId="43" fontId="132" fillId="0" borderId="0" xfId="8" applyFont="1" applyFill="1" applyBorder="1" applyProtection="1">
      <protection hidden="1"/>
    </xf>
    <xf numFmtId="43" fontId="132" fillId="0" borderId="0" xfId="8" applyFont="1" applyFill="1" applyBorder="1" applyAlignment="1" applyProtection="1">
      <protection hidden="1"/>
    </xf>
    <xf numFmtId="0" fontId="30" fillId="0" borderId="0" xfId="0" applyFont="1" applyBorder="1" applyAlignment="1" applyProtection="1">
      <alignment horizontal="right"/>
      <protection hidden="1"/>
    </xf>
    <xf numFmtId="0" fontId="132" fillId="0" borderId="120" xfId="0" applyFont="1" applyBorder="1" applyProtection="1">
      <protection hidden="1"/>
    </xf>
    <xf numFmtId="0" fontId="133" fillId="0" borderId="0" xfId="0" applyFont="1" applyBorder="1" applyAlignment="1" applyProtection="1">
      <alignment vertical="center" wrapText="1"/>
      <protection hidden="1"/>
    </xf>
    <xf numFmtId="0" fontId="132" fillId="0" borderId="0" xfId="0" applyFont="1" applyFill="1" applyBorder="1" applyAlignment="1" applyProtection="1">
      <protection hidden="1"/>
    </xf>
    <xf numFmtId="43" fontId="23" fillId="0" borderId="0" xfId="8" applyFont="1" applyFill="1" applyBorder="1" applyAlignment="1" applyProtection="1">
      <alignment vertical="center" wrapText="1"/>
      <protection hidden="1"/>
    </xf>
    <xf numFmtId="0" fontId="23" fillId="0" borderId="0" xfId="0" applyFont="1" applyFill="1" applyBorder="1" applyAlignment="1" applyProtection="1">
      <alignment horizontal="left"/>
      <protection hidden="1"/>
    </xf>
    <xf numFmtId="0" fontId="30" fillId="0" borderId="0" xfId="0" applyFont="1" applyFill="1" applyBorder="1" applyAlignment="1" applyProtection="1">
      <alignment vertical="center"/>
      <protection hidden="1"/>
    </xf>
    <xf numFmtId="0" fontId="30" fillId="0" borderId="0" xfId="0" applyFont="1" applyFill="1" applyBorder="1" applyAlignment="1" applyProtection="1">
      <alignment horizontal="left" vertical="center"/>
      <protection hidden="1"/>
    </xf>
    <xf numFmtId="0" fontId="136" fillId="0" borderId="0" xfId="0" applyFont="1" applyFill="1" applyBorder="1" applyAlignment="1" applyProtection="1">
      <alignment vertical="center"/>
      <protection hidden="1"/>
    </xf>
    <xf numFmtId="43" fontId="136" fillId="0" borderId="0" xfId="8" applyFont="1" applyFill="1" applyBorder="1" applyAlignment="1" applyProtection="1">
      <alignment vertical="center"/>
      <protection hidden="1"/>
    </xf>
    <xf numFmtId="0" fontId="132" fillId="0" borderId="0" xfId="0" applyFont="1" applyFill="1" applyBorder="1"/>
    <xf numFmtId="43" fontId="132" fillId="0" borderId="0" xfId="8" applyFont="1" applyFill="1" applyBorder="1"/>
    <xf numFmtId="0" fontId="132" fillId="0" borderId="0" xfId="0" applyFont="1" applyBorder="1"/>
    <xf numFmtId="43" fontId="78" fillId="0" borderId="26" xfId="8" applyFont="1" applyFill="1" applyBorder="1" applyAlignment="1" applyProtection="1">
      <alignment vertical="center" wrapText="1"/>
      <protection hidden="1"/>
    </xf>
    <xf numFmtId="43" fontId="78" fillId="0" borderId="28" xfId="8" applyFont="1" applyFill="1" applyBorder="1" applyAlignment="1" applyProtection="1">
      <alignment vertical="center" wrapText="1"/>
      <protection hidden="1"/>
    </xf>
    <xf numFmtId="0" fontId="30" fillId="0" borderId="28" xfId="0" applyFont="1" applyBorder="1" applyAlignment="1" applyProtection="1">
      <protection hidden="1"/>
    </xf>
    <xf numFmtId="0" fontId="30" fillId="0" borderId="28" xfId="0" applyFont="1" applyFill="1" applyBorder="1" applyAlignment="1" applyProtection="1">
      <protection hidden="1"/>
    </xf>
    <xf numFmtId="0" fontId="33" fillId="0" borderId="28" xfId="0" applyFont="1" applyFill="1" applyBorder="1" applyAlignment="1" applyProtection="1">
      <protection hidden="1"/>
    </xf>
    <xf numFmtId="0" fontId="132" fillId="0" borderId="28" xfId="0" applyFont="1" applyFill="1" applyBorder="1" applyProtection="1">
      <protection hidden="1"/>
    </xf>
    <xf numFmtId="0" fontId="132" fillId="0" borderId="28" xfId="0" applyFont="1" applyBorder="1" applyProtection="1">
      <protection hidden="1"/>
    </xf>
    <xf numFmtId="0" fontId="132" fillId="0" borderId="123" xfId="0" applyFont="1" applyBorder="1" applyProtection="1">
      <protection hidden="1"/>
    </xf>
    <xf numFmtId="0" fontId="132" fillId="0" borderId="122" xfId="0" applyFont="1" applyBorder="1" applyProtection="1">
      <protection hidden="1"/>
    </xf>
    <xf numFmtId="0" fontId="132" fillId="0" borderId="10" xfId="0" applyFont="1" applyBorder="1" applyProtection="1">
      <protection hidden="1"/>
    </xf>
    <xf numFmtId="0" fontId="133" fillId="0" borderId="119" xfId="0" applyFont="1" applyBorder="1" applyAlignment="1" applyProtection="1">
      <alignment vertical="center" wrapText="1"/>
      <protection hidden="1"/>
    </xf>
    <xf numFmtId="0" fontId="133" fillId="0" borderId="28" xfId="0" applyFont="1" applyBorder="1" applyAlignment="1" applyProtection="1">
      <alignment vertical="center" wrapText="1"/>
      <protection hidden="1"/>
    </xf>
    <xf numFmtId="0" fontId="132" fillId="0" borderId="93" xfId="0" applyFont="1" applyFill="1" applyBorder="1" applyProtection="1">
      <protection hidden="1"/>
    </xf>
    <xf numFmtId="0" fontId="132" fillId="0" borderId="94" xfId="0" applyFont="1" applyFill="1" applyBorder="1" applyProtection="1">
      <protection hidden="1"/>
    </xf>
    <xf numFmtId="0" fontId="132" fillId="0" borderId="95" xfId="0" applyFont="1" applyFill="1" applyBorder="1" applyProtection="1">
      <protection locked="0" hidden="1"/>
    </xf>
    <xf numFmtId="1" fontId="137" fillId="0" borderId="96" xfId="0" applyNumberFormat="1" applyFont="1" applyFill="1" applyBorder="1" applyAlignment="1" applyProtection="1">
      <protection hidden="1"/>
    </xf>
    <xf numFmtId="9" fontId="23" fillId="0" borderId="0" xfId="0" applyNumberFormat="1" applyFont="1" applyFill="1" applyBorder="1" applyAlignment="1" applyProtection="1">
      <protection hidden="1"/>
    </xf>
    <xf numFmtId="9" fontId="23" fillId="0" borderId="0" xfId="0" applyNumberFormat="1" applyFont="1" applyBorder="1" applyAlignment="1" applyProtection="1">
      <protection hidden="1"/>
    </xf>
    <xf numFmtId="0" fontId="132" fillId="0" borderId="0" xfId="0" applyFont="1" applyFill="1" applyProtection="1"/>
    <xf numFmtId="1" fontId="137" fillId="0" borderId="96" xfId="0" applyNumberFormat="1" applyFont="1" applyFill="1" applyBorder="1" applyAlignment="1" applyProtection="1"/>
    <xf numFmtId="0" fontId="132" fillId="0" borderId="97" xfId="0" applyFont="1" applyFill="1" applyBorder="1" applyProtection="1"/>
    <xf numFmtId="1" fontId="132" fillId="0" borderId="98" xfId="0" applyNumberFormat="1" applyFont="1" applyFill="1" applyBorder="1" applyProtection="1"/>
    <xf numFmtId="43" fontId="132" fillId="0" borderId="0" xfId="0" applyNumberFormat="1" applyFont="1" applyFill="1" applyBorder="1" applyProtection="1">
      <protection hidden="1"/>
    </xf>
    <xf numFmtId="169" fontId="33" fillId="0" borderId="2" xfId="0" applyNumberFormat="1" applyFont="1" applyBorder="1" applyAlignment="1" applyProtection="1">
      <alignment horizontal="left"/>
      <protection hidden="1"/>
    </xf>
    <xf numFmtId="169" fontId="33" fillId="0" borderId="3" xfId="0" applyNumberFormat="1" applyFont="1" applyBorder="1" applyAlignment="1" applyProtection="1">
      <alignment horizontal="left"/>
      <protection hidden="1"/>
    </xf>
    <xf numFmtId="169" fontId="33" fillId="0" borderId="4" xfId="0" applyNumberFormat="1" applyFont="1" applyBorder="1" applyAlignment="1" applyProtection="1">
      <alignment horizontal="left"/>
      <protection hidden="1"/>
    </xf>
    <xf numFmtId="169" fontId="132" fillId="0" borderId="2" xfId="8" applyNumberFormat="1" applyFont="1" applyFill="1" applyBorder="1" applyAlignment="1" applyProtection="1">
      <alignment horizontal="center"/>
      <protection hidden="1"/>
    </xf>
    <xf numFmtId="169" fontId="132" fillId="0" borderId="3" xfId="8" applyNumberFormat="1" applyFont="1" applyFill="1" applyBorder="1" applyAlignment="1" applyProtection="1">
      <alignment horizontal="center"/>
      <protection hidden="1"/>
    </xf>
    <xf numFmtId="169" fontId="132" fillId="0" borderId="4" xfId="8" applyNumberFormat="1" applyFont="1" applyFill="1" applyBorder="1" applyAlignment="1" applyProtection="1">
      <alignment horizontal="center"/>
      <protection hidden="1"/>
    </xf>
    <xf numFmtId="169" fontId="132" fillId="0" borderId="1" xfId="8" applyNumberFormat="1" applyFont="1" applyFill="1" applyBorder="1" applyAlignment="1" applyProtection="1">
      <alignment horizontal="right"/>
      <protection hidden="1"/>
    </xf>
    <xf numFmtId="0" fontId="33" fillId="0" borderId="0" xfId="0" applyFont="1" applyFill="1" applyBorder="1" applyAlignment="1" applyProtection="1">
      <alignment vertical="center"/>
      <protection hidden="1"/>
    </xf>
    <xf numFmtId="0" fontId="139" fillId="0" borderId="0" xfId="0" applyFont="1" applyFill="1" applyBorder="1" applyAlignment="1" applyProtection="1">
      <protection hidden="1"/>
    </xf>
    <xf numFmtId="43" fontId="78" fillId="0" borderId="0" xfId="8" applyFont="1" applyFill="1" applyBorder="1" applyAlignment="1" applyProtection="1">
      <alignment vertical="center" wrapText="1"/>
      <protection hidden="1"/>
    </xf>
    <xf numFmtId="0" fontId="33" fillId="0" borderId="0" xfId="0" applyFont="1" applyFill="1" applyBorder="1" applyAlignment="1" applyProtection="1">
      <alignment horizontal="left" wrapText="1"/>
      <protection hidden="1"/>
    </xf>
    <xf numFmtId="0" fontId="30" fillId="0" borderId="0" xfId="0" applyFont="1" applyFill="1" applyBorder="1" applyAlignment="1" applyProtection="1">
      <alignment horizontal="right"/>
      <protection hidden="1"/>
    </xf>
    <xf numFmtId="43" fontId="132" fillId="0" borderId="0" xfId="8" applyFont="1" applyFill="1" applyBorder="1" applyAlignment="1" applyProtection="1">
      <alignment horizontal="center"/>
      <protection hidden="1"/>
    </xf>
    <xf numFmtId="4" fontId="30" fillId="0" borderId="0" xfId="0" applyNumberFormat="1" applyFont="1" applyFill="1" applyBorder="1" applyAlignment="1" applyProtection="1">
      <alignment horizontal="right"/>
      <protection hidden="1"/>
    </xf>
    <xf numFmtId="43" fontId="30" fillId="0" borderId="0" xfId="0" applyNumberFormat="1" applyFont="1" applyFill="1" applyBorder="1" applyAlignment="1" applyProtection="1">
      <alignment horizontal="right"/>
      <protection hidden="1"/>
    </xf>
    <xf numFmtId="10" fontId="30" fillId="0" borderId="0" xfId="20" applyNumberFormat="1" applyFont="1" applyFill="1" applyBorder="1" applyAlignment="1" applyProtection="1">
      <alignment horizontal="right"/>
      <protection hidden="1"/>
    </xf>
    <xf numFmtId="169" fontId="30" fillId="0" borderId="0" xfId="0" applyNumberFormat="1" applyFont="1" applyFill="1" applyBorder="1" applyAlignment="1" applyProtection="1">
      <alignment horizontal="right"/>
      <protection hidden="1"/>
    </xf>
    <xf numFmtId="4" fontId="132" fillId="0" borderId="0" xfId="0" applyNumberFormat="1" applyFont="1" applyFill="1" applyBorder="1" applyProtection="1">
      <protection hidden="1"/>
    </xf>
    <xf numFmtId="43" fontId="132" fillId="0" borderId="0" xfId="0" applyNumberFormat="1" applyFont="1" applyFill="1" applyProtection="1">
      <protection hidden="1"/>
    </xf>
    <xf numFmtId="0" fontId="33" fillId="0" borderId="2" xfId="0" applyFont="1" applyBorder="1" applyAlignment="1" applyProtection="1">
      <alignment horizontal="left"/>
      <protection hidden="1"/>
    </xf>
    <xf numFmtId="0" fontId="33" fillId="0" borderId="3" xfId="0" applyFont="1" applyBorder="1" applyAlignment="1" applyProtection="1">
      <alignment horizontal="left"/>
      <protection hidden="1"/>
    </xf>
    <xf numFmtId="0" fontId="33" fillId="0" borderId="4" xfId="0" applyFont="1" applyBorder="1" applyAlignment="1" applyProtection="1">
      <alignment horizontal="left"/>
      <protection hidden="1"/>
    </xf>
    <xf numFmtId="43" fontId="132" fillId="0" borderId="3" xfId="8" applyFont="1" applyFill="1" applyBorder="1" applyAlignment="1" applyProtection="1">
      <alignment horizontal="center"/>
      <protection hidden="1"/>
    </xf>
    <xf numFmtId="43" fontId="132" fillId="11" borderId="3" xfId="8" applyFont="1" applyFill="1" applyBorder="1" applyAlignment="1" applyProtection="1">
      <alignment horizontal="right"/>
      <protection hidden="1"/>
    </xf>
    <xf numFmtId="43" fontId="132" fillId="0" borderId="3" xfId="8" applyFont="1" applyFill="1" applyBorder="1" applyAlignment="1" applyProtection="1">
      <alignment horizontal="right"/>
      <protection hidden="1"/>
    </xf>
    <xf numFmtId="43" fontId="132" fillId="0" borderId="4" xfId="8" applyFont="1" applyFill="1" applyBorder="1" applyAlignment="1" applyProtection="1">
      <alignment horizontal="right"/>
      <protection hidden="1"/>
    </xf>
    <xf numFmtId="0" fontId="78" fillId="0" borderId="0" xfId="0" applyFont="1" applyFill="1" applyBorder="1" applyAlignment="1">
      <alignment vertical="center"/>
    </xf>
    <xf numFmtId="0" fontId="78" fillId="0" borderId="0" xfId="0" applyFont="1" applyFill="1" applyBorder="1" applyAlignment="1" applyProtection="1">
      <alignment vertical="center"/>
      <protection hidden="1"/>
    </xf>
    <xf numFmtId="0" fontId="78" fillId="0" borderId="0" xfId="0" applyFont="1" applyFill="1" applyBorder="1" applyAlignment="1" applyProtection="1">
      <alignment vertical="center" wrapText="1"/>
      <protection hidden="1"/>
    </xf>
    <xf numFmtId="0" fontId="140" fillId="0" borderId="0" xfId="0" applyFont="1" applyFill="1" applyBorder="1" applyAlignment="1" applyProtection="1">
      <alignment vertical="center"/>
      <protection hidden="1"/>
    </xf>
    <xf numFmtId="0" fontId="140" fillId="0" borderId="0" xfId="0" applyFont="1" applyBorder="1" applyAlignment="1" applyProtection="1">
      <alignment vertical="center"/>
      <protection hidden="1"/>
    </xf>
    <xf numFmtId="0" fontId="133" fillId="0" borderId="0" xfId="0" applyFont="1" applyFill="1" applyBorder="1" applyAlignment="1" applyProtection="1">
      <protection hidden="1"/>
    </xf>
    <xf numFmtId="0" fontId="78" fillId="0" borderId="0" xfId="0" applyFont="1" applyBorder="1" applyAlignment="1" applyProtection="1">
      <alignment vertical="center" wrapText="1"/>
      <protection hidden="1"/>
    </xf>
    <xf numFmtId="0" fontId="78" fillId="0" borderId="0" xfId="0" applyFont="1" applyBorder="1" applyAlignment="1" applyProtection="1">
      <alignment vertical="center"/>
      <protection hidden="1"/>
    </xf>
    <xf numFmtId="170" fontId="132" fillId="0" borderId="0" xfId="0" applyNumberFormat="1" applyFont="1" applyFill="1" applyAlignment="1" applyProtection="1">
      <alignment horizontal="left"/>
      <protection hidden="1"/>
    </xf>
    <xf numFmtId="170" fontId="132" fillId="0" borderId="0" xfId="0" applyNumberFormat="1" applyFont="1" applyFill="1" applyProtection="1">
      <protection hidden="1"/>
    </xf>
    <xf numFmtId="0" fontId="141" fillId="0" borderId="0" xfId="0" applyFont="1" applyFill="1" applyBorder="1" applyAlignment="1" applyProtection="1">
      <alignment vertical="center" wrapText="1"/>
      <protection hidden="1"/>
    </xf>
    <xf numFmtId="170" fontId="23" fillId="0" borderId="0" xfId="0" applyNumberFormat="1" applyFont="1" applyFill="1" applyBorder="1" applyAlignment="1" applyProtection="1">
      <alignment vertical="center" wrapText="1"/>
      <protection hidden="1"/>
    </xf>
    <xf numFmtId="43" fontId="135" fillId="0" borderId="0" xfId="8" applyFont="1" applyFill="1" applyBorder="1" applyAlignment="1" applyProtection="1">
      <alignment horizontal="left"/>
      <protection hidden="1"/>
    </xf>
    <xf numFmtId="169" fontId="141" fillId="0" borderId="0" xfId="0" applyNumberFormat="1" applyFont="1" applyFill="1" applyBorder="1" applyAlignment="1" applyProtection="1">
      <alignment vertical="center"/>
      <protection hidden="1"/>
    </xf>
    <xf numFmtId="0" fontId="27" fillId="0" borderId="0" xfId="0" applyFont="1" applyFill="1" applyBorder="1" applyAlignment="1" applyProtection="1">
      <protection hidden="1"/>
    </xf>
    <xf numFmtId="0" fontId="142" fillId="0" borderId="0" xfId="0" applyFont="1" applyFill="1" applyBorder="1" applyProtection="1">
      <protection hidden="1"/>
    </xf>
    <xf numFmtId="0" fontId="143" fillId="0" borderId="0" xfId="0" applyFont="1" applyFill="1" applyBorder="1" applyAlignment="1" applyProtection="1">
      <alignment vertical="center"/>
      <protection hidden="1"/>
    </xf>
    <xf numFmtId="0" fontId="142" fillId="0" borderId="0" xfId="0" applyFont="1" applyFill="1" applyProtection="1">
      <protection hidden="1"/>
    </xf>
    <xf numFmtId="9" fontId="142" fillId="0" borderId="0" xfId="20" applyFont="1" applyFill="1" applyBorder="1" applyProtection="1">
      <protection hidden="1"/>
    </xf>
    <xf numFmtId="9" fontId="142" fillId="0" borderId="0" xfId="0" applyNumberFormat="1" applyFont="1" applyFill="1" applyBorder="1" applyAlignment="1" applyProtection="1">
      <protection hidden="1"/>
    </xf>
    <xf numFmtId="2" fontId="142" fillId="0" borderId="0" xfId="0" applyNumberFormat="1" applyFont="1" applyFill="1" applyProtection="1">
      <protection hidden="1"/>
    </xf>
    <xf numFmtId="9" fontId="83" fillId="0" borderId="0" xfId="0" applyNumberFormat="1" applyFont="1" applyFill="1" applyBorder="1" applyAlignment="1" applyProtection="1">
      <protection hidden="1"/>
    </xf>
    <xf numFmtId="9" fontId="84" fillId="0" borderId="124" xfId="0" applyNumberFormat="1" applyFont="1" applyFill="1" applyBorder="1" applyAlignment="1" applyProtection="1">
      <alignment horizontal="center" vertical="center" wrapText="1"/>
      <protection hidden="1"/>
    </xf>
    <xf numFmtId="9" fontId="84" fillId="0" borderId="125" xfId="0" applyNumberFormat="1" applyFont="1" applyFill="1" applyBorder="1" applyAlignment="1" applyProtection="1">
      <alignment horizontal="center" vertical="center" wrapText="1"/>
      <protection hidden="1"/>
    </xf>
    <xf numFmtId="0" fontId="33" fillId="0" borderId="0" xfId="0" applyFont="1" applyFill="1" applyBorder="1" applyAlignment="1" applyProtection="1">
      <alignment horizontal="center"/>
      <protection hidden="1"/>
    </xf>
    <xf numFmtId="43" fontId="33" fillId="0" borderId="0" xfId="8" applyFont="1" applyFill="1" applyBorder="1" applyAlignment="1" applyProtection="1">
      <alignment horizontal="center"/>
      <protection hidden="1"/>
    </xf>
    <xf numFmtId="9" fontId="20" fillId="0" borderId="2" xfId="0" applyNumberFormat="1" applyFont="1" applyBorder="1" applyAlignment="1" applyProtection="1">
      <alignment horizontal="center"/>
      <protection hidden="1"/>
    </xf>
    <xf numFmtId="9" fontId="20" fillId="0" borderId="3" xfId="0" applyNumberFormat="1" applyFont="1" applyBorder="1" applyAlignment="1" applyProtection="1">
      <alignment horizontal="center"/>
      <protection hidden="1"/>
    </xf>
    <xf numFmtId="9" fontId="20" fillId="0" borderId="4" xfId="0" applyNumberFormat="1" applyFont="1" applyBorder="1" applyAlignment="1" applyProtection="1">
      <alignment horizontal="center"/>
      <protection hidden="1"/>
    </xf>
    <xf numFmtId="165" fontId="20" fillId="0" borderId="2" xfId="20" applyNumberFormat="1" applyFont="1" applyFill="1" applyBorder="1" applyAlignment="1" applyProtection="1">
      <alignment horizontal="center" vertical="center" wrapText="1"/>
      <protection hidden="1"/>
    </xf>
    <xf numFmtId="165" fontId="20" fillId="0" borderId="4" xfId="20" applyNumberFormat="1" applyFont="1" applyFill="1" applyBorder="1" applyAlignment="1" applyProtection="1">
      <alignment horizontal="center" vertical="center" wrapText="1"/>
      <protection hidden="1"/>
    </xf>
    <xf numFmtId="165" fontId="20" fillId="0" borderId="0" xfId="0" applyNumberFormat="1" applyFont="1" applyFill="1" applyBorder="1" applyAlignment="1" applyProtection="1">
      <alignment horizontal="center" vertical="center" wrapText="1"/>
      <protection hidden="1"/>
    </xf>
    <xf numFmtId="0" fontId="20" fillId="0" borderId="0" xfId="0" applyFont="1" applyFill="1" applyBorder="1" applyAlignment="1" applyProtection="1">
      <alignment horizontal="center" vertical="center" wrapText="1"/>
      <protection hidden="1"/>
    </xf>
    <xf numFmtId="0" fontId="45" fillId="0" borderId="0" xfId="0" applyFont="1" applyBorder="1" applyAlignment="1" applyProtection="1">
      <alignment horizontal="left" vertical="center"/>
      <protection hidden="1"/>
    </xf>
    <xf numFmtId="0" fontId="0" fillId="0" borderId="2" xfId="0" applyBorder="1" applyAlignment="1" applyProtection="1">
      <alignment horizontal="center"/>
      <protection hidden="1"/>
    </xf>
    <xf numFmtId="0" fontId="0" fillId="0" borderId="4" xfId="0" applyBorder="1" applyAlignment="1" applyProtection="1">
      <alignment horizontal="center"/>
      <protection hidden="1"/>
    </xf>
    <xf numFmtId="0" fontId="48" fillId="0" borderId="5" xfId="0" applyFont="1" applyBorder="1" applyAlignment="1" applyProtection="1">
      <alignment horizontal="left" vertical="center" wrapText="1"/>
      <protection hidden="1"/>
    </xf>
    <xf numFmtId="0" fontId="48" fillId="0" borderId="6" xfId="0" applyFont="1" applyBorder="1" applyAlignment="1" applyProtection="1">
      <alignment horizontal="left" vertical="center" wrapText="1"/>
      <protection hidden="1"/>
    </xf>
    <xf numFmtId="0" fontId="48" fillId="0" borderId="12" xfId="0" applyFont="1" applyBorder="1" applyAlignment="1" applyProtection="1">
      <alignment horizontal="left" vertical="center" wrapText="1"/>
      <protection hidden="1"/>
    </xf>
    <xf numFmtId="0" fontId="48" fillId="0" borderId="8" xfId="0" applyFont="1" applyBorder="1" applyAlignment="1" applyProtection="1">
      <alignment horizontal="left" vertical="center" wrapText="1"/>
      <protection hidden="1"/>
    </xf>
    <xf numFmtId="0" fontId="48" fillId="26" borderId="2" xfId="0" applyFont="1" applyFill="1" applyBorder="1" applyAlignment="1" applyProtection="1">
      <alignment horizontal="center" vertical="center"/>
      <protection hidden="1"/>
    </xf>
    <xf numFmtId="0" fontId="48" fillId="26" borderId="4" xfId="0" applyFont="1" applyFill="1" applyBorder="1" applyAlignment="1" applyProtection="1">
      <alignment horizontal="center" vertical="center"/>
      <protection hidden="1"/>
    </xf>
    <xf numFmtId="0" fontId="48" fillId="26" borderId="2" xfId="0" applyFont="1" applyFill="1" applyBorder="1" applyAlignment="1">
      <alignment horizontal="center" vertical="center"/>
    </xf>
    <xf numFmtId="0" fontId="48" fillId="26" borderId="3" xfId="0" applyFont="1" applyFill="1" applyBorder="1" applyAlignment="1">
      <alignment horizontal="center" vertical="center"/>
    </xf>
    <xf numFmtId="0" fontId="48" fillId="26" borderId="4" xfId="0" applyFont="1" applyFill="1" applyBorder="1" applyAlignment="1">
      <alignment horizontal="center" vertical="center"/>
    </xf>
    <xf numFmtId="0" fontId="48" fillId="0" borderId="5" xfId="0" applyFont="1" applyBorder="1" applyAlignment="1" applyProtection="1">
      <alignment horizontal="center" vertical="center"/>
      <protection hidden="1"/>
    </xf>
    <xf numFmtId="0" fontId="48" fillId="0" borderId="7" xfId="0" applyFont="1" applyBorder="1" applyAlignment="1" applyProtection="1">
      <alignment horizontal="center" vertical="center"/>
      <protection hidden="1"/>
    </xf>
    <xf numFmtId="0" fontId="48" fillId="0" borderId="12" xfId="0" applyFont="1" applyBorder="1" applyAlignment="1" applyProtection="1">
      <alignment horizontal="center" vertical="center"/>
      <protection hidden="1"/>
    </xf>
    <xf numFmtId="0" fontId="48" fillId="0" borderId="9" xfId="0" applyFont="1" applyBorder="1" applyAlignment="1" applyProtection="1">
      <alignment horizontal="center" vertical="center"/>
      <protection hidden="1"/>
    </xf>
    <xf numFmtId="9" fontId="94" fillId="0" borderId="5" xfId="20" applyNumberFormat="1" applyFont="1" applyBorder="1" applyAlignment="1" applyProtection="1">
      <alignment horizontal="center" vertical="center"/>
      <protection hidden="1"/>
    </xf>
    <xf numFmtId="9" fontId="94" fillId="0" borderId="7" xfId="20" applyNumberFormat="1" applyFont="1" applyBorder="1" applyAlignment="1" applyProtection="1">
      <alignment horizontal="center" vertical="center"/>
      <protection hidden="1"/>
    </xf>
    <xf numFmtId="9" fontId="94" fillId="0" borderId="12" xfId="20" applyNumberFormat="1" applyFont="1" applyBorder="1" applyAlignment="1" applyProtection="1">
      <alignment horizontal="center" vertical="center"/>
      <protection hidden="1"/>
    </xf>
    <xf numFmtId="9" fontId="94" fillId="0" borderId="9" xfId="20" applyNumberFormat="1" applyFont="1" applyBorder="1" applyAlignment="1" applyProtection="1">
      <alignment horizontal="center" vertical="center"/>
      <protection hidden="1"/>
    </xf>
    <xf numFmtId="9" fontId="94" fillId="0" borderId="5" xfId="20" applyFont="1" applyBorder="1" applyAlignment="1" applyProtection="1">
      <alignment horizontal="center" vertical="center"/>
      <protection hidden="1"/>
    </xf>
    <xf numFmtId="9" fontId="94" fillId="0" borderId="7" xfId="20" applyFont="1" applyBorder="1" applyAlignment="1" applyProtection="1">
      <alignment horizontal="center" vertical="center"/>
      <protection hidden="1"/>
    </xf>
    <xf numFmtId="9" fontId="94" fillId="0" borderId="12" xfId="20" applyFont="1" applyBorder="1" applyAlignment="1" applyProtection="1">
      <alignment horizontal="center" vertical="center"/>
      <protection hidden="1"/>
    </xf>
    <xf numFmtId="9" fontId="94" fillId="0" borderId="9" xfId="20" applyFont="1" applyBorder="1" applyAlignment="1" applyProtection="1">
      <alignment horizontal="center" vertical="center"/>
      <protection hidden="1"/>
    </xf>
    <xf numFmtId="0" fontId="91" fillId="0" borderId="16" xfId="0" applyFont="1" applyBorder="1" applyAlignment="1" applyProtection="1">
      <alignment horizontal="center" vertical="center" wrapText="1"/>
      <protection hidden="1"/>
    </xf>
    <xf numFmtId="0" fontId="91" fillId="0" borderId="17" xfId="0" applyFont="1" applyBorder="1" applyAlignment="1" applyProtection="1">
      <alignment horizontal="center" vertical="center" wrapText="1"/>
      <protection hidden="1"/>
    </xf>
    <xf numFmtId="0" fontId="91" fillId="0" borderId="18" xfId="0" applyFont="1" applyBorder="1" applyAlignment="1" applyProtection="1">
      <alignment horizontal="center" vertical="center" wrapText="1"/>
      <protection hidden="1"/>
    </xf>
    <xf numFmtId="0" fontId="91" fillId="0" borderId="19" xfId="0" applyFont="1" applyBorder="1" applyAlignment="1" applyProtection="1">
      <alignment horizontal="center" vertical="center" wrapText="1"/>
      <protection hidden="1"/>
    </xf>
    <xf numFmtId="0" fontId="91" fillId="0" borderId="0" xfId="0" applyFont="1" applyBorder="1" applyAlignment="1" applyProtection="1">
      <alignment horizontal="center" vertical="center" wrapText="1"/>
      <protection hidden="1"/>
    </xf>
    <xf numFmtId="0" fontId="91" fillId="0" borderId="20" xfId="0" applyFont="1" applyBorder="1" applyAlignment="1" applyProtection="1">
      <alignment horizontal="center" vertical="center" wrapText="1"/>
      <protection hidden="1"/>
    </xf>
    <xf numFmtId="0" fontId="91" fillId="0" borderId="21" xfId="0" applyFont="1" applyBorder="1" applyAlignment="1" applyProtection="1">
      <alignment horizontal="center" vertical="center" wrapText="1"/>
      <protection hidden="1"/>
    </xf>
    <xf numFmtId="0" fontId="91" fillId="0" borderId="22" xfId="0" applyFont="1" applyBorder="1" applyAlignment="1" applyProtection="1">
      <alignment horizontal="center" vertical="center" wrapText="1"/>
      <protection hidden="1"/>
    </xf>
    <xf numFmtId="0" fontId="91" fillId="0" borderId="23" xfId="0" applyFont="1" applyBorder="1" applyAlignment="1" applyProtection="1">
      <alignment horizontal="center" vertical="center" wrapText="1"/>
      <protection hidden="1"/>
    </xf>
    <xf numFmtId="1" fontId="21" fillId="0" borderId="16" xfId="0" applyNumberFormat="1" applyFont="1" applyBorder="1" applyAlignment="1" applyProtection="1">
      <alignment horizontal="center" vertical="center"/>
      <protection hidden="1"/>
    </xf>
    <xf numFmtId="1" fontId="21" fillId="0" borderId="17" xfId="0" applyNumberFormat="1" applyFont="1" applyBorder="1" applyAlignment="1" applyProtection="1">
      <alignment horizontal="center" vertical="center"/>
      <protection hidden="1"/>
    </xf>
    <xf numFmtId="1" fontId="21" fillId="0" borderId="18" xfId="0" applyNumberFormat="1" applyFont="1" applyBorder="1" applyAlignment="1" applyProtection="1">
      <alignment horizontal="center" vertical="center"/>
      <protection hidden="1"/>
    </xf>
    <xf numFmtId="1" fontId="21" fillId="0" borderId="19" xfId="0" applyNumberFormat="1" applyFont="1" applyBorder="1" applyAlignment="1" applyProtection="1">
      <alignment horizontal="center" vertical="center"/>
      <protection hidden="1"/>
    </xf>
    <xf numFmtId="1" fontId="21" fillId="0" borderId="0" xfId="0" applyNumberFormat="1" applyFont="1" applyBorder="1" applyAlignment="1" applyProtection="1">
      <alignment horizontal="center" vertical="center"/>
      <protection hidden="1"/>
    </xf>
    <xf numFmtId="1" fontId="21" fillId="0" borderId="20" xfId="0" applyNumberFormat="1" applyFont="1" applyBorder="1" applyAlignment="1" applyProtection="1">
      <alignment horizontal="center" vertical="center"/>
      <protection hidden="1"/>
    </xf>
    <xf numFmtId="1" fontId="21" fillId="0" borderId="21" xfId="0" applyNumberFormat="1" applyFont="1" applyBorder="1" applyAlignment="1" applyProtection="1">
      <alignment horizontal="center" vertical="center"/>
      <protection hidden="1"/>
    </xf>
    <xf numFmtId="1" fontId="21" fillId="0" borderId="22" xfId="0" applyNumberFormat="1" applyFont="1" applyBorder="1" applyAlignment="1" applyProtection="1">
      <alignment horizontal="center" vertical="center"/>
      <protection hidden="1"/>
    </xf>
    <xf numFmtId="1" fontId="21" fillId="0" borderId="23" xfId="0" applyNumberFormat="1" applyFont="1" applyBorder="1" applyAlignment="1" applyProtection="1">
      <alignment horizontal="center" vertical="center"/>
      <protection hidden="1"/>
    </xf>
    <xf numFmtId="9" fontId="21" fillId="0" borderId="16" xfId="0" applyNumberFormat="1" applyFont="1" applyBorder="1" applyAlignment="1" applyProtection="1">
      <alignment horizontal="center" vertical="center"/>
      <protection hidden="1"/>
    </xf>
    <xf numFmtId="9" fontId="21" fillId="0" borderId="17" xfId="0" applyNumberFormat="1" applyFont="1" applyBorder="1" applyAlignment="1" applyProtection="1">
      <alignment horizontal="center" vertical="center"/>
      <protection hidden="1"/>
    </xf>
    <xf numFmtId="9" fontId="21" fillId="0" borderId="84" xfId="0" applyNumberFormat="1" applyFont="1" applyBorder="1" applyAlignment="1" applyProtection="1">
      <alignment horizontal="center" vertical="center"/>
      <protection hidden="1"/>
    </xf>
    <xf numFmtId="9" fontId="21" fillId="0" borderId="19" xfId="0" applyNumberFormat="1" applyFont="1" applyBorder="1" applyAlignment="1" applyProtection="1">
      <alignment horizontal="center" vertical="center"/>
      <protection hidden="1"/>
    </xf>
    <xf numFmtId="9" fontId="21" fillId="0" borderId="0" xfId="0" applyNumberFormat="1" applyFont="1" applyBorder="1" applyAlignment="1" applyProtection="1">
      <alignment horizontal="center" vertical="center"/>
      <protection hidden="1"/>
    </xf>
    <xf numFmtId="9" fontId="21" fillId="0" borderId="85" xfId="0" applyNumberFormat="1" applyFont="1" applyBorder="1" applyAlignment="1" applyProtection="1">
      <alignment horizontal="center" vertical="center"/>
      <protection hidden="1"/>
    </xf>
    <xf numFmtId="9" fontId="21" fillId="0" borderId="21" xfId="0" applyNumberFormat="1" applyFont="1" applyBorder="1" applyAlignment="1" applyProtection="1">
      <alignment horizontal="center" vertical="center"/>
      <protection hidden="1"/>
    </xf>
    <xf numFmtId="9" fontId="21" fillId="0" borderId="22" xfId="0" applyNumberFormat="1" applyFont="1" applyBorder="1" applyAlignment="1" applyProtection="1">
      <alignment horizontal="center" vertical="center"/>
      <protection hidden="1"/>
    </xf>
    <xf numFmtId="9" fontId="21" fillId="0" borderId="86" xfId="0" applyNumberFormat="1" applyFont="1" applyBorder="1" applyAlignment="1" applyProtection="1">
      <alignment horizontal="center" vertical="center"/>
      <protection hidden="1"/>
    </xf>
    <xf numFmtId="9" fontId="24" fillId="0" borderId="0" xfId="0" applyNumberFormat="1" applyFont="1" applyBorder="1" applyAlignment="1" applyProtection="1">
      <alignment horizontal="center"/>
      <protection hidden="1"/>
    </xf>
    <xf numFmtId="9" fontId="83" fillId="0" borderId="0" xfId="0" applyNumberFormat="1" applyFont="1" applyAlignment="1" applyProtection="1">
      <alignment horizontal="center"/>
      <protection hidden="1"/>
    </xf>
    <xf numFmtId="0" fontId="84" fillId="0" borderId="88" xfId="0" applyFont="1" applyFill="1" applyBorder="1" applyAlignment="1" applyProtection="1">
      <alignment horizontal="center" vertical="center" wrapText="1"/>
      <protection hidden="1"/>
    </xf>
    <xf numFmtId="0" fontId="84" fillId="0" borderId="89" xfId="0" applyFont="1" applyFill="1" applyBorder="1" applyAlignment="1" applyProtection="1">
      <alignment horizontal="center" vertical="center" wrapText="1"/>
      <protection hidden="1"/>
    </xf>
    <xf numFmtId="0" fontId="84" fillId="0" borderId="90" xfId="0" applyFont="1" applyFill="1" applyBorder="1" applyAlignment="1" applyProtection="1">
      <alignment horizontal="center" vertical="center" wrapText="1"/>
      <protection hidden="1"/>
    </xf>
    <xf numFmtId="0" fontId="84" fillId="0" borderId="87" xfId="0" applyFont="1" applyFill="1" applyBorder="1" applyAlignment="1" applyProtection="1">
      <alignment horizontal="center" vertical="center" wrapText="1"/>
      <protection hidden="1"/>
    </xf>
    <xf numFmtId="0" fontId="84" fillId="0" borderId="0" xfId="0" applyFont="1" applyFill="1" applyBorder="1" applyAlignment="1" applyProtection="1">
      <alignment horizontal="center" vertical="center" wrapText="1"/>
      <protection hidden="1"/>
    </xf>
    <xf numFmtId="0" fontId="84" fillId="0" borderId="117" xfId="0" applyFont="1" applyFill="1" applyBorder="1" applyAlignment="1" applyProtection="1">
      <alignment horizontal="center" vertical="center" wrapText="1"/>
      <protection hidden="1"/>
    </xf>
    <xf numFmtId="0" fontId="20" fillId="24" borderId="5" xfId="0" applyFont="1" applyFill="1" applyBorder="1" applyAlignment="1" applyProtection="1">
      <alignment horizontal="center" vertical="center" wrapText="1"/>
      <protection hidden="1"/>
    </xf>
    <xf numFmtId="0" fontId="20" fillId="24" borderId="6" xfId="0" applyFont="1" applyFill="1" applyBorder="1" applyAlignment="1" applyProtection="1">
      <alignment horizontal="center" vertical="center" wrapText="1"/>
      <protection hidden="1"/>
    </xf>
    <xf numFmtId="0" fontId="20" fillId="24" borderId="10" xfId="0" applyFont="1" applyFill="1" applyBorder="1" applyAlignment="1" applyProtection="1">
      <alignment horizontal="center" vertical="center" wrapText="1"/>
      <protection hidden="1"/>
    </xf>
    <xf numFmtId="0" fontId="20" fillId="24" borderId="0" xfId="0" applyFont="1" applyFill="1" applyBorder="1" applyAlignment="1" applyProtection="1">
      <alignment horizontal="center" vertical="center" wrapText="1"/>
      <protection hidden="1"/>
    </xf>
    <xf numFmtId="0" fontId="20" fillId="24" borderId="12" xfId="0" applyFont="1" applyFill="1" applyBorder="1" applyAlignment="1" applyProtection="1">
      <alignment horizontal="center" vertical="center" wrapText="1"/>
      <protection hidden="1"/>
    </xf>
    <xf numFmtId="0" fontId="20" fillId="24" borderId="8" xfId="0" applyFont="1" applyFill="1" applyBorder="1" applyAlignment="1" applyProtection="1">
      <alignment horizontal="center" vertical="center" wrapText="1"/>
      <protection hidden="1"/>
    </xf>
    <xf numFmtId="165" fontId="20" fillId="0" borderId="2" xfId="0" applyNumberFormat="1" applyFont="1" applyFill="1" applyBorder="1" applyAlignment="1" applyProtection="1">
      <alignment horizontal="center" vertical="center" wrapText="1"/>
      <protection hidden="1"/>
    </xf>
    <xf numFmtId="165" fontId="20" fillId="0" borderId="3" xfId="0" applyNumberFormat="1" applyFont="1" applyFill="1" applyBorder="1" applyAlignment="1" applyProtection="1">
      <alignment horizontal="center" vertical="center" wrapText="1"/>
      <protection hidden="1"/>
    </xf>
    <xf numFmtId="165" fontId="20" fillId="0" borderId="5" xfId="20" applyNumberFormat="1" applyFont="1" applyFill="1" applyBorder="1" applyAlignment="1" applyProtection="1">
      <alignment horizontal="center" vertical="center" wrapText="1"/>
      <protection hidden="1"/>
    </xf>
    <xf numFmtId="165" fontId="20" fillId="0" borderId="7" xfId="20" applyNumberFormat="1" applyFont="1" applyFill="1" applyBorder="1" applyAlignment="1" applyProtection="1">
      <alignment horizontal="center" vertical="center" wrapText="1"/>
      <protection hidden="1"/>
    </xf>
    <xf numFmtId="0" fontId="85" fillId="0" borderId="88" xfId="0" applyFont="1" applyFill="1" applyBorder="1" applyAlignment="1" applyProtection="1">
      <alignment horizontal="center" vertical="center" wrapText="1"/>
      <protection hidden="1"/>
    </xf>
    <xf numFmtId="0" fontId="85" fillId="0" borderId="89" xfId="0" applyFont="1" applyFill="1" applyBorder="1" applyAlignment="1" applyProtection="1">
      <alignment horizontal="center" vertical="center" wrapText="1"/>
      <protection hidden="1"/>
    </xf>
    <xf numFmtId="0" fontId="85" fillId="0" borderId="90" xfId="0" applyFont="1" applyFill="1" applyBorder="1" applyAlignment="1" applyProtection="1">
      <alignment horizontal="center" vertical="center" wrapText="1"/>
      <protection hidden="1"/>
    </xf>
    <xf numFmtId="9" fontId="84" fillId="0" borderId="126" xfId="0" applyNumberFormat="1" applyFont="1" applyFill="1" applyBorder="1" applyAlignment="1" applyProtection="1">
      <alignment horizontal="center" vertical="center" wrapText="1"/>
      <protection hidden="1"/>
    </xf>
    <xf numFmtId="0" fontId="23" fillId="24" borderId="1" xfId="0" applyFont="1" applyFill="1" applyBorder="1" applyAlignment="1" applyProtection="1">
      <alignment horizontal="center" vertical="center" wrapText="1"/>
      <protection hidden="1"/>
    </xf>
    <xf numFmtId="165" fontId="20" fillId="0" borderId="1" xfId="0" applyNumberFormat="1" applyFont="1" applyFill="1" applyBorder="1" applyAlignment="1" applyProtection="1">
      <alignment horizontal="center" vertical="center" wrapText="1"/>
      <protection hidden="1"/>
    </xf>
    <xf numFmtId="165" fontId="20" fillId="0" borderId="1" xfId="20" applyNumberFormat="1" applyFont="1" applyFill="1" applyBorder="1" applyAlignment="1" applyProtection="1">
      <alignment horizontal="center" vertical="center" wrapText="1"/>
      <protection hidden="1"/>
    </xf>
    <xf numFmtId="0" fontId="96" fillId="0" borderId="87" xfId="0" applyFont="1" applyFill="1" applyBorder="1" applyAlignment="1" applyProtection="1">
      <alignment horizontal="center" vertical="center"/>
      <protection hidden="1"/>
    </xf>
    <xf numFmtId="0" fontId="96" fillId="0" borderId="0" xfId="0" applyFont="1" applyFill="1" applyBorder="1" applyAlignment="1" applyProtection="1">
      <alignment horizontal="center" vertical="center"/>
      <protection hidden="1"/>
    </xf>
    <xf numFmtId="0" fontId="96" fillId="0" borderId="117" xfId="0" applyFont="1" applyFill="1" applyBorder="1" applyAlignment="1" applyProtection="1">
      <alignment horizontal="center" vertical="center"/>
      <protection hidden="1"/>
    </xf>
    <xf numFmtId="0" fontId="85" fillId="0" borderId="124" xfId="0" applyFont="1" applyFill="1" applyBorder="1" applyAlignment="1" applyProtection="1">
      <alignment horizontal="center" vertical="center" wrapText="1"/>
      <protection hidden="1"/>
    </xf>
    <xf numFmtId="0" fontId="85" fillId="0" borderId="126" xfId="0" applyFont="1" applyFill="1" applyBorder="1" applyAlignment="1" applyProtection="1">
      <alignment horizontal="center" vertical="center" wrapText="1"/>
      <protection hidden="1"/>
    </xf>
    <xf numFmtId="0" fontId="85" fillId="0" borderId="125" xfId="0" applyFont="1" applyFill="1" applyBorder="1" applyAlignment="1" applyProtection="1">
      <alignment horizontal="center" vertical="center" wrapText="1"/>
      <protection hidden="1"/>
    </xf>
    <xf numFmtId="9" fontId="85" fillId="0" borderId="126" xfId="0" applyNumberFormat="1" applyFont="1" applyBorder="1" applyAlignment="1" applyProtection="1">
      <alignment horizontal="center" vertical="center" wrapText="1"/>
      <protection hidden="1"/>
    </xf>
    <xf numFmtId="0" fontId="20" fillId="8" borderId="5" xfId="0" applyFont="1" applyFill="1" applyBorder="1" applyAlignment="1" applyProtection="1">
      <alignment horizontal="center" vertical="center" wrapText="1"/>
      <protection hidden="1"/>
    </xf>
    <xf numFmtId="0" fontId="20" fillId="8" borderId="7" xfId="0" applyFont="1" applyFill="1" applyBorder="1" applyAlignment="1" applyProtection="1">
      <alignment horizontal="center" vertical="center" wrapText="1"/>
      <protection hidden="1"/>
    </xf>
    <xf numFmtId="0" fontId="20" fillId="8" borderId="10" xfId="0" applyFont="1" applyFill="1" applyBorder="1" applyAlignment="1" applyProtection="1">
      <alignment horizontal="center" vertical="center" wrapText="1"/>
      <protection hidden="1"/>
    </xf>
    <xf numFmtId="0" fontId="20" fillId="8" borderId="11" xfId="0" applyFont="1" applyFill="1" applyBorder="1" applyAlignment="1" applyProtection="1">
      <alignment horizontal="center" vertical="center" wrapText="1"/>
      <protection hidden="1"/>
    </xf>
    <xf numFmtId="0" fontId="20" fillId="8" borderId="12" xfId="0" applyFont="1" applyFill="1" applyBorder="1" applyAlignment="1" applyProtection="1">
      <alignment horizontal="center" vertical="center" wrapText="1"/>
      <protection hidden="1"/>
    </xf>
    <xf numFmtId="0" fontId="20" fillId="8" borderId="9" xfId="0" applyFont="1" applyFill="1" applyBorder="1" applyAlignment="1" applyProtection="1">
      <alignment horizontal="center" vertical="center" wrapText="1"/>
      <protection hidden="1"/>
    </xf>
    <xf numFmtId="9" fontId="81" fillId="0" borderId="31" xfId="0" applyNumberFormat="1" applyFont="1" applyBorder="1" applyAlignment="1" applyProtection="1">
      <alignment horizontal="center" vertical="center"/>
      <protection hidden="1"/>
    </xf>
    <xf numFmtId="9" fontId="81" fillId="0" borderId="32" xfId="0" applyNumberFormat="1" applyFont="1" applyBorder="1" applyAlignment="1" applyProtection="1">
      <alignment horizontal="center" vertical="center"/>
      <protection hidden="1"/>
    </xf>
    <xf numFmtId="9" fontId="81" fillId="0" borderId="35" xfId="0" applyNumberFormat="1" applyFont="1" applyBorder="1" applyAlignment="1" applyProtection="1">
      <alignment horizontal="center" vertical="center"/>
      <protection hidden="1"/>
    </xf>
    <xf numFmtId="9" fontId="81" fillId="0" borderId="36" xfId="0" applyNumberFormat="1" applyFont="1" applyBorder="1" applyAlignment="1" applyProtection="1">
      <alignment horizontal="center" vertical="center"/>
      <protection hidden="1"/>
    </xf>
    <xf numFmtId="9" fontId="81" fillId="0" borderId="0" xfId="0" applyNumberFormat="1" applyFont="1" applyBorder="1" applyAlignment="1" applyProtection="1">
      <alignment horizontal="center" vertical="center"/>
      <protection hidden="1"/>
    </xf>
    <xf numFmtId="9" fontId="81" fillId="0" borderId="37" xfId="0" applyNumberFormat="1" applyFont="1" applyBorder="1" applyAlignment="1" applyProtection="1">
      <alignment horizontal="center" vertical="center"/>
      <protection hidden="1"/>
    </xf>
    <xf numFmtId="9" fontId="81" fillId="0" borderId="38" xfId="0" applyNumberFormat="1" applyFont="1" applyBorder="1" applyAlignment="1" applyProtection="1">
      <alignment horizontal="center" vertical="center"/>
      <protection hidden="1"/>
    </xf>
    <xf numFmtId="9" fontId="81" fillId="0" borderId="39" xfId="0" applyNumberFormat="1" applyFont="1" applyBorder="1" applyAlignment="1" applyProtection="1">
      <alignment horizontal="center" vertical="center"/>
      <protection hidden="1"/>
    </xf>
    <xf numFmtId="9" fontId="81" fillId="0" borderId="42" xfId="0" applyNumberFormat="1" applyFont="1" applyBorder="1" applyAlignment="1" applyProtection="1">
      <alignment horizontal="center" vertical="center"/>
      <protection hidden="1"/>
    </xf>
    <xf numFmtId="0" fontId="22" fillId="21" borderId="2" xfId="0" applyFont="1" applyFill="1" applyBorder="1" applyAlignment="1" applyProtection="1">
      <alignment horizontal="center" vertical="center"/>
      <protection hidden="1"/>
    </xf>
    <xf numFmtId="0" fontId="22" fillId="21" borderId="4" xfId="0" applyFont="1" applyFill="1" applyBorder="1" applyAlignment="1" applyProtection="1">
      <alignment horizontal="center" vertical="center"/>
      <protection hidden="1"/>
    </xf>
    <xf numFmtId="0" fontId="15" fillId="0" borderId="2" xfId="0" applyFont="1" applyBorder="1" applyAlignment="1" applyProtection="1">
      <alignment horizontal="center" vertical="center"/>
      <protection hidden="1"/>
    </xf>
    <xf numFmtId="0" fontId="15" fillId="0" borderId="3" xfId="0" applyFont="1" applyBorder="1" applyAlignment="1" applyProtection="1">
      <alignment horizontal="center" vertical="center"/>
      <protection hidden="1"/>
    </xf>
    <xf numFmtId="0" fontId="15" fillId="0" borderId="4" xfId="0" applyFont="1" applyBorder="1" applyAlignment="1" applyProtection="1">
      <alignment horizontal="center" vertical="center"/>
      <protection hidden="1"/>
    </xf>
    <xf numFmtId="165" fontId="21" fillId="0" borderId="16" xfId="0" applyNumberFormat="1" applyFont="1" applyBorder="1" applyAlignment="1" applyProtection="1">
      <alignment horizontal="center" vertical="center"/>
      <protection hidden="1"/>
    </xf>
    <xf numFmtId="165" fontId="21" fillId="0" borderId="18" xfId="0" applyNumberFormat="1" applyFont="1" applyBorder="1" applyAlignment="1" applyProtection="1">
      <alignment horizontal="center" vertical="center"/>
      <protection hidden="1"/>
    </xf>
    <xf numFmtId="165" fontId="21" fillId="0" borderId="19" xfId="0" applyNumberFormat="1" applyFont="1" applyBorder="1" applyAlignment="1" applyProtection="1">
      <alignment horizontal="center" vertical="center"/>
      <protection hidden="1"/>
    </xf>
    <xf numFmtId="165" fontId="21" fillId="0" borderId="20" xfId="0" applyNumberFormat="1" applyFont="1" applyBorder="1" applyAlignment="1" applyProtection="1">
      <alignment horizontal="center" vertical="center"/>
      <protection hidden="1"/>
    </xf>
    <xf numFmtId="165" fontId="21" fillId="0" borderId="21" xfId="0" applyNumberFormat="1" applyFont="1" applyBorder="1" applyAlignment="1" applyProtection="1">
      <alignment horizontal="center" vertical="center"/>
      <protection hidden="1"/>
    </xf>
    <xf numFmtId="165" fontId="21" fillId="0" borderId="23" xfId="0" applyNumberFormat="1" applyFont="1" applyBorder="1" applyAlignment="1" applyProtection="1">
      <alignment horizontal="center" vertical="center"/>
      <protection hidden="1"/>
    </xf>
    <xf numFmtId="0" fontId="20" fillId="23" borderId="2" xfId="0" applyFont="1" applyFill="1" applyBorder="1" applyAlignment="1" applyProtection="1">
      <alignment horizontal="center" vertical="center"/>
      <protection hidden="1"/>
    </xf>
    <xf numFmtId="0" fontId="20" fillId="23" borderId="3" xfId="0" applyFont="1" applyFill="1" applyBorder="1" applyAlignment="1" applyProtection="1">
      <alignment horizontal="center" vertical="center"/>
      <protection hidden="1"/>
    </xf>
    <xf numFmtId="0" fontId="20" fillId="23" borderId="4" xfId="0" applyFont="1" applyFill="1" applyBorder="1" applyAlignment="1" applyProtection="1">
      <alignment horizontal="center" vertical="center"/>
      <protection hidden="1"/>
    </xf>
    <xf numFmtId="1" fontId="22" fillId="21" borderId="2" xfId="0" applyNumberFormat="1" applyFont="1" applyFill="1" applyBorder="1" applyAlignment="1" applyProtection="1">
      <alignment horizontal="center" vertical="center"/>
      <protection hidden="1"/>
    </xf>
    <xf numFmtId="1" fontId="22" fillId="21" borderId="4" xfId="0" applyNumberFormat="1" applyFont="1" applyFill="1" applyBorder="1" applyAlignment="1" applyProtection="1">
      <alignment horizontal="center" vertical="center"/>
      <protection hidden="1"/>
    </xf>
    <xf numFmtId="0" fontId="82" fillId="8" borderId="73" xfId="0" applyFont="1" applyFill="1" applyBorder="1" applyAlignment="1" applyProtection="1">
      <alignment horizontal="center" vertical="center" wrapText="1"/>
      <protection hidden="1"/>
    </xf>
    <xf numFmtId="0" fontId="82" fillId="8" borderId="74" xfId="0" applyFont="1" applyFill="1" applyBorder="1" applyAlignment="1" applyProtection="1">
      <alignment horizontal="center" vertical="center" wrapText="1"/>
      <protection hidden="1"/>
    </xf>
    <xf numFmtId="0" fontId="82" fillId="8" borderId="10" xfId="0" applyFont="1" applyFill="1" applyBorder="1" applyAlignment="1" applyProtection="1">
      <alignment horizontal="center" vertical="center" wrapText="1"/>
      <protection hidden="1"/>
    </xf>
    <xf numFmtId="0" fontId="82" fillId="8" borderId="76" xfId="0" applyFont="1" applyFill="1" applyBorder="1" applyAlignment="1" applyProtection="1">
      <alignment horizontal="center" vertical="center" wrapText="1"/>
      <protection hidden="1"/>
    </xf>
    <xf numFmtId="0" fontId="82" fillId="8" borderId="114" xfId="0" applyFont="1" applyFill="1" applyBorder="1" applyAlignment="1" applyProtection="1">
      <alignment horizontal="center" vertical="center" wrapText="1"/>
      <protection hidden="1"/>
    </xf>
    <xf numFmtId="0" fontId="82" fillId="8" borderId="101" xfId="0" applyFont="1" applyFill="1" applyBorder="1" applyAlignment="1" applyProtection="1">
      <alignment horizontal="center" vertical="center" wrapText="1"/>
      <protection hidden="1"/>
    </xf>
    <xf numFmtId="43" fontId="0" fillId="0" borderId="0" xfId="8" applyFont="1" applyFill="1" applyBorder="1" applyAlignment="1" applyProtection="1">
      <alignment horizontal="center"/>
      <protection hidden="1"/>
    </xf>
    <xf numFmtId="43" fontId="0" fillId="22" borderId="63" xfId="8" applyFont="1" applyFill="1" applyBorder="1" applyAlignment="1" applyProtection="1">
      <alignment horizontal="right"/>
      <protection hidden="1"/>
    </xf>
    <xf numFmtId="43" fontId="0" fillId="22" borderId="64" xfId="8" applyFont="1" applyFill="1" applyBorder="1" applyAlignment="1" applyProtection="1">
      <alignment horizontal="right"/>
      <protection hidden="1"/>
    </xf>
    <xf numFmtId="0" fontId="15" fillId="0" borderId="2" xfId="0" applyFont="1" applyFill="1" applyBorder="1" applyAlignment="1" applyProtection="1">
      <alignment horizontal="center" vertical="center"/>
      <protection hidden="1"/>
    </xf>
    <xf numFmtId="0" fontId="15" fillId="0" borderId="3" xfId="0" applyFont="1" applyFill="1" applyBorder="1" applyAlignment="1" applyProtection="1">
      <alignment horizontal="center" vertical="center"/>
      <protection hidden="1"/>
    </xf>
    <xf numFmtId="0" fontId="15" fillId="0" borderId="4" xfId="0" applyFont="1" applyFill="1" applyBorder="1" applyAlignment="1" applyProtection="1">
      <alignment horizontal="center" vertical="center"/>
      <protection hidden="1"/>
    </xf>
    <xf numFmtId="0" fontId="20" fillId="8" borderId="0" xfId="0" applyFont="1" applyFill="1" applyBorder="1" applyAlignment="1" applyProtection="1">
      <alignment horizontal="center" vertical="center" wrapText="1"/>
      <protection hidden="1"/>
    </xf>
    <xf numFmtId="0" fontId="20" fillId="8" borderId="8" xfId="0" applyFont="1" applyFill="1" applyBorder="1" applyAlignment="1" applyProtection="1">
      <alignment horizontal="center" vertical="center" wrapText="1"/>
      <protection hidden="1"/>
    </xf>
    <xf numFmtId="43" fontId="0" fillId="22" borderId="108" xfId="8" applyFont="1" applyFill="1" applyBorder="1" applyAlignment="1" applyProtection="1">
      <alignment horizontal="right"/>
      <protection hidden="1"/>
    </xf>
    <xf numFmtId="43" fontId="0" fillId="22" borderId="107" xfId="8" applyFont="1" applyFill="1" applyBorder="1" applyAlignment="1" applyProtection="1">
      <alignment horizontal="right"/>
      <protection hidden="1"/>
    </xf>
    <xf numFmtId="43" fontId="0" fillId="22" borderId="106" xfId="8" applyFont="1" applyFill="1" applyBorder="1" applyAlignment="1" applyProtection="1">
      <alignment horizontal="right"/>
      <protection hidden="1"/>
    </xf>
    <xf numFmtId="43" fontId="0" fillId="22" borderId="79" xfId="8" applyFont="1" applyFill="1" applyBorder="1" applyAlignment="1" applyProtection="1">
      <alignment horizontal="right"/>
      <protection hidden="1"/>
    </xf>
    <xf numFmtId="43" fontId="0" fillId="22" borderId="80" xfId="8" applyFont="1" applyFill="1" applyBorder="1" applyAlignment="1" applyProtection="1">
      <alignment horizontal="right"/>
      <protection hidden="1"/>
    </xf>
    <xf numFmtId="43" fontId="0" fillId="22" borderId="81" xfId="8" applyFont="1" applyFill="1" applyBorder="1" applyAlignment="1" applyProtection="1">
      <alignment horizontal="right"/>
      <protection hidden="1"/>
    </xf>
    <xf numFmtId="0" fontId="87" fillId="0" borderId="2" xfId="0" applyFont="1" applyBorder="1" applyAlignment="1" applyProtection="1">
      <alignment horizontal="left"/>
      <protection hidden="1"/>
    </xf>
    <xf numFmtId="0" fontId="87" fillId="0" borderId="3" xfId="0" applyFont="1" applyBorder="1" applyAlignment="1" applyProtection="1">
      <alignment horizontal="left"/>
      <protection hidden="1"/>
    </xf>
    <xf numFmtId="0" fontId="87" fillId="0" borderId="4" xfId="0" applyFont="1" applyBorder="1" applyAlignment="1" applyProtection="1">
      <alignment horizontal="left"/>
      <protection hidden="1"/>
    </xf>
    <xf numFmtId="169" fontId="0" fillId="22" borderId="79" xfId="8" applyNumberFormat="1" applyFont="1" applyFill="1" applyBorder="1" applyAlignment="1" applyProtection="1">
      <alignment horizontal="center"/>
      <protection hidden="1"/>
    </xf>
    <xf numFmtId="169" fontId="0" fillId="22" borderId="81" xfId="8" applyNumberFormat="1" applyFont="1" applyFill="1" applyBorder="1" applyAlignment="1" applyProtection="1">
      <alignment horizontal="center"/>
      <protection hidden="1"/>
    </xf>
    <xf numFmtId="0" fontId="49" fillId="8" borderId="70" xfId="0" applyFont="1" applyFill="1" applyBorder="1" applyAlignment="1" applyProtection="1">
      <alignment horizontal="center" vertical="center" wrapText="1"/>
      <protection hidden="1"/>
    </xf>
    <xf numFmtId="0" fontId="49" fillId="8" borderId="71" xfId="0" applyFont="1" applyFill="1" applyBorder="1" applyAlignment="1" applyProtection="1">
      <alignment horizontal="center" vertical="center" wrapText="1"/>
      <protection hidden="1"/>
    </xf>
    <xf numFmtId="0" fontId="49" fillId="8" borderId="72" xfId="0" applyFont="1" applyFill="1" applyBorder="1" applyAlignment="1" applyProtection="1">
      <alignment horizontal="center" vertical="center" wrapText="1"/>
      <protection hidden="1"/>
    </xf>
    <xf numFmtId="0" fontId="49" fillId="8" borderId="75" xfId="0" applyFont="1" applyFill="1" applyBorder="1" applyAlignment="1" applyProtection="1">
      <alignment horizontal="center" vertical="center" wrapText="1"/>
      <protection hidden="1"/>
    </xf>
    <xf numFmtId="0" fontId="49" fillId="8" borderId="0" xfId="0" applyFont="1" applyFill="1" applyBorder="1" applyAlignment="1" applyProtection="1">
      <alignment horizontal="center" vertical="center" wrapText="1"/>
      <protection hidden="1"/>
    </xf>
    <xf numFmtId="0" fontId="49" fillId="8" borderId="11" xfId="0" applyFont="1" applyFill="1" applyBorder="1" applyAlignment="1" applyProtection="1">
      <alignment horizontal="center" vertical="center" wrapText="1"/>
      <protection hidden="1"/>
    </xf>
    <xf numFmtId="0" fontId="49" fillId="8" borderId="68" xfId="0" applyFont="1" applyFill="1" applyBorder="1" applyAlignment="1" applyProtection="1">
      <alignment horizontal="center" vertical="center" wrapText="1"/>
      <protection hidden="1"/>
    </xf>
    <xf numFmtId="0" fontId="49" fillId="8" borderId="69" xfId="0" applyFont="1" applyFill="1" applyBorder="1" applyAlignment="1" applyProtection="1">
      <alignment horizontal="center" vertical="center" wrapText="1"/>
      <protection hidden="1"/>
    </xf>
    <xf numFmtId="0" fontId="49" fillId="8" borderId="113" xfId="0" applyFont="1" applyFill="1" applyBorder="1" applyAlignment="1" applyProtection="1">
      <alignment horizontal="center" vertical="center" wrapText="1"/>
      <protection hidden="1"/>
    </xf>
    <xf numFmtId="0" fontId="20" fillId="8" borderId="1" xfId="0" applyFont="1" applyFill="1" applyBorder="1" applyAlignment="1" applyProtection="1">
      <alignment horizontal="center" vertical="center"/>
      <protection hidden="1"/>
    </xf>
    <xf numFmtId="4" fontId="16" fillId="0" borderId="10" xfId="0" applyNumberFormat="1" applyFont="1" applyBorder="1" applyAlignment="1" applyProtection="1">
      <protection hidden="1"/>
    </xf>
    <xf numFmtId="4" fontId="16" fillId="0" borderId="0" xfId="0" applyNumberFormat="1" applyFont="1" applyBorder="1" applyAlignment="1" applyProtection="1">
      <protection hidden="1"/>
    </xf>
    <xf numFmtId="4" fontId="16" fillId="0" borderId="11" xfId="0" applyNumberFormat="1" applyFont="1" applyBorder="1" applyAlignment="1" applyProtection="1">
      <protection hidden="1"/>
    </xf>
    <xf numFmtId="0" fontId="86" fillId="0" borderId="1" xfId="0" applyFont="1" applyBorder="1" applyAlignment="1" applyProtection="1">
      <alignment horizontal="left"/>
      <protection hidden="1"/>
    </xf>
    <xf numFmtId="4" fontId="16" fillId="0" borderId="65" xfId="0" applyNumberFormat="1" applyFont="1" applyBorder="1" applyAlignment="1" applyProtection="1">
      <alignment horizontal="center"/>
      <protection hidden="1"/>
    </xf>
    <xf numFmtId="4" fontId="16" fillId="0" borderId="67" xfId="0" applyNumberFormat="1" applyFont="1" applyBorder="1" applyAlignment="1" applyProtection="1">
      <alignment horizontal="center"/>
      <protection hidden="1"/>
    </xf>
    <xf numFmtId="4" fontId="16" fillId="0" borderId="14" xfId="0" applyNumberFormat="1" applyFont="1" applyBorder="1" applyAlignment="1" applyProtection="1">
      <alignment horizontal="center"/>
      <protection hidden="1"/>
    </xf>
    <xf numFmtId="4" fontId="16" fillId="0" borderId="112" xfId="0" applyNumberFormat="1" applyFont="1" applyBorder="1" applyAlignment="1" applyProtection="1">
      <alignment horizontal="center"/>
      <protection hidden="1"/>
    </xf>
    <xf numFmtId="43" fontId="89" fillId="11" borderId="2" xfId="8" applyFont="1" applyFill="1" applyBorder="1" applyAlignment="1" applyProtection="1">
      <alignment horizontal="center"/>
      <protection hidden="1"/>
    </xf>
    <xf numFmtId="43" fontId="89" fillId="11" borderId="3" xfId="8" applyFont="1" applyFill="1" applyBorder="1" applyAlignment="1" applyProtection="1">
      <alignment horizontal="center"/>
      <protection hidden="1"/>
    </xf>
    <xf numFmtId="43" fontId="89" fillId="11" borderId="4" xfId="8" applyFont="1" applyFill="1" applyBorder="1" applyAlignment="1" applyProtection="1">
      <alignment horizontal="center"/>
      <protection hidden="1"/>
    </xf>
    <xf numFmtId="167" fontId="20" fillId="0" borderId="8" xfId="0" applyNumberFormat="1" applyFont="1" applyFill="1" applyBorder="1" applyAlignment="1" applyProtection="1">
      <alignment horizontal="center" vertical="center"/>
      <protection hidden="1"/>
    </xf>
    <xf numFmtId="0" fontId="22" fillId="0" borderId="1" xfId="0" applyFont="1" applyBorder="1" applyAlignment="1" applyProtection="1">
      <alignment horizontal="left"/>
      <protection hidden="1"/>
    </xf>
    <xf numFmtId="0" fontId="20" fillId="23" borderId="2" xfId="0" applyFont="1" applyFill="1" applyBorder="1" applyAlignment="1" applyProtection="1">
      <alignment horizontal="right" vertical="center"/>
      <protection hidden="1"/>
    </xf>
    <xf numFmtId="0" fontId="20" fillId="23" borderId="3" xfId="0" applyFont="1" applyFill="1" applyBorder="1" applyAlignment="1" applyProtection="1">
      <alignment horizontal="right" vertical="center"/>
      <protection hidden="1"/>
    </xf>
    <xf numFmtId="0" fontId="20" fillId="23" borderId="4" xfId="0" applyFont="1" applyFill="1" applyBorder="1" applyAlignment="1" applyProtection="1">
      <alignment horizontal="right" vertical="center"/>
      <protection hidden="1"/>
    </xf>
    <xf numFmtId="0" fontId="20" fillId="8" borderId="5" xfId="0" applyFont="1" applyFill="1" applyBorder="1" applyAlignment="1" applyProtection="1">
      <alignment horizontal="left" vertical="center"/>
      <protection hidden="1"/>
    </xf>
    <xf numFmtId="0" fontId="20" fillId="8" borderId="6" xfId="0" applyFont="1" applyFill="1" applyBorder="1" applyAlignment="1" applyProtection="1">
      <alignment horizontal="left" vertical="center"/>
      <protection hidden="1"/>
    </xf>
    <xf numFmtId="0" fontId="20" fillId="8" borderId="7" xfId="0" applyFont="1" applyFill="1" applyBorder="1" applyAlignment="1" applyProtection="1">
      <alignment horizontal="left" vertical="center"/>
      <protection hidden="1"/>
    </xf>
    <xf numFmtId="0" fontId="20" fillId="8" borderId="10" xfId="0" applyFont="1" applyFill="1" applyBorder="1" applyAlignment="1" applyProtection="1">
      <alignment horizontal="left" vertical="center"/>
      <protection hidden="1"/>
    </xf>
    <xf numFmtId="0" fontId="20" fillId="8" borderId="0" xfId="0" applyFont="1" applyFill="1" applyBorder="1" applyAlignment="1" applyProtection="1">
      <alignment horizontal="left" vertical="center"/>
      <protection hidden="1"/>
    </xf>
    <xf numFmtId="0" fontId="20" fillId="8" borderId="11" xfId="0" applyFont="1" applyFill="1" applyBorder="1" applyAlignment="1" applyProtection="1">
      <alignment horizontal="left" vertical="center"/>
      <protection hidden="1"/>
    </xf>
    <xf numFmtId="0" fontId="20" fillId="8" borderId="12" xfId="0" applyFont="1" applyFill="1" applyBorder="1" applyAlignment="1" applyProtection="1">
      <alignment horizontal="left" vertical="center"/>
      <protection hidden="1"/>
    </xf>
    <xf numFmtId="0" fontId="20" fillId="8" borderId="8" xfId="0" applyFont="1" applyFill="1" applyBorder="1" applyAlignment="1" applyProtection="1">
      <alignment horizontal="left" vertical="center"/>
      <protection hidden="1"/>
    </xf>
    <xf numFmtId="0" fontId="20" fillId="8" borderId="9" xfId="0" applyFont="1" applyFill="1" applyBorder="1" applyAlignment="1" applyProtection="1">
      <alignment horizontal="left" vertical="center"/>
      <protection hidden="1"/>
    </xf>
    <xf numFmtId="0" fontId="15" fillId="21" borderId="10" xfId="0" applyFont="1" applyFill="1" applyBorder="1" applyAlignment="1" applyProtection="1">
      <alignment horizontal="center" vertical="center"/>
      <protection hidden="1"/>
    </xf>
    <xf numFmtId="0" fontId="15" fillId="21" borderId="11" xfId="0" applyFont="1" applyFill="1" applyBorder="1" applyAlignment="1" applyProtection="1">
      <alignment horizontal="center" vertical="center"/>
      <protection hidden="1"/>
    </xf>
    <xf numFmtId="0" fontId="20" fillId="8" borderId="1" xfId="0" applyFont="1" applyFill="1" applyBorder="1" applyAlignment="1" applyProtection="1">
      <alignment horizontal="center" vertical="center" wrapText="1"/>
      <protection hidden="1"/>
    </xf>
    <xf numFmtId="0" fontId="21" fillId="0" borderId="0" xfId="0" applyFont="1" applyBorder="1" applyAlignment="1" applyProtection="1">
      <alignment horizontal="left"/>
      <protection hidden="1"/>
    </xf>
    <xf numFmtId="0" fontId="21" fillId="0" borderId="8" xfId="0" applyFont="1" applyBorder="1" applyAlignment="1" applyProtection="1">
      <alignment horizontal="left"/>
      <protection hidden="1"/>
    </xf>
    <xf numFmtId="0" fontId="9" fillId="0" borderId="5" xfId="0" applyFont="1" applyFill="1" applyBorder="1" applyAlignment="1" applyProtection="1">
      <alignment horizontal="center" vertical="center" wrapText="1"/>
      <protection hidden="1"/>
    </xf>
    <xf numFmtId="0" fontId="9" fillId="0" borderId="7" xfId="0" applyFont="1" applyFill="1" applyBorder="1" applyAlignment="1" applyProtection="1">
      <alignment horizontal="center" vertical="center" wrapText="1"/>
      <protection hidden="1"/>
    </xf>
    <xf numFmtId="0" fontId="9" fillId="0" borderId="12" xfId="0" applyFont="1" applyFill="1" applyBorder="1" applyAlignment="1" applyProtection="1">
      <alignment horizontal="center" vertical="center" wrapText="1"/>
      <protection hidden="1"/>
    </xf>
    <xf numFmtId="0" fontId="9" fillId="0" borderId="9" xfId="0" applyFont="1" applyFill="1" applyBorder="1" applyAlignment="1" applyProtection="1">
      <alignment horizontal="center" vertical="center" wrapText="1"/>
      <protection hidden="1"/>
    </xf>
    <xf numFmtId="0" fontId="9" fillId="0" borderId="5"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9" fillId="0" borderId="12" xfId="0" applyFont="1" applyBorder="1" applyAlignment="1" applyProtection="1">
      <alignment horizontal="center" vertical="center" wrapText="1"/>
      <protection hidden="1"/>
    </xf>
    <xf numFmtId="0" fontId="9" fillId="0" borderId="9" xfId="0" applyFont="1" applyBorder="1" applyAlignment="1" applyProtection="1">
      <alignment horizontal="center" vertical="center" wrapText="1"/>
      <protection hidden="1"/>
    </xf>
    <xf numFmtId="0" fontId="15" fillId="21" borderId="2" xfId="0" applyFont="1" applyFill="1" applyBorder="1" applyAlignment="1" applyProtection="1">
      <alignment horizontal="center" vertical="center"/>
      <protection hidden="1"/>
    </xf>
    <xf numFmtId="0" fontId="15" fillId="21" borderId="4" xfId="0" applyFont="1" applyFill="1" applyBorder="1" applyAlignment="1" applyProtection="1">
      <alignment horizontal="center" vertical="center"/>
      <protection hidden="1"/>
    </xf>
    <xf numFmtId="1" fontId="15" fillId="21" borderId="2" xfId="0" applyNumberFormat="1" applyFont="1" applyFill="1" applyBorder="1" applyAlignment="1" applyProtection="1">
      <alignment horizontal="center" vertical="center"/>
      <protection hidden="1"/>
    </xf>
    <xf numFmtId="1" fontId="15" fillId="21" borderId="4" xfId="0" applyNumberFormat="1" applyFont="1" applyFill="1" applyBorder="1" applyAlignment="1" applyProtection="1">
      <alignment horizontal="center" vertical="center"/>
      <protection hidden="1"/>
    </xf>
    <xf numFmtId="0" fontId="9" fillId="0" borderId="2" xfId="0" applyFont="1" applyFill="1" applyBorder="1" applyAlignment="1" applyProtection="1">
      <alignment horizontal="center" vertical="center" wrapText="1"/>
      <protection hidden="1"/>
    </xf>
    <xf numFmtId="0" fontId="9" fillId="0" borderId="4" xfId="0" applyFont="1" applyFill="1" applyBorder="1" applyAlignment="1" applyProtection="1">
      <alignment horizontal="center" vertical="center" wrapText="1"/>
      <protection hidden="1"/>
    </xf>
    <xf numFmtId="43" fontId="94" fillId="0" borderId="5" xfId="0" applyNumberFormat="1" applyFont="1" applyBorder="1" applyAlignment="1" applyProtection="1">
      <alignment horizontal="center" vertical="center"/>
      <protection hidden="1"/>
    </xf>
    <xf numFmtId="0" fontId="94" fillId="0" borderId="6" xfId="0" applyFont="1" applyBorder="1" applyAlignment="1" applyProtection="1">
      <alignment horizontal="center" vertical="center"/>
      <protection hidden="1"/>
    </xf>
    <xf numFmtId="0" fontId="94" fillId="0" borderId="7" xfId="0" applyFont="1" applyBorder="1" applyAlignment="1" applyProtection="1">
      <alignment horizontal="center" vertical="center"/>
      <protection hidden="1"/>
    </xf>
    <xf numFmtId="0" fontId="94" fillId="0" borderId="12" xfId="0" applyFont="1" applyBorder="1" applyAlignment="1" applyProtection="1">
      <alignment horizontal="center" vertical="center"/>
      <protection hidden="1"/>
    </xf>
    <xf numFmtId="0" fontId="94" fillId="0" borderId="8" xfId="0" applyFont="1" applyBorder="1" applyAlignment="1" applyProtection="1">
      <alignment horizontal="center" vertical="center"/>
      <protection hidden="1"/>
    </xf>
    <xf numFmtId="0" fontId="94" fillId="0" borderId="9" xfId="0" applyFont="1" applyBorder="1" applyAlignment="1" applyProtection="1">
      <alignment horizontal="center" vertical="center"/>
      <protection hidden="1"/>
    </xf>
    <xf numFmtId="165" fontId="81" fillId="0" borderId="34" xfId="0" applyNumberFormat="1" applyFont="1" applyBorder="1" applyAlignment="1" applyProtection="1">
      <alignment horizontal="center" vertical="center"/>
      <protection hidden="1"/>
    </xf>
    <xf numFmtId="165" fontId="81" fillId="0" borderId="35" xfId="0" applyNumberFormat="1" applyFont="1" applyBorder="1" applyAlignment="1" applyProtection="1">
      <alignment horizontal="center" vertical="center"/>
      <protection hidden="1"/>
    </xf>
    <xf numFmtId="165" fontId="81" fillId="0" borderId="29" xfId="0" applyNumberFormat="1" applyFont="1" applyBorder="1" applyAlignment="1" applyProtection="1">
      <alignment horizontal="center" vertical="center"/>
      <protection hidden="1"/>
    </xf>
    <xf numFmtId="165" fontId="81" fillId="0" borderId="37" xfId="0" applyNumberFormat="1" applyFont="1" applyBorder="1" applyAlignment="1" applyProtection="1">
      <alignment horizontal="center" vertical="center"/>
      <protection hidden="1"/>
    </xf>
    <xf numFmtId="165" fontId="81" fillId="0" borderId="41" xfId="0" applyNumberFormat="1" applyFont="1" applyBorder="1" applyAlignment="1" applyProtection="1">
      <alignment horizontal="center" vertical="center"/>
      <protection hidden="1"/>
    </xf>
    <xf numFmtId="165" fontId="81" fillId="0" borderId="42" xfId="0" applyNumberFormat="1" applyFont="1" applyBorder="1" applyAlignment="1" applyProtection="1">
      <alignment horizontal="center" vertical="center"/>
      <protection hidden="1"/>
    </xf>
    <xf numFmtId="0" fontId="9" fillId="0" borderId="71" xfId="0" applyFont="1" applyBorder="1" applyAlignment="1" applyProtection="1">
      <alignment horizontal="left"/>
      <protection hidden="1"/>
    </xf>
    <xf numFmtId="169" fontId="22" fillId="22" borderId="57" xfId="0" applyNumberFormat="1" applyFont="1" applyFill="1" applyBorder="1" applyAlignment="1" applyProtection="1">
      <alignment horizontal="right"/>
      <protection hidden="1"/>
    </xf>
    <xf numFmtId="169" fontId="22" fillId="22" borderId="58" xfId="0" applyNumberFormat="1" applyFont="1" applyFill="1" applyBorder="1" applyAlignment="1" applyProtection="1">
      <alignment horizontal="right"/>
      <protection hidden="1"/>
    </xf>
    <xf numFmtId="169" fontId="22" fillId="22" borderId="59" xfId="0" applyNumberFormat="1" applyFont="1" applyFill="1" applyBorder="1" applyAlignment="1" applyProtection="1">
      <alignment horizontal="right"/>
      <protection hidden="1"/>
    </xf>
    <xf numFmtId="43" fontId="48" fillId="8" borderId="73" xfId="8" applyFont="1" applyFill="1" applyBorder="1" applyAlignment="1" applyProtection="1">
      <alignment horizontal="center" vertical="center" wrapText="1"/>
      <protection hidden="1"/>
    </xf>
    <xf numFmtId="43" fontId="48" fillId="8" borderId="71" xfId="8" applyFont="1" applyFill="1" applyBorder="1" applyAlignment="1" applyProtection="1">
      <alignment horizontal="center" vertical="center" wrapText="1"/>
      <protection hidden="1"/>
    </xf>
    <xf numFmtId="43" fontId="48" fillId="8" borderId="72" xfId="8" applyFont="1" applyFill="1" applyBorder="1" applyAlignment="1" applyProtection="1">
      <alignment horizontal="center" vertical="center" wrapText="1"/>
      <protection hidden="1"/>
    </xf>
    <xf numFmtId="43" fontId="48" fillId="8" borderId="10" xfId="8" applyFont="1" applyFill="1" applyBorder="1" applyAlignment="1" applyProtection="1">
      <alignment horizontal="center" vertical="center" wrapText="1"/>
      <protection hidden="1"/>
    </xf>
    <xf numFmtId="43" fontId="48" fillId="8" borderId="0" xfId="8" applyFont="1" applyFill="1" applyBorder="1" applyAlignment="1" applyProtection="1">
      <alignment horizontal="center" vertical="center" wrapText="1"/>
      <protection hidden="1"/>
    </xf>
    <xf numFmtId="43" fontId="48" fillId="8" borderId="11" xfId="8" applyFont="1" applyFill="1" applyBorder="1" applyAlignment="1" applyProtection="1">
      <alignment horizontal="center" vertical="center" wrapText="1"/>
      <protection hidden="1"/>
    </xf>
    <xf numFmtId="43" fontId="48" fillId="8" borderId="114" xfId="8" applyFont="1" applyFill="1" applyBorder="1" applyAlignment="1" applyProtection="1">
      <alignment horizontal="center" vertical="center" wrapText="1"/>
      <protection hidden="1"/>
    </xf>
    <xf numFmtId="43" fontId="48" fillId="8" borderId="69" xfId="8" applyFont="1" applyFill="1" applyBorder="1" applyAlignment="1" applyProtection="1">
      <alignment horizontal="center" vertical="center" wrapText="1"/>
      <protection hidden="1"/>
    </xf>
    <xf numFmtId="43" fontId="48" fillId="8" borderId="113" xfId="8" applyFont="1" applyFill="1" applyBorder="1" applyAlignment="1" applyProtection="1">
      <alignment horizontal="center" vertical="center" wrapText="1"/>
      <protection hidden="1"/>
    </xf>
    <xf numFmtId="43" fontId="79" fillId="0" borderId="0" xfId="8" applyFont="1" applyFill="1" applyBorder="1" applyAlignment="1" applyProtection="1">
      <alignment horizontal="center"/>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0" fontId="20" fillId="0" borderId="67" xfId="0" applyFont="1" applyBorder="1" applyAlignment="1" applyProtection="1">
      <alignment horizontal="left"/>
      <protection hidden="1"/>
    </xf>
    <xf numFmtId="4" fontId="16" fillId="0" borderId="65" xfId="0" applyNumberFormat="1" applyFont="1" applyBorder="1" applyAlignment="1" applyProtection="1">
      <alignment horizontal="right"/>
      <protection hidden="1"/>
    </xf>
    <xf numFmtId="0" fontId="16" fillId="0" borderId="66" xfId="0" applyFont="1" applyBorder="1" applyAlignment="1" applyProtection="1">
      <alignment horizontal="right"/>
      <protection hidden="1"/>
    </xf>
    <xf numFmtId="0" fontId="16" fillId="0" borderId="67" xfId="0" applyFont="1" applyBorder="1" applyAlignment="1" applyProtection="1">
      <alignment horizontal="right"/>
      <protection hidden="1"/>
    </xf>
    <xf numFmtId="169" fontId="22" fillId="0" borderId="0" xfId="0" applyNumberFormat="1" applyFont="1" applyFill="1" applyBorder="1" applyAlignment="1" applyProtection="1">
      <alignment horizontal="right"/>
      <protection hidden="1"/>
    </xf>
    <xf numFmtId="169" fontId="22" fillId="22" borderId="65" xfId="0" applyNumberFormat="1" applyFont="1" applyFill="1" applyBorder="1" applyAlignment="1" applyProtection="1">
      <alignment horizontal="right"/>
      <protection hidden="1"/>
    </xf>
    <xf numFmtId="169" fontId="22" fillId="22" borderId="66" xfId="0" applyNumberFormat="1" applyFont="1" applyFill="1" applyBorder="1" applyAlignment="1" applyProtection="1">
      <alignment horizontal="right"/>
      <protection hidden="1"/>
    </xf>
    <xf numFmtId="169" fontId="22" fillId="22" borderId="115" xfId="0" applyNumberFormat="1" applyFont="1" applyFill="1" applyBorder="1" applyAlignment="1" applyProtection="1">
      <alignment horizontal="right"/>
      <protection hidden="1"/>
    </xf>
    <xf numFmtId="43" fontId="79" fillId="22" borderId="116" xfId="8" applyFont="1" applyFill="1" applyBorder="1" applyAlignment="1" applyProtection="1">
      <alignment horizontal="center"/>
      <protection hidden="1"/>
    </xf>
    <xf numFmtId="43" fontId="79" fillId="22" borderId="66" xfId="8" applyFont="1" applyFill="1" applyBorder="1" applyAlignment="1" applyProtection="1">
      <alignment horizontal="center"/>
      <protection hidden="1"/>
    </xf>
    <xf numFmtId="43" fontId="79" fillId="22" borderId="115" xfId="8" applyFont="1" applyFill="1" applyBorder="1" applyAlignment="1" applyProtection="1">
      <alignment horizontal="center"/>
      <protection hidden="1"/>
    </xf>
    <xf numFmtId="0" fontId="15" fillId="0" borderId="2" xfId="0" applyFont="1" applyBorder="1" applyAlignment="1" applyProtection="1">
      <alignment horizontal="left"/>
      <protection hidden="1"/>
    </xf>
    <xf numFmtId="0" fontId="15" fillId="0" borderId="3" xfId="0" applyFont="1" applyBorder="1" applyAlignment="1" applyProtection="1">
      <alignment horizontal="left"/>
      <protection hidden="1"/>
    </xf>
    <xf numFmtId="0" fontId="15" fillId="0" borderId="4" xfId="0" applyFont="1" applyBorder="1" applyAlignment="1" applyProtection="1">
      <alignment horizontal="left"/>
      <protection hidden="1"/>
    </xf>
    <xf numFmtId="0" fontId="20" fillId="0" borderId="61" xfId="0" applyFont="1" applyFill="1" applyBorder="1" applyAlignment="1" applyProtection="1">
      <alignment vertical="center"/>
      <protection hidden="1"/>
    </xf>
    <xf numFmtId="0" fontId="20" fillId="0" borderId="0" xfId="0" applyFont="1" applyFill="1" applyBorder="1" applyAlignment="1" applyProtection="1">
      <alignment vertical="center"/>
      <protection hidden="1"/>
    </xf>
    <xf numFmtId="43" fontId="0" fillId="11" borderId="2" xfId="8" applyFont="1" applyFill="1" applyBorder="1" applyAlignment="1" applyProtection="1">
      <alignment horizontal="center"/>
      <protection hidden="1"/>
    </xf>
    <xf numFmtId="43" fontId="0" fillId="11" borderId="3" xfId="8" applyFont="1" applyFill="1" applyBorder="1" applyAlignment="1" applyProtection="1">
      <alignment horizontal="center"/>
      <protection hidden="1"/>
    </xf>
    <xf numFmtId="43" fontId="0" fillId="11" borderId="4" xfId="8" applyFont="1" applyFill="1" applyBorder="1" applyAlignment="1" applyProtection="1">
      <alignment horizontal="center"/>
      <protection hidden="1"/>
    </xf>
    <xf numFmtId="43" fontId="0" fillId="11" borderId="1" xfId="8" applyFont="1" applyFill="1" applyBorder="1" applyAlignment="1" applyProtection="1">
      <alignment horizontal="right"/>
      <protection hidden="1"/>
    </xf>
    <xf numFmtId="43" fontId="89" fillId="0" borderId="1" xfId="8" applyFont="1" applyFill="1" applyBorder="1" applyAlignment="1" applyProtection="1">
      <alignment horizontal="right"/>
      <protection hidden="1"/>
    </xf>
    <xf numFmtId="43" fontId="87" fillId="11" borderId="2" xfId="8" applyFont="1" applyFill="1" applyBorder="1" applyAlignment="1" applyProtection="1">
      <alignment horizontal="center"/>
      <protection hidden="1"/>
    </xf>
    <xf numFmtId="43" fontId="87" fillId="11" borderId="3" xfId="8" applyFont="1" applyFill="1" applyBorder="1" applyAlignment="1" applyProtection="1">
      <alignment horizontal="center"/>
      <protection hidden="1"/>
    </xf>
    <xf numFmtId="43" fontId="87" fillId="11" borderId="4" xfId="8" applyFont="1" applyFill="1" applyBorder="1" applyAlignment="1" applyProtection="1">
      <alignment horizontal="center"/>
      <protection hidden="1"/>
    </xf>
    <xf numFmtId="0" fontId="20" fillId="8" borderId="6" xfId="0" applyFont="1" applyFill="1" applyBorder="1" applyAlignment="1" applyProtection="1">
      <alignment horizontal="center" vertical="center" wrapText="1"/>
      <protection hidden="1"/>
    </xf>
    <xf numFmtId="43" fontId="0" fillId="0" borderId="12" xfId="8" applyFont="1" applyFill="1" applyBorder="1" applyAlignment="1" applyProtection="1">
      <alignment horizontal="center"/>
      <protection hidden="1"/>
    </xf>
    <xf numFmtId="43" fontId="0" fillId="0" borderId="8" xfId="8" applyFont="1" applyFill="1" applyBorder="1" applyAlignment="1" applyProtection="1">
      <alignment horizontal="center"/>
      <protection hidden="1"/>
    </xf>
    <xf numFmtId="43" fontId="0" fillId="0" borderId="9" xfId="8" applyFont="1" applyFill="1" applyBorder="1" applyAlignment="1" applyProtection="1">
      <alignment horizontal="center"/>
      <protection hidden="1"/>
    </xf>
    <xf numFmtId="0" fontId="15" fillId="0" borderId="12" xfId="0" applyFont="1" applyBorder="1" applyAlignment="1" applyProtection="1">
      <alignment horizontal="left"/>
      <protection hidden="1"/>
    </xf>
    <xf numFmtId="0" fontId="15" fillId="0" borderId="8" xfId="0" applyFont="1" applyBorder="1" applyAlignment="1" applyProtection="1">
      <alignment horizontal="left"/>
      <protection hidden="1"/>
    </xf>
    <xf numFmtId="0" fontId="15" fillId="0" borderId="9" xfId="0" applyFont="1" applyBorder="1" applyAlignment="1" applyProtection="1">
      <alignment horizontal="left"/>
      <protection hidden="1"/>
    </xf>
    <xf numFmtId="43" fontId="89" fillId="0" borderId="2" xfId="8" applyFont="1" applyFill="1" applyBorder="1" applyAlignment="1" applyProtection="1">
      <alignment horizontal="center"/>
      <protection hidden="1"/>
    </xf>
    <xf numFmtId="43" fontId="89" fillId="0" borderId="4" xfId="8" applyFont="1" applyFill="1" applyBorder="1" applyAlignment="1" applyProtection="1">
      <alignment horizontal="center"/>
      <protection hidden="1"/>
    </xf>
    <xf numFmtId="43" fontId="0" fillId="22" borderId="116" xfId="8" applyFont="1" applyFill="1" applyBorder="1" applyAlignment="1" applyProtection="1">
      <alignment horizontal="right"/>
      <protection hidden="1"/>
    </xf>
    <xf numFmtId="43" fontId="0" fillId="22" borderId="67" xfId="8" applyFont="1" applyFill="1" applyBorder="1" applyAlignment="1" applyProtection="1">
      <alignment horizontal="right"/>
      <protection hidden="1"/>
    </xf>
    <xf numFmtId="43" fontId="0" fillId="0" borderId="1" xfId="8" applyFont="1" applyFill="1" applyBorder="1" applyAlignment="1" applyProtection="1">
      <alignment horizontal="right"/>
      <protection hidden="1"/>
    </xf>
    <xf numFmtId="169" fontId="22" fillId="22" borderId="105" xfId="0" applyNumberFormat="1" applyFont="1" applyFill="1" applyBorder="1" applyAlignment="1" applyProtection="1">
      <alignment horizontal="right"/>
      <protection hidden="1"/>
    </xf>
    <xf numFmtId="169" fontId="22" fillId="22" borderId="106" xfId="0" applyNumberFormat="1" applyFont="1" applyFill="1" applyBorder="1" applyAlignment="1" applyProtection="1">
      <alignment horizontal="right"/>
      <protection hidden="1"/>
    </xf>
    <xf numFmtId="169" fontId="22" fillId="22" borderId="107" xfId="0" applyNumberFormat="1" applyFont="1" applyFill="1" applyBorder="1" applyAlignment="1" applyProtection="1">
      <alignment horizontal="right"/>
      <protection hidden="1"/>
    </xf>
    <xf numFmtId="43" fontId="0" fillId="0" borderId="0" xfId="8" applyFont="1" applyFill="1" applyBorder="1" applyAlignment="1" applyProtection="1">
      <alignment horizontal="right"/>
      <protection hidden="1"/>
    </xf>
    <xf numFmtId="43" fontId="79" fillId="22" borderId="63" xfId="8" applyFont="1" applyFill="1" applyBorder="1" applyAlignment="1" applyProtection="1">
      <alignment horizontal="center"/>
      <protection hidden="1"/>
    </xf>
    <xf numFmtId="43" fontId="0" fillId="22" borderId="115" xfId="8" applyFont="1" applyFill="1" applyBorder="1" applyAlignment="1" applyProtection="1">
      <alignment horizontal="right"/>
      <protection hidden="1"/>
    </xf>
    <xf numFmtId="0" fontId="49" fillId="8" borderId="5" xfId="0" applyFont="1" applyFill="1" applyBorder="1" applyAlignment="1" applyProtection="1">
      <alignment horizontal="left" vertical="center"/>
      <protection hidden="1"/>
    </xf>
    <xf numFmtId="0" fontId="49" fillId="8" borderId="6" xfId="0" applyFont="1" applyFill="1" applyBorder="1" applyAlignment="1" applyProtection="1">
      <alignment horizontal="left" vertical="center"/>
      <protection hidden="1"/>
    </xf>
    <xf numFmtId="0" fontId="49" fillId="8" borderId="7" xfId="0" applyFont="1" applyFill="1" applyBorder="1" applyAlignment="1" applyProtection="1">
      <alignment horizontal="left" vertical="center"/>
      <protection hidden="1"/>
    </xf>
    <xf numFmtId="0" fontId="49" fillId="8" borderId="10" xfId="0" applyFont="1" applyFill="1" applyBorder="1" applyAlignment="1" applyProtection="1">
      <alignment horizontal="left" vertical="center"/>
      <protection hidden="1"/>
    </xf>
    <xf numFmtId="0" fontId="49" fillId="8" borderId="0" xfId="0" applyFont="1" applyFill="1" applyBorder="1" applyAlignment="1" applyProtection="1">
      <alignment horizontal="left" vertical="center"/>
      <protection hidden="1"/>
    </xf>
    <xf numFmtId="0" fontId="49" fillId="8" borderId="11" xfId="0" applyFont="1" applyFill="1" applyBorder="1" applyAlignment="1" applyProtection="1">
      <alignment horizontal="left" vertical="center"/>
      <protection hidden="1"/>
    </xf>
    <xf numFmtId="0" fontId="49" fillId="8" borderId="12" xfId="0" applyFont="1" applyFill="1" applyBorder="1" applyAlignment="1" applyProtection="1">
      <alignment horizontal="left" vertical="center"/>
      <protection hidden="1"/>
    </xf>
    <xf numFmtId="0" fontId="49" fillId="8" borderId="8" xfId="0" applyFont="1" applyFill="1" applyBorder="1" applyAlignment="1" applyProtection="1">
      <alignment horizontal="left" vertical="center"/>
      <protection hidden="1"/>
    </xf>
    <xf numFmtId="0" fontId="49" fillId="8" borderId="9" xfId="0" applyFont="1" applyFill="1" applyBorder="1" applyAlignment="1" applyProtection="1">
      <alignment horizontal="left" vertical="center"/>
      <protection hidden="1"/>
    </xf>
    <xf numFmtId="43" fontId="48" fillId="8" borderId="5" xfId="8" applyFont="1" applyFill="1" applyBorder="1" applyAlignment="1" applyProtection="1">
      <alignment horizontal="center" vertical="center" wrapText="1"/>
      <protection hidden="1"/>
    </xf>
    <xf numFmtId="43" fontId="48" fillId="8" borderId="6" xfId="8" applyFont="1" applyFill="1" applyBorder="1" applyAlignment="1" applyProtection="1">
      <alignment horizontal="center" vertical="center" wrapText="1"/>
      <protection hidden="1"/>
    </xf>
    <xf numFmtId="43" fontId="48" fillId="8" borderId="7" xfId="8" applyFont="1" applyFill="1" applyBorder="1" applyAlignment="1" applyProtection="1">
      <alignment horizontal="center" vertical="center" wrapText="1"/>
      <protection hidden="1"/>
    </xf>
    <xf numFmtId="43" fontId="48" fillId="8" borderId="12" xfId="8" applyFont="1" applyFill="1" applyBorder="1" applyAlignment="1" applyProtection="1">
      <alignment horizontal="center" vertical="center" wrapText="1"/>
      <protection hidden="1"/>
    </xf>
    <xf numFmtId="43" fontId="48" fillId="8" borderId="8" xfId="8" applyFont="1" applyFill="1" applyBorder="1" applyAlignment="1" applyProtection="1">
      <alignment horizontal="center" vertical="center" wrapText="1"/>
      <protection hidden="1"/>
    </xf>
    <xf numFmtId="43" fontId="48" fillId="8" borderId="9" xfId="8" applyFont="1" applyFill="1" applyBorder="1" applyAlignment="1" applyProtection="1">
      <alignment horizontal="center" vertical="center" wrapText="1"/>
      <protection hidden="1"/>
    </xf>
    <xf numFmtId="0" fontId="48" fillId="8" borderId="5" xfId="0" applyFont="1" applyFill="1" applyBorder="1" applyAlignment="1" applyProtection="1">
      <alignment horizontal="center" vertical="center"/>
      <protection hidden="1"/>
    </xf>
    <xf numFmtId="0" fontId="48" fillId="8" borderId="7" xfId="0" applyFont="1" applyFill="1" applyBorder="1" applyAlignment="1" applyProtection="1">
      <alignment horizontal="center" vertical="center"/>
      <protection hidden="1"/>
    </xf>
    <xf numFmtId="0" fontId="48" fillId="8" borderId="10" xfId="0" applyFont="1" applyFill="1" applyBorder="1" applyAlignment="1" applyProtection="1">
      <alignment horizontal="center" vertical="center"/>
      <protection hidden="1"/>
    </xf>
    <xf numFmtId="0" fontId="48" fillId="8" borderId="11" xfId="0" applyFont="1" applyFill="1" applyBorder="1" applyAlignment="1" applyProtection="1">
      <alignment horizontal="center" vertical="center"/>
      <protection hidden="1"/>
    </xf>
    <xf numFmtId="0" fontId="48" fillId="8" borderId="12" xfId="0" applyFont="1" applyFill="1" applyBorder="1" applyAlignment="1" applyProtection="1">
      <alignment horizontal="center" vertical="center"/>
      <protection hidden="1"/>
    </xf>
    <xf numFmtId="0" fontId="48" fillId="8" borderId="9" xfId="0" applyFont="1" applyFill="1" applyBorder="1" applyAlignment="1" applyProtection="1">
      <alignment horizontal="center" vertical="center"/>
      <protection hidden="1"/>
    </xf>
    <xf numFmtId="0" fontId="22" fillId="0" borderId="2" xfId="0" applyFont="1" applyBorder="1" applyAlignment="1" applyProtection="1">
      <alignment horizontal="left"/>
      <protection hidden="1"/>
    </xf>
    <xf numFmtId="0" fontId="22" fillId="0" borderId="3" xfId="0" applyFont="1" applyBorder="1" applyAlignment="1" applyProtection="1">
      <alignment horizontal="left"/>
      <protection hidden="1"/>
    </xf>
    <xf numFmtId="0" fontId="22" fillId="0" borderId="4" xfId="0" applyFont="1" applyBorder="1" applyAlignment="1" applyProtection="1">
      <alignment horizontal="left"/>
      <protection hidden="1"/>
    </xf>
    <xf numFmtId="169" fontId="15" fillId="0" borderId="12" xfId="0" applyNumberFormat="1" applyFont="1" applyBorder="1" applyAlignment="1" applyProtection="1">
      <alignment horizontal="left"/>
      <protection hidden="1"/>
    </xf>
    <xf numFmtId="169" fontId="15" fillId="0" borderId="8" xfId="0" applyNumberFormat="1" applyFont="1" applyBorder="1" applyAlignment="1" applyProtection="1">
      <alignment horizontal="left"/>
      <protection hidden="1"/>
    </xf>
    <xf numFmtId="169" fontId="15" fillId="0" borderId="9" xfId="0" applyNumberFormat="1" applyFont="1" applyBorder="1" applyAlignment="1" applyProtection="1">
      <alignment horizontal="left"/>
      <protection hidden="1"/>
    </xf>
    <xf numFmtId="169" fontId="0" fillId="0" borderId="12" xfId="8" applyNumberFormat="1" applyFont="1" applyFill="1" applyBorder="1" applyAlignment="1" applyProtection="1">
      <alignment horizontal="center"/>
      <protection hidden="1"/>
    </xf>
    <xf numFmtId="169" fontId="0" fillId="0" borderId="8" xfId="8" applyNumberFormat="1" applyFont="1" applyFill="1" applyBorder="1" applyAlignment="1" applyProtection="1">
      <alignment horizontal="center"/>
      <protection hidden="1"/>
    </xf>
    <xf numFmtId="169" fontId="0" fillId="0" borderId="9" xfId="8" applyNumberFormat="1" applyFont="1" applyFill="1" applyBorder="1" applyAlignment="1" applyProtection="1">
      <alignment horizontal="center"/>
      <protection hidden="1"/>
    </xf>
    <xf numFmtId="169" fontId="15" fillId="0" borderId="1" xfId="0" applyNumberFormat="1" applyFont="1" applyBorder="1" applyAlignment="1" applyProtection="1">
      <alignment horizontal="left"/>
      <protection hidden="1"/>
    </xf>
    <xf numFmtId="43" fontId="0" fillId="22" borderId="108" xfId="8" applyFont="1" applyFill="1" applyBorder="1" applyAlignment="1" applyProtection="1">
      <alignment horizontal="center"/>
      <protection hidden="1"/>
    </xf>
    <xf numFmtId="43" fontId="0" fillId="22" borderId="109" xfId="8" applyFont="1" applyFill="1" applyBorder="1" applyAlignment="1" applyProtection="1">
      <alignment horizontal="center"/>
      <protection hidden="1"/>
    </xf>
    <xf numFmtId="169" fontId="0" fillId="22" borderId="111" xfId="8" applyNumberFormat="1" applyFont="1" applyFill="1" applyBorder="1" applyAlignment="1" applyProtection="1">
      <alignment horizontal="center"/>
      <protection hidden="1"/>
    </xf>
    <xf numFmtId="169" fontId="0" fillId="0" borderId="1" xfId="8" applyNumberFormat="1" applyFont="1" applyFill="1" applyBorder="1" applyAlignment="1" applyProtection="1">
      <alignment horizontal="center"/>
      <protection hidden="1"/>
    </xf>
    <xf numFmtId="169" fontId="22" fillId="0" borderId="1" xfId="0" applyNumberFormat="1" applyFont="1" applyBorder="1" applyAlignment="1" applyProtection="1">
      <alignment horizontal="left"/>
      <protection hidden="1"/>
    </xf>
    <xf numFmtId="43" fontId="15" fillId="11" borderId="1" xfId="8" applyNumberFormat="1" applyFont="1" applyFill="1" applyBorder="1" applyAlignment="1" applyProtection="1">
      <alignment horizontal="right"/>
      <protection hidden="1"/>
    </xf>
    <xf numFmtId="43" fontId="16" fillId="11" borderId="12" xfId="8" applyNumberFormat="1" applyFont="1" applyFill="1" applyBorder="1" applyAlignment="1" applyProtection="1">
      <alignment horizontal="right"/>
      <protection hidden="1"/>
    </xf>
    <xf numFmtId="43" fontId="16" fillId="11" borderId="8" xfId="8" applyNumberFormat="1" applyFont="1" applyFill="1" applyBorder="1" applyAlignment="1" applyProtection="1">
      <alignment horizontal="right"/>
      <protection hidden="1"/>
    </xf>
    <xf numFmtId="43" fontId="16" fillId="11" borderId="9" xfId="8" applyNumberFormat="1" applyFont="1" applyFill="1" applyBorder="1" applyAlignment="1" applyProtection="1">
      <alignment horizontal="right"/>
      <protection hidden="1"/>
    </xf>
    <xf numFmtId="169" fontId="87" fillId="0" borderId="2" xfId="0" applyNumberFormat="1" applyFont="1" applyBorder="1" applyAlignment="1" applyProtection="1">
      <alignment horizontal="left"/>
      <protection hidden="1"/>
    </xf>
    <xf numFmtId="169" fontId="87" fillId="0" borderId="3" xfId="0" applyNumberFormat="1" applyFont="1" applyBorder="1" applyAlignment="1" applyProtection="1">
      <alignment horizontal="left"/>
      <protection hidden="1"/>
    </xf>
    <xf numFmtId="169" fontId="87" fillId="0" borderId="4" xfId="0" applyNumberFormat="1" applyFont="1" applyBorder="1" applyAlignment="1" applyProtection="1">
      <alignment horizontal="left"/>
      <protection hidden="1"/>
    </xf>
    <xf numFmtId="169" fontId="15" fillId="0" borderId="2" xfId="0" applyNumberFormat="1" applyFont="1" applyBorder="1" applyAlignment="1" applyProtection="1">
      <alignment horizontal="left"/>
      <protection hidden="1"/>
    </xf>
    <xf numFmtId="169" fontId="15" fillId="0" borderId="3" xfId="0" applyNumberFormat="1" applyFont="1" applyBorder="1" applyAlignment="1" applyProtection="1">
      <alignment horizontal="left"/>
      <protection hidden="1"/>
    </xf>
    <xf numFmtId="169" fontId="15" fillId="0" borderId="4" xfId="0" applyNumberFormat="1" applyFont="1" applyBorder="1" applyAlignment="1" applyProtection="1">
      <alignment horizontal="left"/>
      <protection hidden="1"/>
    </xf>
    <xf numFmtId="169" fontId="0" fillId="0" borderId="2" xfId="8" applyNumberFormat="1" applyFont="1" applyFill="1" applyBorder="1" applyAlignment="1" applyProtection="1">
      <alignment horizontal="center"/>
      <protection hidden="1"/>
    </xf>
    <xf numFmtId="169" fontId="0" fillId="0" borderId="4" xfId="8" applyNumberFormat="1" applyFont="1" applyFill="1" applyBorder="1" applyAlignment="1" applyProtection="1">
      <alignment horizontal="center"/>
      <protection hidden="1"/>
    </xf>
    <xf numFmtId="0" fontId="21" fillId="0" borderId="0" xfId="0" applyFont="1" applyBorder="1" applyAlignment="1" applyProtection="1">
      <alignment horizontal="left" vertical="center" wrapText="1"/>
      <protection hidden="1"/>
    </xf>
    <xf numFmtId="0" fontId="21" fillId="0" borderId="8" xfId="0" applyFont="1" applyBorder="1" applyAlignment="1" applyProtection="1">
      <alignment horizontal="left" vertical="center" wrapText="1"/>
      <protection hidden="1"/>
    </xf>
    <xf numFmtId="169" fontId="22" fillId="22" borderId="110" xfId="0" applyNumberFormat="1" applyFont="1" applyFill="1" applyBorder="1" applyAlignment="1" applyProtection="1">
      <alignment horizontal="right"/>
      <protection hidden="1"/>
    </xf>
    <xf numFmtId="169" fontId="22" fillId="22" borderId="80" xfId="0" applyNumberFormat="1" applyFont="1" applyFill="1" applyBorder="1" applyAlignment="1" applyProtection="1">
      <alignment horizontal="right"/>
      <protection hidden="1"/>
    </xf>
    <xf numFmtId="169" fontId="22" fillId="22" borderId="81" xfId="0" applyNumberFormat="1" applyFont="1" applyFill="1" applyBorder="1" applyAlignment="1" applyProtection="1">
      <alignment horizontal="right"/>
      <protection hidden="1"/>
    </xf>
    <xf numFmtId="43" fontId="15" fillId="11" borderId="2" xfId="8" applyFont="1" applyFill="1" applyBorder="1" applyAlignment="1" applyProtection="1">
      <alignment horizontal="center"/>
      <protection hidden="1"/>
    </xf>
    <xf numFmtId="43" fontId="15" fillId="11" borderId="3" xfId="8" applyFont="1" applyFill="1" applyBorder="1" applyAlignment="1" applyProtection="1">
      <alignment horizontal="center"/>
      <protection hidden="1"/>
    </xf>
    <xf numFmtId="43" fontId="15" fillId="11" borderId="4" xfId="8" applyFont="1" applyFill="1" applyBorder="1" applyAlignment="1" applyProtection="1">
      <alignment horizontal="center"/>
      <protection hidden="1"/>
    </xf>
    <xf numFmtId="0" fontId="20" fillId="0" borderId="5" xfId="0" applyFont="1" applyBorder="1" applyAlignment="1" applyProtection="1">
      <alignment horizontal="left" vertical="center"/>
      <protection hidden="1"/>
    </xf>
    <xf numFmtId="0" fontId="20" fillId="0" borderId="6" xfId="0" applyFont="1" applyBorder="1" applyAlignment="1" applyProtection="1">
      <alignment horizontal="left" vertical="center"/>
      <protection hidden="1"/>
    </xf>
    <xf numFmtId="0" fontId="20" fillId="0" borderId="7" xfId="0" applyFont="1" applyBorder="1" applyAlignment="1" applyProtection="1">
      <alignment horizontal="left" vertical="center"/>
      <protection hidden="1"/>
    </xf>
    <xf numFmtId="0" fontId="20" fillId="0" borderId="12" xfId="0" applyFont="1" applyBorder="1" applyAlignment="1" applyProtection="1">
      <alignment horizontal="left" vertical="center"/>
      <protection hidden="1"/>
    </xf>
    <xf numFmtId="0" fontId="20" fillId="0" borderId="8" xfId="0" applyFont="1" applyBorder="1" applyAlignment="1" applyProtection="1">
      <alignment horizontal="left" vertical="center"/>
      <protection hidden="1"/>
    </xf>
    <xf numFmtId="0" fontId="20" fillId="0" borderId="9" xfId="0" applyFont="1" applyBorder="1" applyAlignment="1" applyProtection="1">
      <alignment horizontal="left" vertical="center"/>
      <protection hidden="1"/>
    </xf>
    <xf numFmtId="0" fontId="16" fillId="7" borderId="2" xfId="0" applyFont="1" applyFill="1" applyBorder="1" applyAlignment="1" applyProtection="1">
      <alignment vertical="center"/>
      <protection locked="0"/>
    </xf>
    <xf numFmtId="0" fontId="16" fillId="7" borderId="3" xfId="0" applyFont="1" applyFill="1" applyBorder="1" applyAlignment="1" applyProtection="1">
      <alignment vertical="center"/>
      <protection locked="0"/>
    </xf>
    <xf numFmtId="0" fontId="16" fillId="7" borderId="4" xfId="0" applyFont="1" applyFill="1" applyBorder="1" applyAlignment="1" applyProtection="1">
      <alignment vertical="center"/>
      <protection locked="0"/>
    </xf>
    <xf numFmtId="0" fontId="16" fillId="7" borderId="10" xfId="0" applyFont="1" applyFill="1" applyBorder="1" applyAlignment="1" applyProtection="1">
      <alignment vertical="center"/>
      <protection locked="0"/>
    </xf>
    <xf numFmtId="166" fontId="16" fillId="7" borderId="2" xfId="0" applyNumberFormat="1" applyFont="1" applyFill="1" applyBorder="1" applyAlignment="1" applyProtection="1">
      <alignment horizontal="left" vertical="center"/>
      <protection locked="0"/>
    </xf>
    <xf numFmtId="166" fontId="16" fillId="7" borderId="3" xfId="0" applyNumberFormat="1" applyFont="1" applyFill="1" applyBorder="1" applyAlignment="1" applyProtection="1">
      <alignment horizontal="left" vertical="center"/>
      <protection locked="0"/>
    </xf>
    <xf numFmtId="166" fontId="16" fillId="7" borderId="4" xfId="0" applyNumberFormat="1" applyFont="1" applyFill="1" applyBorder="1" applyAlignment="1" applyProtection="1">
      <alignment horizontal="left" vertical="center"/>
      <protection locked="0"/>
    </xf>
    <xf numFmtId="0" fontId="16" fillId="7" borderId="2" xfId="0" applyFont="1" applyFill="1" applyBorder="1" applyAlignment="1" applyProtection="1">
      <alignment horizontal="left" vertical="center"/>
      <protection locked="0"/>
    </xf>
    <xf numFmtId="0" fontId="16" fillId="7" borderId="3" xfId="0" applyFont="1" applyFill="1" applyBorder="1" applyAlignment="1" applyProtection="1">
      <alignment horizontal="left" vertical="center"/>
      <protection locked="0"/>
    </xf>
    <xf numFmtId="0" fontId="16" fillId="7" borderId="4" xfId="0" applyFont="1" applyFill="1" applyBorder="1" applyAlignment="1" applyProtection="1">
      <alignment horizontal="left" vertical="center"/>
      <protection locked="0"/>
    </xf>
    <xf numFmtId="4" fontId="16" fillId="7" borderId="2" xfId="0" applyNumberFormat="1" applyFont="1" applyFill="1" applyBorder="1" applyAlignment="1" applyProtection="1">
      <alignment horizontal="left" vertical="center"/>
      <protection locked="0"/>
    </xf>
    <xf numFmtId="4" fontId="16" fillId="7" borderId="3" xfId="0" applyNumberFormat="1" applyFont="1" applyFill="1" applyBorder="1" applyAlignment="1" applyProtection="1">
      <alignment horizontal="left" vertical="center"/>
      <protection locked="0"/>
    </xf>
    <xf numFmtId="0" fontId="16" fillId="0" borderId="5" xfId="0" applyFont="1" applyBorder="1" applyAlignment="1" applyProtection="1">
      <alignment horizontal="left" vertical="center"/>
    </xf>
    <xf numFmtId="0" fontId="16" fillId="0" borderId="6" xfId="0" applyFont="1" applyBorder="1" applyAlignment="1" applyProtection="1">
      <alignment horizontal="left" vertical="center"/>
    </xf>
    <xf numFmtId="0" fontId="16" fillId="0" borderId="7" xfId="0" applyFont="1" applyBorder="1" applyAlignment="1" applyProtection="1">
      <alignment horizontal="left" vertical="center"/>
    </xf>
    <xf numFmtId="0" fontId="16" fillId="0" borderId="10" xfId="0" applyFont="1" applyBorder="1" applyAlignment="1" applyProtection="1">
      <alignment horizontal="left" vertical="center"/>
    </xf>
    <xf numFmtId="0" fontId="16" fillId="0" borderId="0" xfId="0" applyFont="1" applyBorder="1" applyAlignment="1" applyProtection="1">
      <alignment horizontal="left" vertical="center"/>
    </xf>
    <xf numFmtId="0" fontId="16" fillId="0" borderId="11" xfId="0" applyFont="1" applyBorder="1" applyAlignment="1" applyProtection="1">
      <alignment horizontal="left" vertical="center"/>
    </xf>
    <xf numFmtId="0" fontId="16" fillId="0" borderId="12" xfId="0" applyFont="1" applyBorder="1" applyAlignment="1" applyProtection="1">
      <alignment horizontal="left" vertical="center"/>
    </xf>
    <xf numFmtId="0" fontId="16" fillId="0" borderId="8" xfId="0" applyFont="1" applyBorder="1" applyAlignment="1" applyProtection="1">
      <alignment horizontal="left" vertical="center"/>
    </xf>
    <xf numFmtId="0" fontId="16" fillId="0" borderId="9" xfId="0" applyFont="1" applyBorder="1" applyAlignment="1" applyProtection="1">
      <alignment horizontal="left" vertical="center"/>
    </xf>
    <xf numFmtId="0" fontId="16" fillId="7" borderId="2" xfId="0" applyFont="1" applyFill="1" applyBorder="1" applyAlignment="1" applyProtection="1">
      <alignment horizontal="left" vertical="center"/>
    </xf>
    <xf numFmtId="0" fontId="16" fillId="7" borderId="3" xfId="0" applyFont="1" applyFill="1" applyBorder="1" applyAlignment="1" applyProtection="1">
      <alignment horizontal="left" vertical="center"/>
    </xf>
    <xf numFmtId="0" fontId="16" fillId="7" borderId="4" xfId="0" applyFont="1" applyFill="1" applyBorder="1" applyAlignment="1" applyProtection="1">
      <alignment horizontal="left" vertical="center"/>
    </xf>
    <xf numFmtId="0" fontId="82" fillId="8" borderId="12" xfId="0" applyFont="1" applyFill="1" applyBorder="1" applyAlignment="1" applyProtection="1">
      <alignment horizontal="center" vertical="center" wrapText="1"/>
      <protection hidden="1"/>
    </xf>
    <xf numFmtId="0" fontId="82" fillId="8" borderId="78" xfId="0" applyFont="1" applyFill="1" applyBorder="1" applyAlignment="1" applyProtection="1">
      <alignment horizontal="center" vertical="center" wrapText="1"/>
      <protection hidden="1"/>
    </xf>
    <xf numFmtId="43" fontId="79" fillId="22" borderId="60" xfId="8" applyFont="1" applyFill="1" applyBorder="1" applyAlignment="1" applyProtection="1">
      <alignment horizontal="center"/>
      <protection hidden="1"/>
    </xf>
    <xf numFmtId="43" fontId="0" fillId="22" borderId="60" xfId="8" applyFont="1" applyFill="1" applyBorder="1" applyAlignment="1" applyProtection="1">
      <alignment horizontal="right"/>
      <protection hidden="1"/>
    </xf>
    <xf numFmtId="43" fontId="0" fillId="22" borderId="62" xfId="8" applyFont="1" applyFill="1" applyBorder="1" applyAlignment="1" applyProtection="1">
      <alignment horizontal="right"/>
      <protection hidden="1"/>
    </xf>
    <xf numFmtId="43" fontId="0" fillId="11" borderId="2" xfId="8" applyNumberFormat="1" applyFont="1" applyFill="1" applyBorder="1" applyAlignment="1" applyProtection="1">
      <alignment horizontal="right"/>
      <protection hidden="1"/>
    </xf>
    <xf numFmtId="43" fontId="0" fillId="11" borderId="3" xfId="8" applyNumberFormat="1" applyFont="1" applyFill="1" applyBorder="1" applyAlignment="1" applyProtection="1">
      <alignment horizontal="right"/>
      <protection hidden="1"/>
    </xf>
    <xf numFmtId="43" fontId="0" fillId="11" borderId="4" xfId="8" applyNumberFormat="1" applyFont="1" applyFill="1" applyBorder="1" applyAlignment="1" applyProtection="1">
      <alignment horizontal="right"/>
      <protection hidden="1"/>
    </xf>
    <xf numFmtId="0" fontId="49" fillId="8" borderId="5" xfId="0" applyFont="1" applyFill="1" applyBorder="1" applyAlignment="1" applyProtection="1">
      <alignment horizontal="left" vertical="center" wrapText="1"/>
      <protection hidden="1"/>
    </xf>
    <xf numFmtId="0" fontId="49" fillId="8" borderId="6" xfId="0" applyFont="1" applyFill="1" applyBorder="1" applyAlignment="1" applyProtection="1">
      <alignment horizontal="left" vertical="center" wrapText="1"/>
      <protection hidden="1"/>
    </xf>
    <xf numFmtId="0" fontId="49" fillId="8" borderId="7" xfId="0" applyFont="1" applyFill="1" applyBorder="1" applyAlignment="1" applyProtection="1">
      <alignment horizontal="left" vertical="center" wrapText="1"/>
      <protection hidden="1"/>
    </xf>
    <xf numFmtId="0" fontId="49" fillId="8" borderId="10" xfId="0" applyFont="1" applyFill="1" applyBorder="1" applyAlignment="1" applyProtection="1">
      <alignment horizontal="left" vertical="center" wrapText="1"/>
      <protection hidden="1"/>
    </xf>
    <xf numFmtId="0" fontId="49" fillId="8" borderId="0" xfId="0" applyFont="1" applyFill="1" applyBorder="1" applyAlignment="1" applyProtection="1">
      <alignment horizontal="left" vertical="center" wrapText="1"/>
      <protection hidden="1"/>
    </xf>
    <xf numFmtId="0" fontId="49" fillId="8" borderId="11" xfId="0" applyFont="1" applyFill="1" applyBorder="1" applyAlignment="1" applyProtection="1">
      <alignment horizontal="left" vertical="center" wrapText="1"/>
      <protection hidden="1"/>
    </xf>
    <xf numFmtId="0" fontId="49" fillId="8" borderId="12" xfId="0" applyFont="1" applyFill="1" applyBorder="1" applyAlignment="1" applyProtection="1">
      <alignment horizontal="left" vertical="center" wrapText="1"/>
      <protection hidden="1"/>
    </xf>
    <xf numFmtId="0" fontId="49" fillId="8" borderId="8" xfId="0" applyFont="1" applyFill="1" applyBorder="1" applyAlignment="1" applyProtection="1">
      <alignment horizontal="left" vertical="center" wrapText="1"/>
      <protection hidden="1"/>
    </xf>
    <xf numFmtId="0" fontId="49" fillId="8" borderId="9" xfId="0" applyFont="1" applyFill="1" applyBorder="1" applyAlignment="1" applyProtection="1">
      <alignment horizontal="left" vertical="center" wrapText="1"/>
      <protection hidden="1"/>
    </xf>
    <xf numFmtId="169" fontId="33" fillId="0" borderId="2" xfId="0" applyNumberFormat="1" applyFont="1" applyBorder="1" applyAlignment="1" applyProtection="1">
      <alignment horizontal="left"/>
      <protection hidden="1"/>
    </xf>
    <xf numFmtId="169" fontId="33" fillId="0" borderId="3" xfId="0" applyNumberFormat="1" applyFont="1" applyBorder="1" applyAlignment="1" applyProtection="1">
      <alignment horizontal="left"/>
      <protection hidden="1"/>
    </xf>
    <xf numFmtId="169" fontId="33" fillId="0" borderId="4" xfId="0" applyNumberFormat="1" applyFont="1" applyBorder="1" applyAlignment="1" applyProtection="1">
      <alignment horizontal="left"/>
      <protection hidden="1"/>
    </xf>
    <xf numFmtId="169" fontId="33" fillId="11" borderId="2" xfId="8" applyNumberFormat="1" applyFont="1" applyFill="1" applyBorder="1" applyAlignment="1" applyProtection="1">
      <alignment horizontal="right"/>
      <protection hidden="1"/>
    </xf>
    <xf numFmtId="169" fontId="33" fillId="11" borderId="3" xfId="8" applyNumberFormat="1" applyFont="1" applyFill="1" applyBorder="1" applyAlignment="1" applyProtection="1">
      <alignment horizontal="right"/>
      <protection hidden="1"/>
    </xf>
    <xf numFmtId="169" fontId="33" fillId="11" borderId="4" xfId="8" applyNumberFormat="1" applyFont="1" applyFill="1" applyBorder="1" applyAlignment="1" applyProtection="1">
      <alignment horizontal="right"/>
      <protection hidden="1"/>
    </xf>
    <xf numFmtId="169" fontId="132" fillId="0" borderId="1" xfId="8" applyNumberFormat="1" applyFont="1" applyFill="1" applyBorder="1" applyAlignment="1" applyProtection="1">
      <alignment horizontal="right"/>
      <protection hidden="1"/>
    </xf>
    <xf numFmtId="169" fontId="23" fillId="0" borderId="2" xfId="8" applyNumberFormat="1" applyFont="1" applyFill="1" applyBorder="1" applyAlignment="1" applyProtection="1">
      <alignment horizontal="center"/>
      <protection hidden="1"/>
    </xf>
    <xf numFmtId="169" fontId="23" fillId="0" borderId="4" xfId="8" applyNumberFormat="1" applyFont="1" applyFill="1" applyBorder="1" applyAlignment="1" applyProtection="1">
      <alignment horizontal="center"/>
      <protection hidden="1"/>
    </xf>
    <xf numFmtId="169" fontId="0" fillId="0" borderId="1" xfId="8" applyNumberFormat="1" applyFont="1" applyFill="1" applyBorder="1" applyAlignment="1" applyProtection="1">
      <alignment horizontal="right"/>
      <protection hidden="1"/>
    </xf>
    <xf numFmtId="0" fontId="134" fillId="8" borderId="5" xfId="0" applyFont="1" applyFill="1" applyBorder="1" applyAlignment="1" applyProtection="1">
      <alignment horizontal="left" vertical="center"/>
      <protection hidden="1"/>
    </xf>
    <xf numFmtId="0" fontId="134" fillId="8" borderId="6" xfId="0" applyFont="1" applyFill="1" applyBorder="1" applyAlignment="1" applyProtection="1">
      <alignment horizontal="left" vertical="center"/>
      <protection hidden="1"/>
    </xf>
    <xf numFmtId="0" fontId="134" fillId="8" borderId="7" xfId="0" applyFont="1" applyFill="1" applyBorder="1" applyAlignment="1" applyProtection="1">
      <alignment horizontal="left" vertical="center"/>
      <protection hidden="1"/>
    </xf>
    <xf numFmtId="0" fontId="134" fillId="8" borderId="10" xfId="0" applyFont="1" applyFill="1" applyBorder="1" applyAlignment="1" applyProtection="1">
      <alignment horizontal="left" vertical="center"/>
      <protection hidden="1"/>
    </xf>
    <xf numFmtId="0" fontId="134" fillId="8" borderId="0" xfId="0" applyFont="1" applyFill="1" applyBorder="1" applyAlignment="1" applyProtection="1">
      <alignment horizontal="left" vertical="center"/>
      <protection hidden="1"/>
    </xf>
    <xf numFmtId="0" fontId="134" fillId="8" borderId="11" xfId="0" applyFont="1" applyFill="1" applyBorder="1" applyAlignment="1" applyProtection="1">
      <alignment horizontal="left" vertical="center"/>
      <protection hidden="1"/>
    </xf>
    <xf numFmtId="0" fontId="134" fillId="8" borderId="12" xfId="0" applyFont="1" applyFill="1" applyBorder="1" applyAlignment="1" applyProtection="1">
      <alignment horizontal="left" vertical="center"/>
      <protection hidden="1"/>
    </xf>
    <xf numFmtId="0" fontId="134" fillId="8" borderId="8" xfId="0" applyFont="1" applyFill="1" applyBorder="1" applyAlignment="1" applyProtection="1">
      <alignment horizontal="left" vertical="center"/>
      <protection hidden="1"/>
    </xf>
    <xf numFmtId="0" fontId="134" fillId="8" borderId="9" xfId="0" applyFont="1" applyFill="1" applyBorder="1" applyAlignment="1" applyProtection="1">
      <alignment horizontal="left" vertical="center"/>
      <protection hidden="1"/>
    </xf>
    <xf numFmtId="43" fontId="78" fillId="8" borderId="5" xfId="8" applyFont="1" applyFill="1" applyBorder="1" applyAlignment="1" applyProtection="1">
      <alignment horizontal="center" vertical="center" wrapText="1"/>
      <protection hidden="1"/>
    </xf>
    <xf numFmtId="43" fontId="78" fillId="8" borderId="6" xfId="8" applyFont="1" applyFill="1" applyBorder="1" applyAlignment="1" applyProtection="1">
      <alignment horizontal="center" vertical="center" wrapText="1"/>
      <protection hidden="1"/>
    </xf>
    <xf numFmtId="43" fontId="78" fillId="8" borderId="7" xfId="8" applyFont="1" applyFill="1" applyBorder="1" applyAlignment="1" applyProtection="1">
      <alignment horizontal="center" vertical="center" wrapText="1"/>
      <protection hidden="1"/>
    </xf>
    <xf numFmtId="43" fontId="78" fillId="8" borderId="10" xfId="8" applyFont="1" applyFill="1" applyBorder="1" applyAlignment="1" applyProtection="1">
      <alignment horizontal="center" vertical="center" wrapText="1"/>
      <protection hidden="1"/>
    </xf>
    <xf numFmtId="43" fontId="78" fillId="8" borderId="0" xfId="8" applyFont="1" applyFill="1" applyBorder="1" applyAlignment="1" applyProtection="1">
      <alignment horizontal="center" vertical="center" wrapText="1"/>
      <protection hidden="1"/>
    </xf>
    <xf numFmtId="43" fontId="78" fillId="8" borderId="11" xfId="8" applyFont="1" applyFill="1" applyBorder="1" applyAlignment="1" applyProtection="1">
      <alignment horizontal="center" vertical="center" wrapText="1"/>
      <protection hidden="1"/>
    </xf>
    <xf numFmtId="43" fontId="78" fillId="8" borderId="12" xfId="8" applyFont="1" applyFill="1" applyBorder="1" applyAlignment="1" applyProtection="1">
      <alignment horizontal="center" vertical="center" wrapText="1"/>
      <protection hidden="1"/>
    </xf>
    <xf numFmtId="43" fontId="78" fillId="8" borderId="8" xfId="8" applyFont="1" applyFill="1" applyBorder="1" applyAlignment="1" applyProtection="1">
      <alignment horizontal="center" vertical="center" wrapText="1"/>
      <protection hidden="1"/>
    </xf>
    <xf numFmtId="43" fontId="78" fillId="8" borderId="9" xfId="8" applyFont="1" applyFill="1" applyBorder="1" applyAlignment="1" applyProtection="1">
      <alignment horizontal="center" vertical="center" wrapText="1"/>
      <protection hidden="1"/>
    </xf>
    <xf numFmtId="0" fontId="78" fillId="8" borderId="5" xfId="0" applyFont="1" applyFill="1" applyBorder="1" applyAlignment="1" applyProtection="1">
      <alignment horizontal="center" vertical="center"/>
      <protection hidden="1"/>
    </xf>
    <xf numFmtId="0" fontId="78" fillId="8" borderId="7" xfId="0" applyFont="1" applyFill="1" applyBorder="1" applyAlignment="1" applyProtection="1">
      <alignment horizontal="center" vertical="center"/>
      <protection hidden="1"/>
    </xf>
    <xf numFmtId="0" fontId="78" fillId="8" borderId="10" xfId="0" applyFont="1" applyFill="1" applyBorder="1" applyAlignment="1" applyProtection="1">
      <alignment horizontal="center" vertical="center"/>
      <protection hidden="1"/>
    </xf>
    <xf numFmtId="0" fontId="78" fillId="8" borderId="11" xfId="0" applyFont="1" applyFill="1" applyBorder="1" applyAlignment="1" applyProtection="1">
      <alignment horizontal="center" vertical="center"/>
      <protection hidden="1"/>
    </xf>
    <xf numFmtId="0" fontId="78" fillId="8" borderId="12" xfId="0" applyFont="1" applyFill="1" applyBorder="1" applyAlignment="1" applyProtection="1">
      <alignment horizontal="center" vertical="center"/>
      <protection hidden="1"/>
    </xf>
    <xf numFmtId="0" fontId="78" fillId="8" borderId="9" xfId="0" applyFont="1" applyFill="1" applyBorder="1" applyAlignment="1" applyProtection="1">
      <alignment horizontal="center" vertical="center"/>
      <protection hidden="1"/>
    </xf>
    <xf numFmtId="0" fontId="33" fillId="0" borderId="2" xfId="0" applyFont="1" applyBorder="1" applyAlignment="1" applyProtection="1">
      <alignment horizontal="left"/>
      <protection hidden="1"/>
    </xf>
    <xf numFmtId="0" fontId="33" fillId="0" borderId="3" xfId="0" applyFont="1" applyBorder="1" applyAlignment="1" applyProtection="1">
      <alignment horizontal="left"/>
      <protection hidden="1"/>
    </xf>
    <xf numFmtId="0" fontId="33" fillId="0" borderId="4" xfId="0" applyFont="1" applyBorder="1" applyAlignment="1" applyProtection="1">
      <alignment horizontal="left"/>
      <protection hidden="1"/>
    </xf>
    <xf numFmtId="43" fontId="33" fillId="11" borderId="2" xfId="8" applyFont="1" applyFill="1" applyBorder="1" applyAlignment="1" applyProtection="1">
      <alignment horizontal="center"/>
      <protection hidden="1"/>
    </xf>
    <xf numFmtId="43" fontId="33" fillId="11" borderId="3" xfId="8" applyFont="1" applyFill="1" applyBorder="1" applyAlignment="1" applyProtection="1">
      <alignment horizontal="center"/>
      <protection hidden="1"/>
    </xf>
    <xf numFmtId="43" fontId="33" fillId="11" borderId="4" xfId="8" applyFont="1" applyFill="1" applyBorder="1" applyAlignment="1" applyProtection="1">
      <alignment horizontal="center"/>
      <protection hidden="1"/>
    </xf>
    <xf numFmtId="43" fontId="132" fillId="0" borderId="1" xfId="8" applyFont="1" applyFill="1" applyBorder="1" applyAlignment="1" applyProtection="1">
      <alignment horizontal="right"/>
      <protection hidden="1"/>
    </xf>
    <xf numFmtId="169" fontId="30" fillId="0" borderId="1" xfId="0" applyNumberFormat="1" applyFont="1" applyBorder="1" applyAlignment="1" applyProtection="1">
      <alignment horizontal="left"/>
      <protection hidden="1"/>
    </xf>
    <xf numFmtId="169" fontId="33" fillId="0" borderId="12" xfId="0" applyNumberFormat="1" applyFont="1" applyBorder="1" applyAlignment="1" applyProtection="1">
      <alignment horizontal="left"/>
      <protection hidden="1"/>
    </xf>
    <xf numFmtId="169" fontId="33" fillId="0" borderId="8" xfId="0" applyNumberFormat="1" applyFont="1" applyBorder="1" applyAlignment="1" applyProtection="1">
      <alignment horizontal="left"/>
      <protection hidden="1"/>
    </xf>
    <xf numFmtId="169" fontId="33" fillId="0" borderId="9" xfId="0" applyNumberFormat="1" applyFont="1" applyBorder="1" applyAlignment="1" applyProtection="1">
      <alignment horizontal="left"/>
      <protection hidden="1"/>
    </xf>
    <xf numFmtId="169" fontId="132" fillId="0" borderId="12" xfId="8" applyNumberFormat="1" applyFont="1" applyFill="1" applyBorder="1" applyAlignment="1" applyProtection="1">
      <alignment horizontal="center"/>
      <protection hidden="1"/>
    </xf>
    <xf numFmtId="169" fontId="132" fillId="0" borderId="8" xfId="8" applyNumberFormat="1" applyFont="1" applyFill="1" applyBorder="1" applyAlignment="1" applyProtection="1">
      <alignment horizontal="center"/>
      <protection hidden="1"/>
    </xf>
    <xf numFmtId="169" fontId="132" fillId="0" borderId="9" xfId="8" applyNumberFormat="1" applyFont="1" applyFill="1" applyBorder="1" applyAlignment="1" applyProtection="1">
      <alignment horizontal="center"/>
      <protection hidden="1"/>
    </xf>
    <xf numFmtId="0" fontId="30" fillId="0" borderId="2" xfId="0" applyFont="1" applyBorder="1" applyAlignment="1" applyProtection="1">
      <alignment horizontal="left"/>
      <protection hidden="1"/>
    </xf>
    <xf numFmtId="0" fontId="30" fillId="0" borderId="3" xfId="0" applyFont="1" applyBorder="1" applyAlignment="1" applyProtection="1">
      <alignment horizontal="left"/>
      <protection hidden="1"/>
    </xf>
    <xf numFmtId="0" fontId="30" fillId="0" borderId="4" xfId="0" applyFont="1" applyBorder="1" applyAlignment="1" applyProtection="1">
      <alignment horizontal="left"/>
      <protection hidden="1"/>
    </xf>
    <xf numFmtId="169" fontId="33" fillId="0" borderId="0" xfId="0" applyNumberFormat="1" applyFont="1" applyFill="1" applyBorder="1" applyAlignment="1" applyProtection="1">
      <alignment horizontal="center" vertical="center"/>
      <protection hidden="1"/>
    </xf>
    <xf numFmtId="0" fontId="81" fillId="0" borderId="0" xfId="0" applyFont="1" applyBorder="1" applyAlignment="1" applyProtection="1">
      <alignment horizontal="left"/>
      <protection hidden="1"/>
    </xf>
    <xf numFmtId="169" fontId="132" fillId="0" borderId="1" xfId="8" applyNumberFormat="1" applyFont="1" applyFill="1" applyBorder="1" applyAlignment="1" applyProtection="1">
      <alignment horizontal="center"/>
      <protection hidden="1"/>
    </xf>
    <xf numFmtId="169" fontId="132" fillId="0" borderId="2" xfId="8" applyNumberFormat="1" applyFont="1" applyFill="1" applyBorder="1" applyAlignment="1" applyProtection="1">
      <alignment horizontal="center"/>
      <protection hidden="1"/>
    </xf>
    <xf numFmtId="169" fontId="132" fillId="0" borderId="4" xfId="8" applyNumberFormat="1" applyFont="1" applyFill="1" applyBorder="1" applyAlignment="1" applyProtection="1">
      <alignment horizontal="center"/>
      <protection hidden="1"/>
    </xf>
    <xf numFmtId="43" fontId="16" fillId="11" borderId="2" xfId="8" applyNumberFormat="1" applyFont="1" applyFill="1" applyBorder="1" applyAlignment="1" applyProtection="1">
      <alignment horizontal="right"/>
      <protection hidden="1"/>
    </xf>
    <xf numFmtId="43" fontId="16" fillId="11" borderId="4" xfId="8" applyNumberFormat="1" applyFont="1" applyFill="1" applyBorder="1" applyAlignment="1" applyProtection="1">
      <alignment horizontal="right"/>
      <protection hidden="1"/>
    </xf>
    <xf numFmtId="169" fontId="89" fillId="0" borderId="1" xfId="8" applyNumberFormat="1" applyFont="1" applyFill="1" applyBorder="1" applyAlignment="1" applyProtection="1">
      <alignment horizontal="right"/>
      <protection hidden="1"/>
    </xf>
    <xf numFmtId="169" fontId="86" fillId="0" borderId="1" xfId="0" applyNumberFormat="1" applyFont="1" applyBorder="1" applyAlignment="1" applyProtection="1">
      <alignment horizontal="left"/>
      <protection hidden="1"/>
    </xf>
    <xf numFmtId="43" fontId="16" fillId="11" borderId="3" xfId="8" applyNumberFormat="1" applyFont="1" applyFill="1" applyBorder="1" applyAlignment="1" applyProtection="1">
      <alignment horizontal="right"/>
      <protection hidden="1"/>
    </xf>
    <xf numFmtId="43" fontId="88" fillId="11" borderId="2" xfId="8" applyNumberFormat="1" applyFont="1" applyFill="1" applyBorder="1" applyAlignment="1" applyProtection="1">
      <alignment horizontal="right"/>
      <protection hidden="1"/>
    </xf>
    <xf numFmtId="43" fontId="88" fillId="11" borderId="3" xfId="8" applyNumberFormat="1" applyFont="1" applyFill="1" applyBorder="1" applyAlignment="1" applyProtection="1">
      <alignment horizontal="right"/>
      <protection hidden="1"/>
    </xf>
    <xf numFmtId="43" fontId="88" fillId="11" borderId="4" xfId="8" applyNumberFormat="1" applyFont="1" applyFill="1" applyBorder="1" applyAlignment="1" applyProtection="1">
      <alignment horizontal="right"/>
      <protection hidden="1"/>
    </xf>
    <xf numFmtId="169" fontId="33" fillId="11" borderId="12" xfId="8" applyNumberFormat="1" applyFont="1" applyFill="1" applyBorder="1" applyAlignment="1" applyProtection="1">
      <alignment horizontal="right"/>
      <protection hidden="1"/>
    </xf>
    <xf numFmtId="169" fontId="33" fillId="11" borderId="8" xfId="8" applyNumberFormat="1" applyFont="1" applyFill="1" applyBorder="1" applyAlignment="1" applyProtection="1">
      <alignment horizontal="right"/>
      <protection hidden="1"/>
    </xf>
    <xf numFmtId="169" fontId="33" fillId="11" borderId="9" xfId="8" applyNumberFormat="1" applyFont="1" applyFill="1" applyBorder="1" applyAlignment="1" applyProtection="1">
      <alignment horizontal="right"/>
      <protection hidden="1"/>
    </xf>
    <xf numFmtId="169" fontId="33" fillId="11" borderId="2" xfId="8" applyNumberFormat="1" applyFont="1" applyFill="1" applyBorder="1" applyAlignment="1" applyProtection="1">
      <alignment horizontal="right" vertical="center"/>
      <protection hidden="1"/>
    </xf>
    <xf numFmtId="169" fontId="33" fillId="11" borderId="3" xfId="8" applyNumberFormat="1" applyFont="1" applyFill="1" applyBorder="1" applyAlignment="1" applyProtection="1">
      <alignment horizontal="right" vertical="center"/>
      <protection hidden="1"/>
    </xf>
    <xf numFmtId="169" fontId="33" fillId="11" borderId="4" xfId="8" applyNumberFormat="1" applyFont="1" applyFill="1" applyBorder="1" applyAlignment="1" applyProtection="1">
      <alignment horizontal="right" vertical="center"/>
      <protection hidden="1"/>
    </xf>
    <xf numFmtId="169" fontId="33" fillId="0" borderId="1" xfId="0" applyNumberFormat="1" applyFont="1" applyBorder="1" applyAlignment="1" applyProtection="1">
      <alignment horizontal="left"/>
      <protection hidden="1"/>
    </xf>
    <xf numFmtId="169" fontId="30" fillId="22" borderId="2" xfId="0" applyNumberFormat="1" applyFont="1" applyFill="1" applyBorder="1" applyAlignment="1" applyProtection="1">
      <alignment horizontal="right"/>
      <protection hidden="1"/>
    </xf>
    <xf numFmtId="169" fontId="30" fillId="22" borderId="3" xfId="0" applyNumberFormat="1" applyFont="1" applyFill="1" applyBorder="1" applyAlignment="1" applyProtection="1">
      <alignment horizontal="right"/>
      <protection hidden="1"/>
    </xf>
    <xf numFmtId="169" fontId="30" fillId="22" borderId="4" xfId="0" applyNumberFormat="1" applyFont="1" applyFill="1" applyBorder="1" applyAlignment="1" applyProtection="1">
      <alignment horizontal="right"/>
      <protection hidden="1"/>
    </xf>
    <xf numFmtId="169" fontId="137" fillId="0" borderId="1" xfId="8" applyNumberFormat="1" applyFont="1" applyFill="1" applyBorder="1" applyAlignment="1" applyProtection="1">
      <alignment horizontal="center"/>
      <protection hidden="1"/>
    </xf>
    <xf numFmtId="169" fontId="23" fillId="22" borderId="2" xfId="8" applyNumberFormat="1" applyFont="1" applyFill="1" applyBorder="1" applyAlignment="1" applyProtection="1">
      <alignment horizontal="center"/>
      <protection hidden="1"/>
    </xf>
    <xf numFmtId="169" fontId="23" fillId="22" borderId="4" xfId="8" applyNumberFormat="1" applyFont="1" applyFill="1" applyBorder="1" applyAlignment="1" applyProtection="1">
      <alignment horizontal="center"/>
      <protection hidden="1"/>
    </xf>
    <xf numFmtId="169" fontId="132" fillId="0" borderId="3" xfId="8" applyNumberFormat="1" applyFont="1" applyFill="1" applyBorder="1" applyAlignment="1" applyProtection="1">
      <alignment horizontal="center"/>
      <protection hidden="1"/>
    </xf>
    <xf numFmtId="169" fontId="23" fillId="22" borderId="1" xfId="8" applyNumberFormat="1" applyFont="1" applyFill="1" applyBorder="1" applyAlignment="1" applyProtection="1">
      <alignment horizontal="center"/>
      <protection hidden="1"/>
    </xf>
    <xf numFmtId="169" fontId="138" fillId="0" borderId="1" xfId="8" applyNumberFormat="1" applyFont="1" applyFill="1" applyBorder="1" applyAlignment="1" applyProtection="1">
      <alignment horizontal="center"/>
      <protection hidden="1"/>
    </xf>
    <xf numFmtId="169" fontId="23" fillId="22" borderId="2" xfId="8" applyNumberFormat="1" applyFont="1" applyFill="1" applyBorder="1" applyAlignment="1" applyProtection="1">
      <alignment horizontal="center" vertical="center"/>
      <protection hidden="1"/>
    </xf>
    <xf numFmtId="169" fontId="23" fillId="22" borderId="4" xfId="8" applyNumberFormat="1" applyFont="1" applyFill="1" applyBorder="1" applyAlignment="1" applyProtection="1">
      <alignment horizontal="center" vertical="center"/>
      <protection hidden="1"/>
    </xf>
    <xf numFmtId="0" fontId="30" fillId="0" borderId="1" xfId="0" applyFont="1" applyBorder="1" applyAlignment="1" applyProtection="1">
      <alignment horizontal="left"/>
      <protection hidden="1"/>
    </xf>
    <xf numFmtId="43" fontId="132" fillId="11" borderId="2" xfId="8" applyFont="1" applyFill="1" applyBorder="1" applyAlignment="1" applyProtection="1">
      <alignment horizontal="center"/>
      <protection hidden="1"/>
    </xf>
    <xf numFmtId="43" fontId="132" fillId="11" borderId="3" xfId="8" applyFont="1" applyFill="1" applyBorder="1" applyAlignment="1" applyProtection="1">
      <alignment horizontal="center"/>
      <protection hidden="1"/>
    </xf>
    <xf numFmtId="43" fontId="132" fillId="11" borderId="4" xfId="8" applyFont="1" applyFill="1" applyBorder="1" applyAlignment="1" applyProtection="1">
      <alignment horizontal="center"/>
      <protection hidden="1"/>
    </xf>
    <xf numFmtId="0" fontId="33" fillId="0" borderId="12" xfId="0" applyFont="1" applyBorder="1" applyAlignment="1" applyProtection="1">
      <alignment horizontal="left"/>
      <protection hidden="1"/>
    </xf>
    <xf numFmtId="0" fontId="33" fillId="0" borderId="8" xfId="0" applyFont="1" applyBorder="1" applyAlignment="1" applyProtection="1">
      <alignment horizontal="left"/>
      <protection hidden="1"/>
    </xf>
    <xf numFmtId="0" fontId="33" fillId="0" borderId="9" xfId="0" applyFont="1" applyBorder="1" applyAlignment="1" applyProtection="1">
      <alignment horizontal="left"/>
      <protection hidden="1"/>
    </xf>
    <xf numFmtId="43" fontId="132" fillId="0" borderId="12" xfId="8" applyFont="1" applyFill="1" applyBorder="1" applyAlignment="1" applyProtection="1">
      <alignment horizontal="center"/>
      <protection hidden="1"/>
    </xf>
    <xf numFmtId="43" fontId="132" fillId="0" borderId="8" xfId="8" applyFont="1" applyFill="1" applyBorder="1" applyAlignment="1" applyProtection="1">
      <alignment horizontal="center"/>
      <protection hidden="1"/>
    </xf>
    <xf numFmtId="43" fontId="132" fillId="0" borderId="9" xfId="8" applyFont="1" applyFill="1" applyBorder="1" applyAlignment="1" applyProtection="1">
      <alignment horizontal="center"/>
      <protection hidden="1"/>
    </xf>
    <xf numFmtId="43" fontId="33" fillId="0" borderId="6" xfId="0" applyNumberFormat="1" applyFont="1" applyFill="1" applyBorder="1" applyAlignment="1" applyProtection="1">
      <alignment horizontal="center"/>
      <protection hidden="1"/>
    </xf>
    <xf numFmtId="0" fontId="33" fillId="0" borderId="6" xfId="0" applyFont="1" applyFill="1" applyBorder="1" applyAlignment="1" applyProtection="1">
      <alignment horizontal="center"/>
      <protection hidden="1"/>
    </xf>
    <xf numFmtId="0" fontId="134" fillId="8" borderId="5" xfId="0" applyFont="1" applyFill="1" applyBorder="1" applyAlignment="1" applyProtection="1">
      <alignment horizontal="left" vertical="center" wrapText="1"/>
      <protection hidden="1"/>
    </xf>
    <xf numFmtId="0" fontId="134" fillId="8" borderId="6" xfId="0" applyFont="1" applyFill="1" applyBorder="1" applyAlignment="1" applyProtection="1">
      <alignment horizontal="left" vertical="center" wrapText="1"/>
      <protection hidden="1"/>
    </xf>
    <xf numFmtId="0" fontId="134" fillId="8" borderId="7" xfId="0" applyFont="1" applyFill="1" applyBorder="1" applyAlignment="1" applyProtection="1">
      <alignment horizontal="left" vertical="center" wrapText="1"/>
      <protection hidden="1"/>
    </xf>
    <xf numFmtId="0" fontId="134" fillId="8" borderId="10" xfId="0" applyFont="1" applyFill="1" applyBorder="1" applyAlignment="1" applyProtection="1">
      <alignment horizontal="left" vertical="center" wrapText="1"/>
      <protection hidden="1"/>
    </xf>
    <xf numFmtId="0" fontId="134" fillId="8" borderId="0" xfId="0" applyFont="1" applyFill="1" applyBorder="1" applyAlignment="1" applyProtection="1">
      <alignment horizontal="left" vertical="center" wrapText="1"/>
      <protection hidden="1"/>
    </xf>
    <xf numFmtId="0" fontId="134" fillId="8" borderId="11" xfId="0" applyFont="1" applyFill="1" applyBorder="1" applyAlignment="1" applyProtection="1">
      <alignment horizontal="left" vertical="center" wrapText="1"/>
      <protection hidden="1"/>
    </xf>
    <xf numFmtId="0" fontId="134" fillId="8" borderId="12" xfId="0" applyFont="1" applyFill="1" applyBorder="1" applyAlignment="1" applyProtection="1">
      <alignment horizontal="left" vertical="center" wrapText="1"/>
      <protection hidden="1"/>
    </xf>
    <xf numFmtId="0" fontId="134" fillId="8" borderId="8" xfId="0" applyFont="1" applyFill="1" applyBorder="1" applyAlignment="1" applyProtection="1">
      <alignment horizontal="left" vertical="center" wrapText="1"/>
      <protection hidden="1"/>
    </xf>
    <xf numFmtId="0" fontId="134" fillId="8" borderId="9" xfId="0" applyFont="1" applyFill="1" applyBorder="1" applyAlignment="1" applyProtection="1">
      <alignment horizontal="left" vertical="center" wrapText="1"/>
      <protection hidden="1"/>
    </xf>
    <xf numFmtId="43" fontId="132" fillId="11" borderId="1" xfId="8" applyFont="1" applyFill="1" applyBorder="1" applyAlignment="1" applyProtection="1">
      <alignment horizontal="right"/>
      <protection hidden="1"/>
    </xf>
    <xf numFmtId="43" fontId="132" fillId="0" borderId="2" xfId="8" applyFont="1" applyFill="1" applyBorder="1" applyAlignment="1" applyProtection="1">
      <alignment horizontal="center"/>
      <protection hidden="1"/>
    </xf>
    <xf numFmtId="43" fontId="132" fillId="0" borderId="3" xfId="8" applyFont="1" applyFill="1" applyBorder="1" applyAlignment="1" applyProtection="1">
      <alignment horizontal="center"/>
      <protection hidden="1"/>
    </xf>
    <xf numFmtId="43" fontId="132" fillId="0" borderId="4" xfId="8" applyFont="1" applyFill="1" applyBorder="1" applyAlignment="1" applyProtection="1">
      <alignment horizontal="center"/>
      <protection hidden="1"/>
    </xf>
    <xf numFmtId="3" fontId="94" fillId="0" borderId="5" xfId="20" applyNumberFormat="1" applyFont="1" applyBorder="1" applyAlignment="1" applyProtection="1">
      <alignment horizontal="center" vertical="center"/>
      <protection hidden="1"/>
    </xf>
    <xf numFmtId="3" fontId="94" fillId="0" borderId="7" xfId="20" applyNumberFormat="1" applyFont="1" applyBorder="1" applyAlignment="1" applyProtection="1">
      <alignment horizontal="center" vertical="center"/>
      <protection hidden="1"/>
    </xf>
    <xf numFmtId="3" fontId="94" fillId="0" borderId="12" xfId="20" applyNumberFormat="1" applyFont="1" applyBorder="1" applyAlignment="1" applyProtection="1">
      <alignment horizontal="center" vertical="center"/>
      <protection hidden="1"/>
    </xf>
    <xf numFmtId="3" fontId="94" fillId="0" borderId="9" xfId="20" applyNumberFormat="1" applyFont="1" applyBorder="1" applyAlignment="1" applyProtection="1">
      <alignment horizontal="center" vertical="center"/>
      <protection hidden="1"/>
    </xf>
    <xf numFmtId="0" fontId="45" fillId="0" borderId="99" xfId="0" applyFont="1" applyBorder="1" applyAlignment="1" applyProtection="1">
      <alignment horizontal="left" vertical="center"/>
      <protection hidden="1"/>
    </xf>
    <xf numFmtId="0" fontId="48" fillId="24" borderId="1" xfId="0" applyFont="1" applyFill="1" applyBorder="1" applyAlignment="1" applyProtection="1">
      <alignment horizontal="center" vertical="center" wrapText="1"/>
      <protection hidden="1"/>
    </xf>
    <xf numFmtId="0" fontId="78" fillId="24" borderId="1" xfId="0" applyFont="1" applyFill="1" applyBorder="1" applyAlignment="1" applyProtection="1">
      <alignment horizontal="center" vertical="center"/>
      <protection hidden="1"/>
    </xf>
    <xf numFmtId="2" fontId="48" fillId="0" borderId="5" xfId="0" applyNumberFormat="1" applyFont="1" applyBorder="1" applyAlignment="1" applyProtection="1">
      <alignment horizontal="center" vertical="center"/>
      <protection hidden="1"/>
    </xf>
    <xf numFmtId="2" fontId="48" fillId="0" borderId="7" xfId="0" applyNumberFormat="1" applyFont="1" applyBorder="1" applyAlignment="1" applyProtection="1">
      <alignment horizontal="center" vertical="center"/>
      <protection hidden="1"/>
    </xf>
    <xf numFmtId="2" fontId="48" fillId="0" borderId="12" xfId="0" applyNumberFormat="1" applyFont="1" applyBorder="1" applyAlignment="1" applyProtection="1">
      <alignment horizontal="center" vertical="center"/>
      <protection hidden="1"/>
    </xf>
    <xf numFmtId="2" fontId="48" fillId="0" borderId="9" xfId="0" applyNumberFormat="1" applyFont="1" applyBorder="1" applyAlignment="1" applyProtection="1">
      <alignment horizontal="center" vertical="center"/>
      <protection hidden="1"/>
    </xf>
    <xf numFmtId="170" fontId="48" fillId="0" borderId="5" xfId="0" applyNumberFormat="1" applyFont="1" applyBorder="1" applyAlignment="1" applyProtection="1">
      <alignment horizontal="right" vertical="center"/>
      <protection hidden="1"/>
    </xf>
    <xf numFmtId="170" fontId="48" fillId="0" borderId="7" xfId="0" applyNumberFormat="1" applyFont="1" applyBorder="1" applyAlignment="1" applyProtection="1">
      <alignment horizontal="right" vertical="center"/>
      <protection hidden="1"/>
    </xf>
    <xf numFmtId="170" fontId="48" fillId="0" borderId="12" xfId="0" applyNumberFormat="1" applyFont="1" applyBorder="1" applyAlignment="1" applyProtection="1">
      <alignment horizontal="right" vertical="center"/>
      <protection hidden="1"/>
    </xf>
    <xf numFmtId="170" fontId="48" fillId="0" borderId="9" xfId="0" applyNumberFormat="1" applyFont="1" applyBorder="1" applyAlignment="1" applyProtection="1">
      <alignment horizontal="right" vertical="center"/>
      <protection hidden="1"/>
    </xf>
    <xf numFmtId="0" fontId="78" fillId="0" borderId="5" xfId="0" applyFont="1" applyBorder="1" applyAlignment="1" applyProtection="1">
      <alignment horizontal="left" vertical="center"/>
      <protection hidden="1"/>
    </xf>
    <xf numFmtId="0" fontId="78" fillId="0" borderId="6" xfId="0" applyFont="1" applyBorder="1" applyAlignment="1" applyProtection="1">
      <alignment horizontal="left" vertical="center"/>
      <protection hidden="1"/>
    </xf>
    <xf numFmtId="0" fontId="78" fillId="0" borderId="7" xfId="0" applyFont="1" applyBorder="1" applyAlignment="1" applyProtection="1">
      <alignment horizontal="left" vertical="center"/>
      <protection hidden="1"/>
    </xf>
    <xf numFmtId="0" fontId="78" fillId="0" borderId="12" xfId="0" applyFont="1" applyBorder="1" applyAlignment="1" applyProtection="1">
      <alignment horizontal="left" vertical="center"/>
      <protection hidden="1"/>
    </xf>
    <xf numFmtId="0" fontId="78" fillId="0" borderId="8" xfId="0" applyFont="1" applyBorder="1" applyAlignment="1" applyProtection="1">
      <alignment horizontal="left" vertical="center"/>
      <protection hidden="1"/>
    </xf>
    <xf numFmtId="0" fontId="78" fillId="0" borderId="9" xfId="0" applyFont="1" applyBorder="1" applyAlignment="1" applyProtection="1">
      <alignment horizontal="left" vertical="center"/>
      <protection hidden="1"/>
    </xf>
    <xf numFmtId="0" fontId="78" fillId="0" borderId="5" xfId="0" applyFont="1" applyBorder="1" applyAlignment="1" applyProtection="1">
      <alignment horizontal="left" vertical="center" wrapText="1"/>
      <protection hidden="1"/>
    </xf>
    <xf numFmtId="0" fontId="78" fillId="0" borderId="6" xfId="0" applyFont="1" applyBorder="1" applyAlignment="1" applyProtection="1">
      <alignment horizontal="left" vertical="center" wrapText="1"/>
      <protection hidden="1"/>
    </xf>
    <xf numFmtId="0" fontId="78" fillId="0" borderId="7" xfId="0" applyFont="1" applyBorder="1" applyAlignment="1" applyProtection="1">
      <alignment horizontal="left" vertical="center" wrapText="1"/>
      <protection hidden="1"/>
    </xf>
    <xf numFmtId="0" fontId="78" fillId="0" borderId="12" xfId="0" applyFont="1" applyBorder="1" applyAlignment="1" applyProtection="1">
      <alignment horizontal="left" vertical="center" wrapText="1"/>
      <protection hidden="1"/>
    </xf>
    <xf numFmtId="0" fontId="78" fillId="0" borderId="8" xfId="0" applyFont="1" applyBorder="1" applyAlignment="1" applyProtection="1">
      <alignment horizontal="left" vertical="center" wrapText="1"/>
      <protection hidden="1"/>
    </xf>
    <xf numFmtId="0" fontId="78" fillId="0" borderId="9" xfId="0" applyFont="1" applyBorder="1" applyAlignment="1" applyProtection="1">
      <alignment horizontal="left" vertical="center" wrapText="1"/>
      <protection hidden="1"/>
    </xf>
    <xf numFmtId="0" fontId="48" fillId="26" borderId="3" xfId="0" applyFont="1" applyFill="1" applyBorder="1" applyAlignment="1" applyProtection="1">
      <alignment horizontal="center" vertical="center"/>
      <protection hidden="1"/>
    </xf>
    <xf numFmtId="1" fontId="81" fillId="0" borderId="34" xfId="0" applyNumberFormat="1" applyFont="1" applyBorder="1" applyAlignment="1" applyProtection="1">
      <alignment horizontal="center" vertical="center"/>
      <protection hidden="1"/>
    </xf>
    <xf numFmtId="1" fontId="81" fillId="0" borderId="32" xfId="0" applyNumberFormat="1" applyFont="1" applyBorder="1" applyAlignment="1" applyProtection="1">
      <alignment horizontal="center" vertical="center"/>
      <protection hidden="1"/>
    </xf>
    <xf numFmtId="1" fontId="81" fillId="0" borderId="33" xfId="0" applyNumberFormat="1" applyFont="1" applyBorder="1" applyAlignment="1" applyProtection="1">
      <alignment horizontal="center" vertical="center"/>
      <protection hidden="1"/>
    </xf>
    <xf numFmtId="1" fontId="81" fillId="0" borderId="29" xfId="0" applyNumberFormat="1" applyFont="1" applyBorder="1" applyAlignment="1" applyProtection="1">
      <alignment horizontal="center" vertical="center"/>
      <protection hidden="1"/>
    </xf>
    <xf numFmtId="1" fontId="81" fillId="0" borderId="0" xfId="0" applyNumberFormat="1" applyFont="1" applyBorder="1" applyAlignment="1" applyProtection="1">
      <alignment horizontal="center" vertical="center"/>
      <protection hidden="1"/>
    </xf>
    <xf numFmtId="1" fontId="81" fillId="0" borderId="30" xfId="0" applyNumberFormat="1" applyFont="1" applyBorder="1" applyAlignment="1" applyProtection="1">
      <alignment horizontal="center" vertical="center"/>
      <protection hidden="1"/>
    </xf>
    <xf numFmtId="1" fontId="81" fillId="0" borderId="41" xfId="0" applyNumberFormat="1" applyFont="1" applyBorder="1" applyAlignment="1" applyProtection="1">
      <alignment horizontal="center" vertical="center"/>
      <protection hidden="1"/>
    </xf>
    <xf numFmtId="1" fontId="81" fillId="0" borderId="39" xfId="0" applyNumberFormat="1" applyFont="1" applyBorder="1" applyAlignment="1" applyProtection="1">
      <alignment horizontal="center" vertical="center"/>
      <protection hidden="1"/>
    </xf>
    <xf numFmtId="1" fontId="81" fillId="0" borderId="40" xfId="0" applyNumberFormat="1" applyFont="1" applyBorder="1" applyAlignment="1" applyProtection="1">
      <alignment horizontal="center" vertical="center"/>
      <protection hidden="1"/>
    </xf>
    <xf numFmtId="0" fontId="79" fillId="0" borderId="82" xfId="0" applyNumberFormat="1" applyFont="1" applyBorder="1" applyAlignment="1" applyProtection="1">
      <protection hidden="1"/>
    </xf>
    <xf numFmtId="169" fontId="79" fillId="0" borderId="83" xfId="0" applyNumberFormat="1" applyFont="1" applyBorder="1" applyAlignment="1" applyProtection="1">
      <protection hidden="1"/>
    </xf>
    <xf numFmtId="43" fontId="79" fillId="0" borderId="79" xfId="8" applyFont="1" applyBorder="1" applyAlignment="1" applyProtection="1">
      <protection hidden="1"/>
    </xf>
    <xf numFmtId="43" fontId="79" fillId="0" borderId="80" xfId="8" applyFont="1" applyBorder="1" applyAlignment="1" applyProtection="1">
      <protection hidden="1"/>
    </xf>
    <xf numFmtId="43" fontId="79" fillId="0" borderId="81" xfId="8" applyFont="1" applyBorder="1" applyAlignment="1" applyProtection="1">
      <protection hidden="1"/>
    </xf>
    <xf numFmtId="4" fontId="79" fillId="0" borderId="71" xfId="0" applyNumberFormat="1" applyFont="1" applyBorder="1" applyAlignment="1" applyProtection="1">
      <alignment horizontal="right"/>
      <protection hidden="1"/>
    </xf>
    <xf numFmtId="0" fontId="79" fillId="0" borderId="71" xfId="0" applyFont="1" applyBorder="1" applyAlignment="1" applyProtection="1">
      <alignment horizontal="right"/>
      <protection hidden="1"/>
    </xf>
    <xf numFmtId="165" fontId="20" fillId="24" borderId="1" xfId="0" applyNumberFormat="1" applyFont="1" applyFill="1" applyBorder="1" applyAlignment="1" applyProtection="1">
      <alignment horizontal="center" vertical="center" wrapText="1"/>
      <protection hidden="1"/>
    </xf>
    <xf numFmtId="0" fontId="48" fillId="26" borderId="2" xfId="0" applyFont="1" applyFill="1" applyBorder="1" applyAlignment="1">
      <alignment horizontal="center" vertical="center" wrapText="1"/>
    </xf>
    <xf numFmtId="0" fontId="48" fillId="26" borderId="4" xfId="0" applyFont="1" applyFill="1" applyBorder="1" applyAlignment="1">
      <alignment horizontal="center" vertical="center" wrapText="1"/>
    </xf>
    <xf numFmtId="0" fontId="15" fillId="0" borderId="5" xfId="0" applyFont="1" applyBorder="1" applyAlignment="1" applyProtection="1">
      <alignment horizontal="left"/>
      <protection hidden="1"/>
    </xf>
    <xf numFmtId="0" fontId="15" fillId="0" borderId="6" xfId="0" applyFont="1" applyBorder="1" applyAlignment="1" applyProtection="1">
      <alignment horizontal="left"/>
      <protection hidden="1"/>
    </xf>
    <xf numFmtId="0" fontId="15" fillId="0" borderId="7" xfId="0" applyFont="1" applyBorder="1" applyAlignment="1" applyProtection="1">
      <alignment horizontal="left"/>
      <protection hidden="1"/>
    </xf>
    <xf numFmtId="0" fontId="49" fillId="8" borderId="77" xfId="0" applyFont="1" applyFill="1" applyBorder="1" applyAlignment="1" applyProtection="1">
      <alignment horizontal="center" vertical="center" wrapText="1"/>
      <protection hidden="1"/>
    </xf>
    <xf numFmtId="0" fontId="49" fillId="8" borderId="8" xfId="0" applyFont="1" applyFill="1" applyBorder="1" applyAlignment="1" applyProtection="1">
      <alignment horizontal="center" vertical="center" wrapText="1"/>
      <protection hidden="1"/>
    </xf>
    <xf numFmtId="0" fontId="49" fillId="8" borderId="9" xfId="0" applyFont="1" applyFill="1" applyBorder="1" applyAlignment="1" applyProtection="1">
      <alignment horizontal="center" vertical="center" wrapText="1"/>
      <protection hidden="1"/>
    </xf>
    <xf numFmtId="43" fontId="0" fillId="0" borderId="5" xfId="8" applyFont="1" applyFill="1" applyBorder="1" applyAlignment="1" applyProtection="1">
      <alignment horizontal="center"/>
      <protection hidden="1"/>
    </xf>
    <xf numFmtId="43" fontId="0" fillId="0" borderId="6" xfId="8" applyFont="1" applyFill="1" applyBorder="1" applyAlignment="1" applyProtection="1">
      <alignment horizontal="center"/>
      <protection hidden="1"/>
    </xf>
    <xf numFmtId="43" fontId="0" fillId="0" borderId="7" xfId="8" applyFont="1" applyFill="1" applyBorder="1" applyAlignment="1" applyProtection="1">
      <alignment horizontal="center"/>
      <protection hidden="1"/>
    </xf>
    <xf numFmtId="43" fontId="0" fillId="0" borderId="13" xfId="8" applyFont="1" applyFill="1" applyBorder="1" applyAlignment="1" applyProtection="1">
      <alignment horizontal="right"/>
      <protection hidden="1"/>
    </xf>
    <xf numFmtId="43" fontId="0" fillId="0" borderId="2" xfId="8" applyFont="1" applyFill="1" applyBorder="1" applyAlignment="1" applyProtection="1">
      <alignment horizontal="center"/>
      <protection hidden="1"/>
    </xf>
    <xf numFmtId="43" fontId="0" fillId="0" borderId="3" xfId="8" applyFont="1" applyFill="1" applyBorder="1" applyAlignment="1" applyProtection="1">
      <alignment horizontal="center"/>
      <protection hidden="1"/>
    </xf>
    <xf numFmtId="43" fontId="0" fillId="0" borderId="4" xfId="8" applyFont="1" applyFill="1" applyBorder="1" applyAlignment="1" applyProtection="1">
      <alignment horizontal="center"/>
      <protection hidden="1"/>
    </xf>
    <xf numFmtId="43" fontId="0" fillId="11" borderId="13" xfId="8" applyFont="1" applyFill="1" applyBorder="1" applyAlignment="1" applyProtection="1">
      <alignment horizontal="right"/>
      <protection hidden="1"/>
    </xf>
    <xf numFmtId="0" fontId="98" fillId="0" borderId="0" xfId="0" applyFont="1" applyBorder="1" applyAlignment="1">
      <alignment horizontal="left" vertical="center" wrapText="1"/>
    </xf>
    <xf numFmtId="0" fontId="93" fillId="0" borderId="127" xfId="0" applyFont="1" applyFill="1" applyBorder="1" applyAlignment="1" applyProtection="1">
      <alignment horizontal="center" vertical="center" wrapText="1"/>
      <protection hidden="1"/>
    </xf>
    <xf numFmtId="0" fontId="93" fillId="0" borderId="128" xfId="0" applyFont="1" applyFill="1" applyBorder="1" applyAlignment="1" applyProtection="1">
      <alignment horizontal="center" vertical="center" wrapText="1"/>
      <protection hidden="1"/>
    </xf>
    <xf numFmtId="0" fontId="93" fillId="0" borderId="129" xfId="0" applyFont="1" applyFill="1" applyBorder="1" applyAlignment="1" applyProtection="1">
      <alignment horizontal="center" vertical="center" wrapText="1"/>
      <protection hidden="1"/>
    </xf>
    <xf numFmtId="0" fontId="93" fillId="0" borderId="130" xfId="0" applyFont="1" applyFill="1" applyBorder="1" applyAlignment="1" applyProtection="1">
      <alignment horizontal="center" vertical="center" wrapText="1"/>
      <protection hidden="1"/>
    </xf>
    <xf numFmtId="0" fontId="93" fillId="0" borderId="0" xfId="0" applyFont="1" applyFill="1" applyBorder="1" applyAlignment="1" applyProtection="1">
      <alignment horizontal="center" vertical="center" wrapText="1"/>
      <protection hidden="1"/>
    </xf>
    <xf numFmtId="0" fontId="93" fillId="0" borderId="131" xfId="0" applyFont="1" applyFill="1" applyBorder="1" applyAlignment="1" applyProtection="1">
      <alignment horizontal="center" vertical="center" wrapText="1"/>
      <protection hidden="1"/>
    </xf>
    <xf numFmtId="0" fontId="93" fillId="0" borderId="132" xfId="0" applyFont="1" applyFill="1" applyBorder="1" applyAlignment="1" applyProtection="1">
      <alignment horizontal="center" vertical="center" wrapText="1"/>
      <protection hidden="1"/>
    </xf>
    <xf numFmtId="0" fontId="93" fillId="0" borderId="133" xfId="0" applyFont="1" applyFill="1" applyBorder="1" applyAlignment="1" applyProtection="1">
      <alignment horizontal="center" vertical="center" wrapText="1"/>
      <protection hidden="1"/>
    </xf>
    <xf numFmtId="0" fontId="93" fillId="0" borderId="134" xfId="0" applyFont="1" applyFill="1" applyBorder="1" applyAlignment="1" applyProtection="1">
      <alignment horizontal="center" vertical="center" wrapText="1"/>
      <protection hidden="1"/>
    </xf>
    <xf numFmtId="9" fontId="99" fillId="5" borderId="128" xfId="20" applyNumberFormat="1" applyFont="1" applyFill="1" applyBorder="1" applyAlignment="1" applyProtection="1">
      <alignment horizontal="center" vertical="center" wrapText="1"/>
      <protection hidden="1"/>
    </xf>
    <xf numFmtId="9" fontId="99" fillId="5" borderId="129" xfId="20" applyNumberFormat="1" applyFont="1" applyFill="1" applyBorder="1" applyAlignment="1" applyProtection="1">
      <alignment horizontal="center" vertical="center" wrapText="1"/>
      <protection hidden="1"/>
    </xf>
    <xf numFmtId="9" fontId="99" fillId="5" borderId="0" xfId="20" applyNumberFormat="1" applyFont="1" applyFill="1" applyBorder="1" applyAlignment="1" applyProtection="1">
      <alignment horizontal="center" vertical="center" wrapText="1"/>
      <protection hidden="1"/>
    </xf>
    <xf numFmtId="9" fontId="99" fillId="5" borderId="131" xfId="20" applyNumberFormat="1" applyFont="1" applyFill="1" applyBorder="1" applyAlignment="1" applyProtection="1">
      <alignment horizontal="center" vertical="center" wrapText="1"/>
      <protection hidden="1"/>
    </xf>
    <xf numFmtId="9" fontId="99" fillId="5" borderId="133" xfId="20" applyNumberFormat="1" applyFont="1" applyFill="1" applyBorder="1" applyAlignment="1" applyProtection="1">
      <alignment horizontal="center" vertical="center" wrapText="1"/>
      <protection hidden="1"/>
    </xf>
    <xf numFmtId="9" fontId="99" fillId="5" borderId="134" xfId="20" applyNumberFormat="1" applyFont="1" applyFill="1" applyBorder="1" applyAlignment="1" applyProtection="1">
      <alignment horizontal="center" vertical="center" wrapText="1"/>
      <protection hidden="1"/>
    </xf>
    <xf numFmtId="9" fontId="43" fillId="0" borderId="0" xfId="20" applyNumberFormat="1" applyFont="1" applyFill="1" applyBorder="1" applyAlignment="1" applyProtection="1">
      <alignment horizontal="center" vertical="center"/>
      <protection hidden="1"/>
    </xf>
    <xf numFmtId="9" fontId="44" fillId="0" borderId="48" xfId="0" applyNumberFormat="1" applyFont="1" applyBorder="1" applyAlignment="1" applyProtection="1">
      <alignment horizontal="center" vertical="center" wrapText="1"/>
      <protection hidden="1"/>
    </xf>
    <xf numFmtId="9" fontId="44" fillId="0" borderId="46" xfId="0" applyNumberFormat="1" applyFont="1" applyBorder="1" applyAlignment="1" applyProtection="1">
      <alignment horizontal="center" vertical="center" wrapText="1"/>
      <protection hidden="1"/>
    </xf>
    <xf numFmtId="9" fontId="44" fillId="0" borderId="49" xfId="0" applyNumberFormat="1" applyFont="1" applyBorder="1" applyAlignment="1" applyProtection="1">
      <alignment horizontal="center" vertical="center" wrapText="1"/>
      <protection hidden="1"/>
    </xf>
    <xf numFmtId="9" fontId="44" fillId="0" borderId="43" xfId="0" applyNumberFormat="1" applyFont="1" applyBorder="1" applyAlignment="1" applyProtection="1">
      <alignment horizontal="center" vertical="center" wrapText="1"/>
      <protection hidden="1"/>
    </xf>
    <xf numFmtId="9" fontId="44" fillId="0" borderId="0" xfId="0" applyNumberFormat="1" applyFont="1" applyBorder="1" applyAlignment="1" applyProtection="1">
      <alignment horizontal="center" vertical="center" wrapText="1"/>
      <protection hidden="1"/>
    </xf>
    <xf numFmtId="9" fontId="44" fillId="0" borderId="51" xfId="0" applyNumberFormat="1" applyFont="1" applyBorder="1" applyAlignment="1" applyProtection="1">
      <alignment horizontal="center" vertical="center" wrapText="1"/>
      <protection hidden="1"/>
    </xf>
    <xf numFmtId="9" fontId="44" fillId="0" borderId="55" xfId="0" applyNumberFormat="1" applyFont="1" applyBorder="1" applyAlignment="1" applyProtection="1">
      <alignment horizontal="center" vertical="center" wrapText="1"/>
      <protection hidden="1"/>
    </xf>
    <xf numFmtId="9" fontId="44" fillId="0" borderId="53" xfId="0" applyNumberFormat="1" applyFont="1" applyBorder="1" applyAlignment="1" applyProtection="1">
      <alignment horizontal="center" vertical="center" wrapText="1"/>
      <protection hidden="1"/>
    </xf>
    <xf numFmtId="9" fontId="44" fillId="0" borderId="56" xfId="0" applyNumberFormat="1" applyFont="1" applyBorder="1" applyAlignment="1" applyProtection="1">
      <alignment horizontal="center" vertical="center" wrapText="1"/>
      <protection hidden="1"/>
    </xf>
    <xf numFmtId="165" fontId="44" fillId="0" borderId="48" xfId="0" applyNumberFormat="1" applyFont="1" applyBorder="1" applyAlignment="1" applyProtection="1">
      <alignment horizontal="center" vertical="center" wrapText="1"/>
      <protection hidden="1"/>
    </xf>
    <xf numFmtId="165" fontId="44" fillId="0" borderId="47" xfId="0" applyNumberFormat="1" applyFont="1" applyBorder="1" applyAlignment="1" applyProtection="1">
      <alignment horizontal="center" vertical="center" wrapText="1"/>
      <protection hidden="1"/>
    </xf>
    <xf numFmtId="165" fontId="44" fillId="0" borderId="43" xfId="0" applyNumberFormat="1" applyFont="1" applyBorder="1" applyAlignment="1" applyProtection="1">
      <alignment horizontal="center" vertical="center" wrapText="1"/>
      <protection hidden="1"/>
    </xf>
    <xf numFmtId="165" fontId="44" fillId="0" borderId="44" xfId="0" applyNumberFormat="1" applyFont="1" applyBorder="1" applyAlignment="1" applyProtection="1">
      <alignment horizontal="center" vertical="center" wrapText="1"/>
      <protection hidden="1"/>
    </xf>
    <xf numFmtId="165" fontId="44" fillId="0" borderId="55" xfId="0" applyNumberFormat="1" applyFont="1" applyBorder="1" applyAlignment="1" applyProtection="1">
      <alignment horizontal="center" vertical="center" wrapText="1"/>
      <protection hidden="1"/>
    </xf>
    <xf numFmtId="165" fontId="44" fillId="0" borderId="54" xfId="0" applyNumberFormat="1" applyFont="1" applyBorder="1" applyAlignment="1" applyProtection="1">
      <alignment horizontal="center" vertical="center" wrapText="1"/>
      <protection hidden="1"/>
    </xf>
    <xf numFmtId="1" fontId="44" fillId="0" borderId="48" xfId="0" applyNumberFormat="1" applyFont="1" applyBorder="1" applyAlignment="1" applyProtection="1">
      <alignment horizontal="center" vertical="center" wrapText="1"/>
      <protection hidden="1"/>
    </xf>
    <xf numFmtId="1" fontId="44" fillId="0" borderId="46" xfId="0" applyNumberFormat="1" applyFont="1" applyBorder="1" applyAlignment="1" applyProtection="1">
      <alignment horizontal="center" vertical="center" wrapText="1"/>
      <protection hidden="1"/>
    </xf>
    <xf numFmtId="1" fontId="44" fillId="0" borderId="47" xfId="0" applyNumberFormat="1" applyFont="1" applyBorder="1" applyAlignment="1" applyProtection="1">
      <alignment horizontal="center" vertical="center" wrapText="1"/>
      <protection hidden="1"/>
    </xf>
    <xf numFmtId="1" fontId="44" fillId="0" borderId="43" xfId="0" applyNumberFormat="1" applyFont="1" applyBorder="1" applyAlignment="1" applyProtection="1">
      <alignment horizontal="center" vertical="center" wrapText="1"/>
      <protection hidden="1"/>
    </xf>
    <xf numFmtId="1" fontId="44" fillId="0" borderId="0" xfId="0" applyNumberFormat="1" applyFont="1" applyBorder="1" applyAlignment="1" applyProtection="1">
      <alignment horizontal="center" vertical="center" wrapText="1"/>
      <protection hidden="1"/>
    </xf>
    <xf numFmtId="1" fontId="44" fillId="0" borderId="44" xfId="0" applyNumberFormat="1" applyFont="1" applyBorder="1" applyAlignment="1" applyProtection="1">
      <alignment horizontal="center" vertical="center" wrapText="1"/>
      <protection hidden="1"/>
    </xf>
    <xf numFmtId="1" fontId="44" fillId="0" borderId="55" xfId="0" applyNumberFormat="1" applyFont="1" applyBorder="1" applyAlignment="1" applyProtection="1">
      <alignment horizontal="center" vertical="center" wrapText="1"/>
      <protection hidden="1"/>
    </xf>
    <xf numFmtId="1" fontId="44" fillId="0" borderId="53" xfId="0" applyNumberFormat="1" applyFont="1" applyBorder="1" applyAlignment="1" applyProtection="1">
      <alignment horizontal="center" vertical="center" wrapText="1"/>
      <protection hidden="1"/>
    </xf>
    <xf numFmtId="1" fontId="44" fillId="0" borderId="54" xfId="0" applyNumberFormat="1" applyFont="1" applyBorder="1" applyAlignment="1" applyProtection="1">
      <alignment horizontal="center" vertical="center" wrapText="1"/>
      <protection hidden="1"/>
    </xf>
    <xf numFmtId="0" fontId="20" fillId="24" borderId="1" xfId="0" applyFont="1" applyFill="1" applyBorder="1" applyAlignment="1" applyProtection="1">
      <alignment horizontal="center" vertical="center" wrapText="1"/>
      <protection hidden="1"/>
    </xf>
    <xf numFmtId="0" fontId="45" fillId="0" borderId="24" xfId="0" applyFont="1" applyBorder="1" applyAlignment="1" applyProtection="1">
      <alignment horizontal="left"/>
      <protection hidden="1"/>
    </xf>
    <xf numFmtId="0" fontId="45" fillId="0" borderId="25" xfId="0" applyFont="1" applyBorder="1" applyAlignment="1" applyProtection="1">
      <alignment horizontal="left"/>
      <protection hidden="1"/>
    </xf>
    <xf numFmtId="0" fontId="45" fillId="0" borderId="27" xfId="0" applyFont="1" applyBorder="1" applyAlignment="1" applyProtection="1">
      <alignment horizontal="left"/>
      <protection hidden="1"/>
    </xf>
    <xf numFmtId="0" fontId="45" fillId="0" borderId="0" xfId="0" applyFont="1" applyBorder="1" applyAlignment="1" applyProtection="1">
      <alignment horizontal="left"/>
      <protection hidden="1"/>
    </xf>
    <xf numFmtId="9" fontId="23" fillId="0" borderId="0" xfId="0" applyNumberFormat="1" applyFont="1" applyFill="1" applyBorder="1" applyAlignment="1" applyProtection="1">
      <alignment horizontal="center" vertical="top" wrapText="1"/>
      <protection hidden="1"/>
    </xf>
    <xf numFmtId="0" fontId="97" fillId="0" borderId="87" xfId="0" applyFont="1" applyFill="1" applyBorder="1" applyAlignment="1" applyProtection="1">
      <alignment horizontal="center" vertical="center"/>
      <protection hidden="1"/>
    </xf>
    <xf numFmtId="0" fontId="97" fillId="0" borderId="0" xfId="0" applyFont="1" applyFill="1" applyBorder="1" applyAlignment="1" applyProtection="1">
      <alignment horizontal="center" vertical="center"/>
      <protection hidden="1"/>
    </xf>
    <xf numFmtId="0" fontId="97" fillId="0" borderId="117" xfId="0" applyFont="1" applyFill="1" applyBorder="1" applyAlignment="1" applyProtection="1">
      <alignment horizontal="center" vertical="center"/>
      <protection hidden="1"/>
    </xf>
    <xf numFmtId="9" fontId="85" fillId="0" borderId="88" xfId="0" applyNumberFormat="1" applyFont="1" applyBorder="1" applyAlignment="1" applyProtection="1">
      <alignment horizontal="center" vertical="center" wrapText="1"/>
      <protection hidden="1"/>
    </xf>
    <xf numFmtId="9" fontId="85" fillId="0" borderId="89" xfId="0" applyNumberFormat="1" applyFont="1" applyBorder="1" applyAlignment="1" applyProtection="1">
      <alignment horizontal="center" vertical="center" wrapText="1"/>
      <protection hidden="1"/>
    </xf>
    <xf numFmtId="9" fontId="85" fillId="0" borderId="90" xfId="0" applyNumberFormat="1" applyFont="1" applyBorder="1" applyAlignment="1" applyProtection="1">
      <alignment horizontal="center" vertical="center" wrapText="1"/>
      <protection hidden="1"/>
    </xf>
    <xf numFmtId="0" fontId="81" fillId="0" borderId="8" xfId="0" applyFont="1" applyBorder="1" applyAlignment="1" applyProtection="1">
      <alignment horizontal="left"/>
      <protection hidden="1"/>
    </xf>
    <xf numFmtId="0" fontId="20" fillId="0" borderId="8" xfId="0" applyFont="1" applyFill="1" applyBorder="1" applyAlignment="1" applyProtection="1">
      <alignment horizontal="center" vertical="center"/>
      <protection hidden="1"/>
    </xf>
    <xf numFmtId="0" fontId="20" fillId="8" borderId="2" xfId="0" applyFont="1" applyFill="1" applyBorder="1" applyAlignment="1" applyProtection="1">
      <alignment horizontal="center" vertical="center" wrapText="1"/>
      <protection hidden="1"/>
    </xf>
    <xf numFmtId="0" fontId="20" fillId="8" borderId="3" xfId="0" applyFont="1" applyFill="1" applyBorder="1" applyAlignment="1" applyProtection="1">
      <alignment horizontal="center" vertical="center" wrapText="1"/>
      <protection hidden="1"/>
    </xf>
    <xf numFmtId="0" fontId="20" fillId="8" borderId="4" xfId="0" applyFont="1" applyFill="1" applyBorder="1" applyAlignment="1" applyProtection="1">
      <alignment horizontal="center" vertical="center" wrapText="1"/>
      <protection hidden="1"/>
    </xf>
    <xf numFmtId="0" fontId="98" fillId="0" borderId="0" xfId="0" applyFont="1" applyAlignment="1">
      <alignment horizontal="left" vertical="center" wrapText="1"/>
    </xf>
    <xf numFmtId="2" fontId="94" fillId="0" borderId="10" xfId="20" applyNumberFormat="1" applyFont="1" applyBorder="1" applyAlignment="1" applyProtection="1">
      <alignment horizontal="center" vertical="center"/>
      <protection hidden="1"/>
    </xf>
    <xf numFmtId="2" fontId="94" fillId="0" borderId="0" xfId="20" applyNumberFormat="1" applyFont="1" applyBorder="1" applyAlignment="1" applyProtection="1">
      <alignment horizontal="center" vertical="center"/>
      <protection hidden="1"/>
    </xf>
    <xf numFmtId="2" fontId="94" fillId="0" borderId="11" xfId="20" applyNumberFormat="1" applyFont="1" applyBorder="1" applyAlignment="1" applyProtection="1">
      <alignment horizontal="center" vertical="center"/>
      <protection hidden="1"/>
    </xf>
    <xf numFmtId="2" fontId="94" fillId="0" borderId="12" xfId="20" applyNumberFormat="1" applyFont="1" applyBorder="1" applyAlignment="1" applyProtection="1">
      <alignment horizontal="center" vertical="center"/>
      <protection hidden="1"/>
    </xf>
    <xf numFmtId="2" fontId="94" fillId="0" borderId="8" xfId="20" applyNumberFormat="1" applyFont="1" applyBorder="1" applyAlignment="1" applyProtection="1">
      <alignment horizontal="center" vertical="center"/>
      <protection hidden="1"/>
    </xf>
    <xf numFmtId="2" fontId="94" fillId="0" borderId="9" xfId="20" applyNumberFormat="1" applyFont="1" applyBorder="1" applyAlignment="1" applyProtection="1">
      <alignment horizontal="center" vertical="center"/>
      <protection hidden="1"/>
    </xf>
    <xf numFmtId="4" fontId="94" fillId="0" borderId="10" xfId="20" applyNumberFormat="1" applyFont="1" applyBorder="1" applyAlignment="1" applyProtection="1">
      <alignment horizontal="center" vertical="center"/>
      <protection hidden="1"/>
    </xf>
    <xf numFmtId="4" fontId="94" fillId="0" borderId="11" xfId="20" applyNumberFormat="1" applyFont="1" applyBorder="1" applyAlignment="1" applyProtection="1">
      <alignment horizontal="center" vertical="center"/>
      <protection hidden="1"/>
    </xf>
    <xf numFmtId="4" fontId="94" fillId="0" borderId="12" xfId="20" applyNumberFormat="1" applyFont="1" applyBorder="1" applyAlignment="1" applyProtection="1">
      <alignment horizontal="center" vertical="center"/>
      <protection hidden="1"/>
    </xf>
    <xf numFmtId="4" fontId="94" fillId="0" borderId="9" xfId="20" applyNumberFormat="1" applyFont="1" applyBorder="1" applyAlignment="1" applyProtection="1">
      <alignment horizontal="center" vertical="center"/>
      <protection hidden="1"/>
    </xf>
    <xf numFmtId="9" fontId="94" fillId="0" borderId="10" xfId="20" applyFont="1" applyBorder="1" applyAlignment="1" applyProtection="1">
      <alignment horizontal="center" vertical="center"/>
      <protection hidden="1"/>
    </xf>
    <xf numFmtId="9" fontId="94" fillId="0" borderId="11" xfId="20" applyFont="1" applyBorder="1" applyAlignment="1" applyProtection="1">
      <alignment horizontal="center" vertical="center"/>
      <protection hidden="1"/>
    </xf>
    <xf numFmtId="0" fontId="48" fillId="26" borderId="5" xfId="0" applyFont="1" applyFill="1" applyBorder="1" applyAlignment="1">
      <alignment horizontal="center" vertical="center" wrapText="1"/>
    </xf>
    <xf numFmtId="0" fontId="48" fillId="26" borderId="7" xfId="0" applyFont="1" applyFill="1" applyBorder="1" applyAlignment="1">
      <alignment horizontal="center" vertical="center" wrapText="1"/>
    </xf>
    <xf numFmtId="0" fontId="48" fillId="26" borderId="12" xfId="0" applyFont="1" applyFill="1" applyBorder="1" applyAlignment="1">
      <alignment horizontal="center" vertical="center" wrapText="1"/>
    </xf>
    <xf numFmtId="0" fontId="48" fillId="26" borderId="9" xfId="0" applyFont="1" applyFill="1" applyBorder="1" applyAlignment="1">
      <alignment horizontal="center" vertical="center" wrapText="1"/>
    </xf>
    <xf numFmtId="0" fontId="48" fillId="26" borderId="5" xfId="0" applyFont="1" applyFill="1" applyBorder="1" applyAlignment="1" applyProtection="1">
      <alignment horizontal="center" vertical="center"/>
      <protection hidden="1"/>
    </xf>
    <xf numFmtId="0" fontId="48" fillId="26" borderId="7" xfId="0" applyFont="1" applyFill="1" applyBorder="1" applyAlignment="1" applyProtection="1">
      <alignment horizontal="center" vertical="center"/>
      <protection hidden="1"/>
    </xf>
    <xf numFmtId="0" fontId="48" fillId="26" borderId="12" xfId="0" applyFont="1" applyFill="1" applyBorder="1" applyAlignment="1" applyProtection="1">
      <alignment horizontal="center" vertical="center"/>
      <protection hidden="1"/>
    </xf>
    <xf numFmtId="0" fontId="48" fillId="26" borderId="9" xfId="0" applyFont="1" applyFill="1" applyBorder="1" applyAlignment="1" applyProtection="1">
      <alignment horizontal="center" vertical="center"/>
      <protection hidden="1"/>
    </xf>
    <xf numFmtId="0" fontId="48" fillId="26" borderId="6" xfId="0" applyFont="1" applyFill="1" applyBorder="1" applyAlignment="1" applyProtection="1">
      <alignment horizontal="center" vertical="center"/>
      <protection hidden="1"/>
    </xf>
    <xf numFmtId="0" fontId="48" fillId="26" borderId="8" xfId="0" applyFont="1" applyFill="1" applyBorder="1" applyAlignment="1" applyProtection="1">
      <alignment horizontal="center" vertical="center"/>
      <protection hidden="1"/>
    </xf>
    <xf numFmtId="0" fontId="48" fillId="0" borderId="10" xfId="0" applyFont="1" applyBorder="1" applyAlignment="1" applyProtection="1">
      <alignment horizontal="left" vertical="center" wrapText="1"/>
      <protection hidden="1"/>
    </xf>
    <xf numFmtId="0" fontId="48" fillId="0" borderId="0" xfId="0" applyFont="1" applyBorder="1" applyAlignment="1" applyProtection="1">
      <alignment horizontal="left" vertical="center" wrapText="1"/>
      <protection hidden="1"/>
    </xf>
    <xf numFmtId="0" fontId="48" fillId="0" borderId="10" xfId="0" applyFont="1" applyBorder="1" applyAlignment="1" applyProtection="1">
      <alignment horizontal="center" vertical="center"/>
      <protection hidden="1"/>
    </xf>
    <xf numFmtId="0" fontId="48" fillId="0" borderId="11" xfId="0" applyFont="1" applyBorder="1" applyAlignment="1" applyProtection="1">
      <alignment horizontal="center" vertical="center"/>
      <protection hidden="1"/>
    </xf>
    <xf numFmtId="0" fontId="48" fillId="26" borderId="5" xfId="0" applyFont="1" applyFill="1" applyBorder="1" applyAlignment="1">
      <alignment horizontal="center" vertical="center"/>
    </xf>
    <xf numFmtId="0" fontId="48" fillId="26" borderId="6" xfId="0" applyFont="1" applyFill="1" applyBorder="1" applyAlignment="1">
      <alignment horizontal="center" vertical="center"/>
    </xf>
    <xf numFmtId="0" fontId="48" fillId="26" borderId="7" xfId="0" applyFont="1" applyFill="1" applyBorder="1" applyAlignment="1">
      <alignment horizontal="center" vertical="center"/>
    </xf>
    <xf numFmtId="0" fontId="48" fillId="26" borderId="12" xfId="0" applyFont="1" applyFill="1" applyBorder="1" applyAlignment="1">
      <alignment horizontal="center" vertical="center"/>
    </xf>
    <xf numFmtId="0" fontId="48" fillId="26" borderId="8" xfId="0" applyFont="1" applyFill="1" applyBorder="1" applyAlignment="1">
      <alignment horizontal="center" vertical="center"/>
    </xf>
    <xf numFmtId="0" fontId="48" fillId="26" borderId="9" xfId="0" applyFont="1" applyFill="1" applyBorder="1" applyAlignment="1">
      <alignment horizontal="center" vertical="center"/>
    </xf>
    <xf numFmtId="0" fontId="60" fillId="0" borderId="45" xfId="0" applyFont="1" applyBorder="1" applyAlignment="1" applyProtection="1">
      <alignment horizontal="center" vertical="center" wrapText="1"/>
      <protection hidden="1"/>
    </xf>
    <xf numFmtId="0" fontId="60" fillId="0" borderId="46" xfId="0" applyFont="1" applyBorder="1" applyAlignment="1" applyProtection="1">
      <alignment horizontal="center" vertical="center" wrapText="1"/>
      <protection hidden="1"/>
    </xf>
    <xf numFmtId="0" fontId="60" fillId="0" borderId="47" xfId="0" applyFont="1" applyBorder="1" applyAlignment="1" applyProtection="1">
      <alignment horizontal="center" vertical="center" wrapText="1"/>
      <protection hidden="1"/>
    </xf>
    <xf numFmtId="0" fontId="60" fillId="0" borderId="50" xfId="0" applyFont="1" applyBorder="1" applyAlignment="1" applyProtection="1">
      <alignment horizontal="center" vertical="center" wrapText="1"/>
      <protection hidden="1"/>
    </xf>
    <xf numFmtId="0" fontId="60" fillId="0" borderId="0" xfId="0" applyFont="1" applyBorder="1" applyAlignment="1" applyProtection="1">
      <alignment horizontal="center" vertical="center" wrapText="1"/>
      <protection hidden="1"/>
    </xf>
    <xf numFmtId="0" fontId="60" fillId="0" borderId="44" xfId="0" applyFont="1" applyBorder="1" applyAlignment="1" applyProtection="1">
      <alignment horizontal="center" vertical="center" wrapText="1"/>
      <protection hidden="1"/>
    </xf>
    <xf numFmtId="0" fontId="60" fillId="0" borderId="52" xfId="0" applyFont="1" applyBorder="1" applyAlignment="1" applyProtection="1">
      <alignment horizontal="center" vertical="center" wrapText="1"/>
      <protection hidden="1"/>
    </xf>
    <xf numFmtId="0" fontId="60" fillId="0" borderId="53" xfId="0" applyFont="1" applyBorder="1" applyAlignment="1" applyProtection="1">
      <alignment horizontal="center" vertical="center" wrapText="1"/>
      <protection hidden="1"/>
    </xf>
    <xf numFmtId="0" fontId="60" fillId="0" borderId="54" xfId="0" applyFont="1" applyBorder="1" applyAlignment="1" applyProtection="1">
      <alignment horizontal="center" vertical="center" wrapText="1"/>
      <protection hidden="1"/>
    </xf>
    <xf numFmtId="0" fontId="59" fillId="0" borderId="31" xfId="0" applyFont="1" applyBorder="1" applyAlignment="1" applyProtection="1">
      <alignment horizontal="center" vertical="center" wrapText="1"/>
      <protection hidden="1"/>
    </xf>
    <xf numFmtId="0" fontId="59" fillId="0" borderId="32" xfId="0" applyFont="1" applyBorder="1" applyAlignment="1" applyProtection="1">
      <alignment horizontal="center" vertical="center" wrapText="1"/>
      <protection hidden="1"/>
    </xf>
    <xf numFmtId="0" fontId="59" fillId="0" borderId="33" xfId="0" applyFont="1" applyBorder="1" applyAlignment="1" applyProtection="1">
      <alignment horizontal="center" vertical="center" wrapText="1"/>
      <protection hidden="1"/>
    </xf>
    <xf numFmtId="0" fontId="59" fillId="0" borderId="36" xfId="0" applyFont="1" applyBorder="1" applyAlignment="1" applyProtection="1">
      <alignment horizontal="center" vertical="center" wrapText="1"/>
      <protection hidden="1"/>
    </xf>
    <xf numFmtId="0" fontId="59" fillId="0" borderId="0" xfId="0" applyFont="1" applyBorder="1" applyAlignment="1" applyProtection="1">
      <alignment horizontal="center" vertical="center" wrapText="1"/>
      <protection hidden="1"/>
    </xf>
    <xf numFmtId="0" fontId="59" fillId="0" borderId="30" xfId="0" applyFont="1" applyBorder="1" applyAlignment="1" applyProtection="1">
      <alignment horizontal="center" vertical="center" wrapText="1"/>
      <protection hidden="1"/>
    </xf>
    <xf numFmtId="0" fontId="59" fillId="0" borderId="38" xfId="0" applyFont="1" applyBorder="1" applyAlignment="1" applyProtection="1">
      <alignment horizontal="center" vertical="center" wrapText="1"/>
      <protection hidden="1"/>
    </xf>
    <xf numFmtId="0" fontId="59" fillId="0" borderId="39" xfId="0" applyFont="1" applyBorder="1" applyAlignment="1" applyProtection="1">
      <alignment horizontal="center" vertical="center" wrapText="1"/>
      <protection hidden="1"/>
    </xf>
    <xf numFmtId="0" fontId="59" fillId="0" borderId="40" xfId="0" applyFont="1" applyBorder="1" applyAlignment="1" applyProtection="1">
      <alignment horizontal="center" vertical="center" wrapText="1"/>
      <protection hidden="1"/>
    </xf>
    <xf numFmtId="0" fontId="0" fillId="30" borderId="1" xfId="0" applyFill="1" applyBorder="1" applyAlignment="1" applyProtection="1">
      <alignment horizontal="center" vertical="center"/>
      <protection locked="0"/>
    </xf>
    <xf numFmtId="0" fontId="24" fillId="4" borderId="1" xfId="0" applyFont="1" applyFill="1" applyBorder="1" applyAlignment="1" applyProtection="1">
      <alignment horizontal="center" vertical="center"/>
    </xf>
    <xf numFmtId="9" fontId="105" fillId="0" borderId="1" xfId="20" applyFont="1" applyBorder="1" applyAlignment="1">
      <alignment horizontal="center" vertical="center"/>
    </xf>
    <xf numFmtId="0" fontId="105" fillId="0" borderId="1" xfId="0" applyFont="1" applyBorder="1" applyAlignment="1">
      <alignment horizontal="center" vertical="center"/>
    </xf>
    <xf numFmtId="14" fontId="34" fillId="0" borderId="8" xfId="0" applyNumberFormat="1" applyFont="1" applyBorder="1" applyAlignment="1">
      <alignment horizontal="center"/>
    </xf>
    <xf numFmtId="0" fontId="112" fillId="0" borderId="0" xfId="0" applyFont="1" applyFill="1" applyBorder="1" applyAlignment="1" applyProtection="1">
      <alignment horizontal="left" vertical="top" wrapText="1"/>
    </xf>
    <xf numFmtId="0" fontId="115" fillId="0" borderId="0" xfId="0" applyFont="1" applyFill="1" applyBorder="1" applyAlignment="1" applyProtection="1">
      <alignment horizontal="left" vertical="top" wrapText="1"/>
    </xf>
    <xf numFmtId="0" fontId="47" fillId="0" borderId="0" xfId="0" applyFont="1" applyBorder="1" applyAlignment="1" applyProtection="1">
      <alignment horizontal="left" vertical="center" wrapText="1"/>
    </xf>
    <xf numFmtId="0" fontId="112" fillId="0" borderId="0" xfId="0" applyFont="1" applyFill="1" applyBorder="1" applyAlignment="1" applyProtection="1">
      <alignment horizontal="left" vertical="center" wrapText="1"/>
    </xf>
    <xf numFmtId="0" fontId="11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47" fillId="0" borderId="0" xfId="0" applyFont="1" applyFill="1" applyBorder="1" applyAlignment="1" applyProtection="1">
      <alignment horizontal="left" wrapText="1"/>
    </xf>
    <xf numFmtId="0" fontId="115" fillId="0" borderId="0" xfId="0" applyFont="1" applyFill="1" applyBorder="1" applyAlignment="1" applyProtection="1">
      <alignment horizontal="left" vertical="center" wrapText="1"/>
    </xf>
    <xf numFmtId="0" fontId="115" fillId="0" borderId="0" xfId="0" applyFont="1" applyFill="1" applyBorder="1" applyAlignment="1">
      <alignment horizontal="left" vertical="center" wrapText="1"/>
    </xf>
    <xf numFmtId="0" fontId="112" fillId="0" borderId="0" xfId="0" applyFont="1" applyBorder="1" applyAlignment="1" applyProtection="1">
      <alignment horizontal="left" vertical="center" wrapText="1"/>
    </xf>
    <xf numFmtId="0" fontId="111" fillId="0" borderId="0" xfId="0" applyFont="1" applyFill="1" applyBorder="1" applyAlignment="1" applyProtection="1">
      <alignment horizontal="left" vertical="center" wrapText="1"/>
    </xf>
    <xf numFmtId="0" fontId="20" fillId="28" borderId="5" xfId="0" applyFont="1" applyFill="1" applyBorder="1" applyAlignment="1" applyProtection="1">
      <alignment horizontal="center" vertical="center"/>
    </xf>
    <xf numFmtId="0" fontId="20" fillId="28" borderId="6" xfId="0" applyFont="1" applyFill="1" applyBorder="1" applyAlignment="1" applyProtection="1">
      <alignment horizontal="center" vertical="center"/>
    </xf>
    <xf numFmtId="0" fontId="20" fillId="28" borderId="7" xfId="0" applyFont="1" applyFill="1" applyBorder="1" applyAlignment="1" applyProtection="1">
      <alignment horizontal="center" vertical="center"/>
    </xf>
    <xf numFmtId="0" fontId="20" fillId="28" borderId="10" xfId="0" applyFont="1" applyFill="1" applyBorder="1" applyAlignment="1" applyProtection="1">
      <alignment horizontal="center" vertical="center"/>
    </xf>
    <xf numFmtId="0" fontId="20" fillId="28" borderId="0" xfId="0" applyFont="1" applyFill="1" applyBorder="1" applyAlignment="1" applyProtection="1">
      <alignment horizontal="center" vertical="center"/>
    </xf>
    <xf numFmtId="0" fontId="20" fillId="28" borderId="11" xfId="0" applyFont="1" applyFill="1" applyBorder="1" applyAlignment="1" applyProtection="1">
      <alignment horizontal="center" vertical="center"/>
    </xf>
    <xf numFmtId="0" fontId="20" fillId="28" borderId="12" xfId="0" applyFont="1" applyFill="1" applyBorder="1" applyAlignment="1" applyProtection="1">
      <alignment horizontal="center" vertical="center"/>
    </xf>
    <xf numFmtId="0" fontId="20" fillId="28" borderId="8" xfId="0" applyFont="1" applyFill="1" applyBorder="1" applyAlignment="1" applyProtection="1">
      <alignment horizontal="center" vertical="center"/>
    </xf>
    <xf numFmtId="0" fontId="20" fillId="28" borderId="9" xfId="0" applyFont="1" applyFill="1" applyBorder="1" applyAlignment="1" applyProtection="1">
      <alignment horizontal="center" vertical="center"/>
    </xf>
    <xf numFmtId="0" fontId="108" fillId="28" borderId="0" xfId="0" applyFont="1" applyFill="1" applyBorder="1" applyAlignment="1" applyProtection="1">
      <alignment horizontal="left"/>
    </xf>
    <xf numFmtId="0" fontId="47" fillId="0" borderId="0" xfId="0" applyFont="1" applyBorder="1" applyAlignment="1" applyProtection="1">
      <alignment horizontal="center"/>
    </xf>
    <xf numFmtId="0" fontId="47" fillId="0" borderId="1" xfId="0" applyFont="1" applyBorder="1" applyAlignment="1" applyProtection="1">
      <alignment horizontal="center"/>
    </xf>
    <xf numFmtId="0" fontId="47" fillId="0" borderId="2" xfId="0" applyFont="1" applyBorder="1" applyAlignment="1" applyProtection="1">
      <alignment horizontal="center"/>
    </xf>
    <xf numFmtId="0" fontId="47" fillId="0" borderId="0" xfId="0" applyFont="1" applyFill="1" applyBorder="1" applyAlignment="1" applyProtection="1">
      <alignment horizontal="center"/>
    </xf>
    <xf numFmtId="0" fontId="47" fillId="10" borderId="1" xfId="0" applyFont="1" applyFill="1" applyBorder="1" applyAlignment="1" applyProtection="1">
      <alignment horizontal="center"/>
      <protection locked="0"/>
    </xf>
    <xf numFmtId="0" fontId="47" fillId="10" borderId="2" xfId="0" applyFont="1" applyFill="1" applyBorder="1" applyAlignment="1" applyProtection="1">
      <alignment horizontal="center"/>
      <protection locked="0"/>
    </xf>
    <xf numFmtId="0" fontId="47" fillId="10" borderId="1" xfId="0" applyFont="1" applyFill="1" applyBorder="1" applyAlignment="1" applyProtection="1">
      <alignment horizontal="center" vertical="center"/>
      <protection locked="0"/>
    </xf>
    <xf numFmtId="0" fontId="47" fillId="10" borderId="2" xfId="0" applyFont="1" applyFill="1" applyBorder="1" applyAlignment="1" applyProtection="1">
      <alignment horizontal="center" vertical="center"/>
      <protection locked="0"/>
    </xf>
    <xf numFmtId="0" fontId="109" fillId="2" borderId="0" xfId="0" applyFont="1" applyFill="1" applyBorder="1" applyAlignment="1" applyProtection="1">
      <alignment horizontal="center" vertical="center"/>
    </xf>
    <xf numFmtId="0" fontId="47" fillId="10" borderId="8" xfId="0" applyFont="1" applyFill="1" applyBorder="1" applyAlignment="1" applyProtection="1">
      <alignment horizontal="center"/>
      <protection locked="0"/>
    </xf>
    <xf numFmtId="0" fontId="109" fillId="2" borderId="1" xfId="0" applyFont="1" applyFill="1" applyBorder="1" applyAlignment="1" applyProtection="1">
      <alignment horizontal="center" vertical="center"/>
    </xf>
    <xf numFmtId="0" fontId="47" fillId="25" borderId="1" xfId="0" applyFont="1" applyFill="1" applyBorder="1" applyAlignment="1" applyProtection="1">
      <alignment horizontal="center" vertical="center"/>
      <protection locked="0"/>
    </xf>
    <xf numFmtId="0" fontId="47" fillId="25" borderId="2" xfId="0" applyFont="1" applyFill="1" applyBorder="1" applyAlignment="1" applyProtection="1">
      <alignment horizontal="center" vertical="center"/>
      <protection locked="0"/>
    </xf>
    <xf numFmtId="0" fontId="109" fillId="2" borderId="0" xfId="0" applyFont="1" applyFill="1" applyBorder="1" applyAlignment="1" applyProtection="1">
      <alignment horizontal="left"/>
    </xf>
    <xf numFmtId="0" fontId="109" fillId="0" borderId="0" xfId="0" applyFont="1" applyBorder="1" applyAlignment="1" applyProtection="1">
      <alignment horizontal="left" vertical="center" wrapText="1"/>
    </xf>
    <xf numFmtId="0" fontId="47" fillId="10" borderId="0" xfId="0" applyFont="1" applyFill="1" applyBorder="1" applyAlignment="1" applyProtection="1">
      <alignment horizontal="center"/>
      <protection locked="0"/>
    </xf>
    <xf numFmtId="0" fontId="113" fillId="0" borderId="0" xfId="0" applyFont="1" applyBorder="1" applyAlignment="1" applyProtection="1">
      <alignment horizontal="left" wrapText="1"/>
    </xf>
    <xf numFmtId="0" fontId="113" fillId="0" borderId="11" xfId="0" applyFont="1" applyBorder="1" applyAlignment="1" applyProtection="1">
      <alignment horizontal="left" wrapText="1"/>
    </xf>
    <xf numFmtId="0" fontId="47" fillId="0" borderId="0" xfId="0" applyFont="1" applyFill="1" applyBorder="1" applyAlignment="1" applyProtection="1">
      <alignment horizontal="center" vertical="center"/>
    </xf>
    <xf numFmtId="0" fontId="47" fillId="0" borderId="11" xfId="0" applyFont="1" applyFill="1" applyBorder="1" applyAlignment="1" applyProtection="1">
      <alignment horizontal="center" vertical="center"/>
    </xf>
    <xf numFmtId="0" fontId="109" fillId="2" borderId="0" xfId="0" applyFont="1" applyFill="1" applyBorder="1" applyAlignment="1" applyProtection="1">
      <alignment horizontal="right"/>
    </xf>
    <xf numFmtId="0" fontId="109" fillId="0" borderId="0" xfId="0" applyFont="1" applyFill="1" applyBorder="1" applyAlignment="1" applyProtection="1">
      <alignment horizontal="left" vertical="center" wrapText="1"/>
    </xf>
    <xf numFmtId="0" fontId="47" fillId="10" borderId="0" xfId="0" applyFont="1" applyFill="1" applyBorder="1" applyAlignment="1" applyProtection="1">
      <alignment horizontal="center" vertical="center"/>
      <protection locked="0"/>
    </xf>
    <xf numFmtId="0" fontId="47" fillId="25" borderId="1" xfId="0" applyFont="1" applyFill="1" applyBorder="1" applyAlignment="1" applyProtection="1">
      <alignment horizontal="center"/>
      <protection locked="0"/>
    </xf>
    <xf numFmtId="0" fontId="47" fillId="25" borderId="2" xfId="0" applyFont="1" applyFill="1" applyBorder="1" applyAlignment="1" applyProtection="1">
      <alignment horizontal="center"/>
      <protection locked="0"/>
    </xf>
    <xf numFmtId="0" fontId="112" fillId="0" borderId="0" xfId="0" applyFont="1" applyBorder="1" applyAlignment="1" applyProtection="1">
      <alignment horizontal="center"/>
    </xf>
    <xf numFmtId="0" fontId="20" fillId="28" borderId="5" xfId="0" applyFont="1" applyFill="1" applyBorder="1" applyAlignment="1" applyProtection="1">
      <alignment horizontal="center" vertical="center" wrapText="1"/>
    </xf>
    <xf numFmtId="0" fontId="20" fillId="28" borderId="7" xfId="0" applyFont="1" applyFill="1" applyBorder="1" applyAlignment="1" applyProtection="1">
      <alignment horizontal="center" vertical="center" wrapText="1"/>
    </xf>
    <xf numFmtId="0" fontId="20" fillId="28" borderId="10" xfId="0" applyFont="1" applyFill="1" applyBorder="1" applyAlignment="1" applyProtection="1">
      <alignment horizontal="center" vertical="center" wrapText="1"/>
    </xf>
    <xf numFmtId="0" fontId="20" fillId="28" borderId="11" xfId="0" applyFont="1" applyFill="1" applyBorder="1" applyAlignment="1" applyProtection="1">
      <alignment horizontal="center" vertical="center" wrapText="1"/>
    </xf>
    <xf numFmtId="0" fontId="20" fillId="28" borderId="12" xfId="0" applyFont="1" applyFill="1" applyBorder="1" applyAlignment="1" applyProtection="1">
      <alignment horizontal="center" vertical="center" wrapText="1"/>
    </xf>
    <xf numFmtId="0" fontId="20" fillId="28" borderId="9" xfId="0" applyFont="1" applyFill="1" applyBorder="1" applyAlignment="1" applyProtection="1">
      <alignment horizontal="center" vertical="center" wrapText="1"/>
    </xf>
    <xf numFmtId="0" fontId="109" fillId="0" borderId="0" xfId="0" applyFont="1" applyBorder="1" applyAlignment="1" applyProtection="1">
      <alignment horizontal="left" vertical="center"/>
    </xf>
    <xf numFmtId="0" fontId="47" fillId="6" borderId="0" xfId="0" applyFont="1" applyFill="1" applyBorder="1" applyAlignment="1" applyProtection="1">
      <alignment horizontal="center" vertical="center"/>
    </xf>
    <xf numFmtId="0" fontId="47" fillId="0" borderId="0" xfId="0" applyFont="1" applyBorder="1" applyAlignment="1" applyProtection="1">
      <alignment horizontal="center" vertical="center"/>
    </xf>
    <xf numFmtId="0" fontId="20" fillId="28" borderId="1" xfId="0" applyFont="1" applyFill="1" applyBorder="1" applyAlignment="1" applyProtection="1">
      <alignment horizontal="center" vertical="center"/>
    </xf>
    <xf numFmtId="0" fontId="20" fillId="28" borderId="1" xfId="0" applyFont="1" applyFill="1" applyBorder="1" applyAlignment="1" applyProtection="1">
      <alignment horizontal="center" vertical="center" wrapText="1"/>
    </xf>
    <xf numFmtId="0" fontId="47" fillId="0" borderId="0" xfId="0" applyFont="1" applyFill="1" applyBorder="1" applyAlignment="1" applyProtection="1">
      <alignment horizontal="center"/>
      <protection locked="0"/>
    </xf>
    <xf numFmtId="0" fontId="115" fillId="0" borderId="0" xfId="0" quotePrefix="1" applyFont="1" applyBorder="1" applyAlignment="1" applyProtection="1">
      <alignment horizontal="left" vertical="center" wrapText="1"/>
    </xf>
    <xf numFmtId="0" fontId="47" fillId="0" borderId="11" xfId="0" applyFont="1" applyFill="1" applyBorder="1" applyAlignment="1" applyProtection="1">
      <alignment horizontal="center"/>
    </xf>
    <xf numFmtId="0" fontId="47" fillId="0" borderId="10" xfId="0" applyFont="1" applyFill="1" applyBorder="1" applyAlignment="1" applyProtection="1">
      <alignment horizontal="center"/>
    </xf>
    <xf numFmtId="0" fontId="47" fillId="0" borderId="9" xfId="0" applyFont="1" applyFill="1" applyBorder="1" applyAlignment="1" applyProtection="1">
      <alignment horizontal="center"/>
    </xf>
    <xf numFmtId="0" fontId="47" fillId="0" borderId="12" xfId="0" applyFont="1" applyFill="1" applyBorder="1" applyAlignment="1" applyProtection="1">
      <alignment horizontal="center"/>
    </xf>
    <xf numFmtId="0" fontId="47" fillId="0" borderId="4" xfId="0" applyFont="1" applyFill="1" applyBorder="1" applyAlignment="1" applyProtection="1">
      <alignment horizontal="center"/>
    </xf>
    <xf numFmtId="0" fontId="47" fillId="0" borderId="2" xfId="0" applyFont="1" applyFill="1" applyBorder="1" applyAlignment="1" applyProtection="1">
      <alignment horizontal="center"/>
    </xf>
    <xf numFmtId="0" fontId="47" fillId="0" borderId="1" xfId="0" applyFont="1" applyFill="1" applyBorder="1" applyAlignment="1" applyProtection="1">
      <alignment horizontal="center"/>
    </xf>
    <xf numFmtId="0" fontId="47" fillId="0" borderId="0" xfId="0" applyFont="1" applyFill="1" applyBorder="1" applyAlignment="1">
      <alignment horizontal="center"/>
    </xf>
    <xf numFmtId="0" fontId="47" fillId="0" borderId="4" xfId="0" applyFont="1" applyFill="1" applyBorder="1" applyAlignment="1">
      <alignment horizontal="center"/>
    </xf>
    <xf numFmtId="0" fontId="47" fillId="0" borderId="2" xfId="0" applyFont="1" applyFill="1" applyBorder="1" applyAlignment="1">
      <alignment horizontal="center"/>
    </xf>
    <xf numFmtId="0" fontId="47" fillId="25" borderId="3" xfId="0" applyFont="1" applyFill="1" applyBorder="1" applyAlignment="1" applyProtection="1">
      <alignment horizontal="center"/>
      <protection locked="0"/>
    </xf>
    <xf numFmtId="0" fontId="47" fillId="11" borderId="1" xfId="0" applyFont="1" applyFill="1" applyBorder="1" applyAlignment="1" applyProtection="1">
      <alignment horizontal="center" vertical="center"/>
      <protection locked="0"/>
    </xf>
    <xf numFmtId="0" fontId="47" fillId="11" borderId="2" xfId="0" applyFont="1" applyFill="1" applyBorder="1" applyAlignment="1" applyProtection="1">
      <alignment horizontal="center" vertical="center"/>
      <protection locked="0"/>
    </xf>
    <xf numFmtId="0" fontId="109" fillId="0" borderId="0" xfId="0" applyFont="1" applyFill="1" applyBorder="1" applyAlignment="1" applyProtection="1">
      <alignment horizontal="center" vertical="center"/>
    </xf>
    <xf numFmtId="0" fontId="20" fillId="0" borderId="1" xfId="0" applyFont="1" applyBorder="1" applyAlignment="1" applyProtection="1">
      <alignment horizontal="left" vertical="center" wrapText="1"/>
    </xf>
    <xf numFmtId="0" fontId="105" fillId="0" borderId="1" xfId="0" applyFont="1" applyBorder="1" applyAlignment="1" applyProtection="1">
      <alignment horizontal="center" vertical="center"/>
    </xf>
    <xf numFmtId="0" fontId="24" fillId="4" borderId="5" xfId="0" applyFont="1" applyFill="1" applyBorder="1" applyAlignment="1" applyProtection="1">
      <alignment horizontal="left" vertical="center"/>
    </xf>
    <xf numFmtId="0" fontId="24" fillId="4" borderId="6" xfId="0" applyFont="1" applyFill="1" applyBorder="1" applyAlignment="1" applyProtection="1">
      <alignment horizontal="left" vertical="center"/>
    </xf>
    <xf numFmtId="0" fontId="24" fillId="4" borderId="7" xfId="0" applyFont="1" applyFill="1" applyBorder="1" applyAlignment="1" applyProtection="1">
      <alignment horizontal="left" vertical="center"/>
    </xf>
    <xf numFmtId="0" fontId="24" fillId="4" borderId="10" xfId="0" applyFont="1" applyFill="1" applyBorder="1" applyAlignment="1" applyProtection="1">
      <alignment horizontal="left" vertical="center"/>
    </xf>
    <xf numFmtId="0" fontId="24" fillId="4" borderId="0" xfId="0" applyFont="1" applyFill="1" applyBorder="1" applyAlignment="1" applyProtection="1">
      <alignment horizontal="left" vertical="center"/>
    </xf>
    <xf numFmtId="0" fontId="24" fillId="4" borderId="11" xfId="0" applyFont="1" applyFill="1" applyBorder="1" applyAlignment="1" applyProtection="1">
      <alignment horizontal="left" vertical="center"/>
    </xf>
    <xf numFmtId="0" fontId="24" fillId="4" borderId="12" xfId="0" applyFont="1" applyFill="1" applyBorder="1" applyAlignment="1" applyProtection="1">
      <alignment horizontal="left" vertical="center"/>
    </xf>
    <xf numFmtId="0" fontId="24" fillId="4" borderId="8" xfId="0" applyFont="1" applyFill="1" applyBorder="1" applyAlignment="1" applyProtection="1">
      <alignment horizontal="left" vertical="center"/>
    </xf>
    <xf numFmtId="0" fontId="24" fillId="4" borderId="9" xfId="0" applyFont="1" applyFill="1" applyBorder="1" applyAlignment="1" applyProtection="1">
      <alignment horizontal="left" vertical="center"/>
    </xf>
    <xf numFmtId="0" fontId="24" fillId="4" borderId="1" xfId="0" applyFont="1" applyFill="1" applyBorder="1" applyAlignment="1" applyProtection="1">
      <alignment horizontal="center" vertical="center" wrapText="1"/>
    </xf>
    <xf numFmtId="0" fontId="24" fillId="18" borderId="1" xfId="0" applyFont="1" applyFill="1" applyBorder="1" applyAlignment="1" applyProtection="1">
      <alignment horizontal="center" vertical="center" wrapText="1"/>
    </xf>
    <xf numFmtId="0" fontId="24" fillId="18" borderId="5" xfId="0" applyFont="1" applyFill="1" applyBorder="1" applyAlignment="1" applyProtection="1">
      <alignment horizontal="left" vertical="center"/>
    </xf>
    <xf numFmtId="0" fontId="24" fillId="18" borderId="6" xfId="0" applyFont="1" applyFill="1" applyBorder="1" applyAlignment="1" applyProtection="1">
      <alignment horizontal="left" vertical="center"/>
    </xf>
    <xf numFmtId="0" fontId="24" fillId="18" borderId="7" xfId="0" applyFont="1" applyFill="1" applyBorder="1" applyAlignment="1" applyProtection="1">
      <alignment horizontal="left" vertical="center"/>
    </xf>
    <xf numFmtId="0" fontId="24" fillId="18" borderId="10" xfId="0" applyFont="1" applyFill="1" applyBorder="1" applyAlignment="1" applyProtection="1">
      <alignment horizontal="left" vertical="center"/>
    </xf>
    <xf numFmtId="0" fontId="24" fillId="18" borderId="0" xfId="0" applyFont="1" applyFill="1" applyBorder="1" applyAlignment="1" applyProtection="1">
      <alignment horizontal="left" vertical="center"/>
    </xf>
    <xf numFmtId="0" fontId="24" fillId="18" borderId="11" xfId="0" applyFont="1" applyFill="1" applyBorder="1" applyAlignment="1" applyProtection="1">
      <alignment horizontal="left" vertical="center"/>
    </xf>
    <xf numFmtId="0" fontId="24" fillId="18" borderId="12" xfId="0" applyFont="1" applyFill="1" applyBorder="1" applyAlignment="1" applyProtection="1">
      <alignment horizontal="left" vertical="center"/>
    </xf>
    <xf numFmtId="0" fontId="24" fillId="18" borderId="8" xfId="0" applyFont="1" applyFill="1" applyBorder="1" applyAlignment="1" applyProtection="1">
      <alignment horizontal="left" vertical="center"/>
    </xf>
    <xf numFmtId="0" fontId="24" fillId="18" borderId="9" xfId="0" applyFont="1" applyFill="1" applyBorder="1" applyAlignment="1" applyProtection="1">
      <alignment horizontal="left" vertical="center"/>
    </xf>
    <xf numFmtId="0" fontId="117" fillId="0" borderId="2" xfId="0" applyFont="1" applyBorder="1" applyAlignment="1" applyProtection="1">
      <alignment horizontal="center"/>
      <protection locked="0"/>
    </xf>
    <xf numFmtId="0" fontId="120" fillId="0" borderId="0" xfId="0" applyFont="1" applyBorder="1" applyAlignment="1" applyProtection="1">
      <alignment horizontal="left" vertical="top" wrapText="1"/>
    </xf>
    <xf numFmtId="0" fontId="24" fillId="4" borderId="5" xfId="0" applyFont="1" applyFill="1" applyBorder="1" applyAlignment="1" applyProtection="1">
      <alignment horizontal="center" vertical="center"/>
    </xf>
    <xf numFmtId="0" fontId="24" fillId="4" borderId="6" xfId="0" applyFont="1" applyFill="1" applyBorder="1" applyAlignment="1" applyProtection="1">
      <alignment horizontal="center" vertical="center"/>
    </xf>
    <xf numFmtId="0" fontId="24" fillId="4" borderId="7" xfId="0" applyFont="1" applyFill="1" applyBorder="1" applyAlignment="1" applyProtection="1">
      <alignment horizontal="center" vertical="center"/>
    </xf>
    <xf numFmtId="0" fontId="24" fillId="4" borderId="10" xfId="0" applyFont="1" applyFill="1" applyBorder="1" applyAlignment="1" applyProtection="1">
      <alignment horizontal="center" vertical="center"/>
    </xf>
    <xf numFmtId="0" fontId="24" fillId="4" borderId="0" xfId="0" applyFont="1" applyFill="1" applyBorder="1" applyAlignment="1" applyProtection="1">
      <alignment horizontal="center" vertical="center"/>
    </xf>
    <xf numFmtId="0" fontId="24" fillId="4" borderId="11" xfId="0" applyFont="1" applyFill="1" applyBorder="1" applyAlignment="1" applyProtection="1">
      <alignment horizontal="center" vertical="center"/>
    </xf>
    <xf numFmtId="0" fontId="24" fillId="4" borderId="12" xfId="0" applyFont="1" applyFill="1" applyBorder="1" applyAlignment="1" applyProtection="1">
      <alignment horizontal="center" vertical="center"/>
    </xf>
    <xf numFmtId="0" fontId="24" fillId="4" borderId="8" xfId="0" applyFont="1" applyFill="1" applyBorder="1" applyAlignment="1" applyProtection="1">
      <alignment horizontal="center" vertical="center"/>
    </xf>
    <xf numFmtId="0" fontId="24" fillId="4" borderId="9" xfId="0" applyFont="1" applyFill="1" applyBorder="1" applyAlignment="1" applyProtection="1">
      <alignment horizontal="center" vertical="center"/>
    </xf>
    <xf numFmtId="0" fontId="24" fillId="4" borderId="5" xfId="0" applyFont="1" applyFill="1" applyBorder="1" applyAlignment="1" applyProtection="1">
      <alignment horizontal="center" vertical="center" wrapText="1"/>
    </xf>
    <xf numFmtId="0" fontId="24" fillId="4" borderId="7" xfId="0" applyFont="1" applyFill="1" applyBorder="1" applyAlignment="1" applyProtection="1">
      <alignment horizontal="center" vertical="center" wrapText="1"/>
    </xf>
    <xf numFmtId="0" fontId="24" fillId="4" borderId="10" xfId="0" applyFont="1" applyFill="1" applyBorder="1" applyAlignment="1" applyProtection="1">
      <alignment horizontal="center" vertical="center" wrapText="1"/>
    </xf>
    <xf numFmtId="0" fontId="24" fillId="4" borderId="11" xfId="0" applyFont="1" applyFill="1" applyBorder="1" applyAlignment="1" applyProtection="1">
      <alignment horizontal="center" vertical="center" wrapText="1"/>
    </xf>
    <xf numFmtId="0" fontId="24" fillId="4" borderId="12" xfId="0" applyFont="1" applyFill="1" applyBorder="1" applyAlignment="1" applyProtection="1">
      <alignment horizontal="center" vertical="center" wrapText="1"/>
    </xf>
    <xf numFmtId="0" fontId="24" fillId="4" borderId="9" xfId="0" applyFont="1" applyFill="1" applyBorder="1" applyAlignment="1" applyProtection="1">
      <alignment horizontal="center" vertical="center" wrapText="1"/>
    </xf>
    <xf numFmtId="0" fontId="47" fillId="25" borderId="0" xfId="0" applyFont="1" applyFill="1" applyBorder="1" applyAlignment="1" applyProtection="1">
      <alignment horizontal="center"/>
      <protection locked="0"/>
    </xf>
    <xf numFmtId="0" fontId="24" fillId="4" borderId="5" xfId="0" applyFont="1" applyFill="1" applyBorder="1" applyAlignment="1">
      <alignment horizontal="center" vertical="center"/>
    </xf>
    <xf numFmtId="0" fontId="24" fillId="4" borderId="6" xfId="0" applyFont="1" applyFill="1" applyBorder="1" applyAlignment="1">
      <alignment horizontal="center" vertical="center"/>
    </xf>
    <xf numFmtId="0" fontId="24" fillId="4" borderId="7" xfId="0" applyFont="1" applyFill="1" applyBorder="1" applyAlignment="1">
      <alignment horizontal="center" vertical="center"/>
    </xf>
    <xf numFmtId="0" fontId="24" fillId="4" borderId="10" xfId="0" applyFont="1" applyFill="1" applyBorder="1" applyAlignment="1">
      <alignment horizontal="center" vertical="center"/>
    </xf>
    <xf numFmtId="0" fontId="24" fillId="4" borderId="0" xfId="0" applyFont="1" applyFill="1" applyBorder="1" applyAlignment="1">
      <alignment horizontal="center" vertical="center"/>
    </xf>
    <xf numFmtId="0" fontId="24" fillId="4" borderId="11" xfId="0" applyFont="1" applyFill="1" applyBorder="1" applyAlignment="1">
      <alignment horizontal="center" vertical="center"/>
    </xf>
    <xf numFmtId="0" fontId="24" fillId="4" borderId="12" xfId="0" applyFont="1" applyFill="1" applyBorder="1" applyAlignment="1">
      <alignment horizontal="center" vertical="center"/>
    </xf>
    <xf numFmtId="0" fontId="24" fillId="4" borderId="8" xfId="0" applyFont="1" applyFill="1" applyBorder="1" applyAlignment="1">
      <alignment horizontal="center" vertical="center"/>
    </xf>
    <xf numFmtId="0" fontId="24" fillId="4" borderId="9" xfId="0" applyFont="1" applyFill="1" applyBorder="1" applyAlignment="1">
      <alignment horizontal="center" vertical="center"/>
    </xf>
    <xf numFmtId="0" fontId="24" fillId="4" borderId="5" xfId="0" applyFont="1" applyFill="1" applyBorder="1" applyAlignment="1">
      <alignment horizontal="center" vertical="center" wrapText="1"/>
    </xf>
    <xf numFmtId="0" fontId="24" fillId="4" borderId="7" xfId="0" applyFont="1" applyFill="1" applyBorder="1" applyAlignment="1">
      <alignment horizontal="center" vertical="center" wrapText="1"/>
    </xf>
    <xf numFmtId="0" fontId="24" fillId="4" borderId="10" xfId="0" applyFont="1" applyFill="1" applyBorder="1" applyAlignment="1">
      <alignment horizontal="center" vertical="center" wrapText="1"/>
    </xf>
    <xf numFmtId="0" fontId="24" fillId="4" borderId="11" xfId="0" applyFont="1" applyFill="1" applyBorder="1" applyAlignment="1">
      <alignment horizontal="center" vertical="center" wrapText="1"/>
    </xf>
    <xf numFmtId="0" fontId="24" fillId="4" borderId="12" xfId="0" applyFont="1" applyFill="1" applyBorder="1" applyAlignment="1">
      <alignment horizontal="center" vertical="center" wrapText="1"/>
    </xf>
    <xf numFmtId="0" fontId="24" fillId="4" borderId="9" xfId="0" applyFont="1" applyFill="1" applyBorder="1" applyAlignment="1">
      <alignment horizontal="center" vertical="center" wrapText="1"/>
    </xf>
    <xf numFmtId="0" fontId="113" fillId="0" borderId="0" xfId="0" applyFont="1" applyBorder="1" applyAlignment="1">
      <alignment horizontal="left" wrapText="1"/>
    </xf>
    <xf numFmtId="0" fontId="124" fillId="0" borderId="0" xfId="0" applyFont="1" applyBorder="1" applyAlignment="1">
      <alignment horizontal="center"/>
    </xf>
    <xf numFmtId="0" fontId="47" fillId="0" borderId="0" xfId="0" applyFont="1" applyFill="1" applyBorder="1" applyAlignment="1">
      <alignment horizontal="center" vertical="center"/>
    </xf>
    <xf numFmtId="0" fontId="47" fillId="0" borderId="11" xfId="0" applyFont="1" applyFill="1" applyBorder="1" applyAlignment="1">
      <alignment horizontal="center" vertical="center"/>
    </xf>
    <xf numFmtId="0" fontId="109" fillId="2" borderId="0" xfId="0" applyFont="1" applyFill="1" applyBorder="1" applyAlignment="1">
      <alignment horizontal="right"/>
    </xf>
    <xf numFmtId="0" fontId="113" fillId="0" borderId="0" xfId="0" applyFont="1" applyFill="1" applyBorder="1" applyAlignment="1">
      <alignment horizontal="left" vertical="center" wrapText="1"/>
    </xf>
    <xf numFmtId="0" fontId="112" fillId="0" borderId="0" xfId="0" applyFont="1" applyFill="1" applyBorder="1" applyAlignment="1">
      <alignment horizontal="left" vertical="center" wrapText="1"/>
    </xf>
    <xf numFmtId="0" fontId="113" fillId="0" borderId="0" xfId="0" applyFont="1" applyBorder="1" applyAlignment="1">
      <alignment horizontal="left" vertical="center" wrapText="1"/>
    </xf>
    <xf numFmtId="0" fontId="109" fillId="2" borderId="0" xfId="0" applyFont="1" applyFill="1" applyBorder="1" applyAlignment="1">
      <alignment horizontal="center" vertical="center"/>
    </xf>
    <xf numFmtId="0" fontId="109" fillId="2" borderId="1" xfId="0" applyFont="1" applyFill="1" applyBorder="1" applyAlignment="1">
      <alignment horizontal="center" vertical="center"/>
    </xf>
    <xf numFmtId="0" fontId="47" fillId="10" borderId="5" xfId="0" applyFont="1" applyFill="1" applyBorder="1" applyAlignment="1" applyProtection="1">
      <alignment horizontal="center" vertical="center"/>
      <protection locked="0"/>
    </xf>
    <xf numFmtId="0" fontId="47" fillId="10" borderId="7" xfId="0" applyFont="1" applyFill="1" applyBorder="1" applyAlignment="1" applyProtection="1">
      <alignment horizontal="center" vertical="center"/>
      <protection locked="0"/>
    </xf>
    <xf numFmtId="0" fontId="47" fillId="10" borderId="10" xfId="0" applyFont="1" applyFill="1" applyBorder="1" applyAlignment="1" applyProtection="1">
      <alignment horizontal="center" vertical="center"/>
      <protection locked="0"/>
    </xf>
    <xf numFmtId="0" fontId="47" fillId="10" borderId="11" xfId="0" applyFont="1" applyFill="1" applyBorder="1" applyAlignment="1" applyProtection="1">
      <alignment horizontal="center" vertical="center"/>
      <protection locked="0"/>
    </xf>
    <xf numFmtId="0" fontId="20" fillId="0" borderId="5" xfId="0" applyFont="1" applyBorder="1" applyAlignment="1">
      <alignment horizontal="left" vertical="center" wrapText="1"/>
    </xf>
    <xf numFmtId="0" fontId="20" fillId="0" borderId="6" xfId="0" applyFont="1" applyBorder="1" applyAlignment="1">
      <alignment horizontal="left" vertical="center" wrapText="1"/>
    </xf>
    <xf numFmtId="0" fontId="20" fillId="0" borderId="7" xfId="0" applyFont="1" applyBorder="1" applyAlignment="1">
      <alignment horizontal="left" vertical="center" wrapText="1"/>
    </xf>
    <xf numFmtId="0" fontId="20" fillId="0" borderId="12" xfId="0" applyFont="1" applyBorder="1" applyAlignment="1">
      <alignment horizontal="left" vertical="center" wrapText="1"/>
    </xf>
    <xf numFmtId="0" fontId="20" fillId="0" borderId="8" xfId="0" applyFont="1" applyBorder="1" applyAlignment="1">
      <alignment horizontal="left" vertical="center" wrapText="1"/>
    </xf>
    <xf numFmtId="0" fontId="20" fillId="0" borderId="9" xfId="0" applyFont="1" applyBorder="1" applyAlignment="1">
      <alignment horizontal="left" vertical="center" wrapText="1"/>
    </xf>
    <xf numFmtId="0" fontId="105" fillId="0" borderId="2" xfId="0" applyFont="1" applyBorder="1" applyAlignment="1">
      <alignment horizontal="center" vertical="center"/>
    </xf>
    <xf numFmtId="0" fontId="109" fillId="25" borderId="0" xfId="0" applyFont="1" applyFill="1" applyBorder="1" applyAlignment="1" applyProtection="1">
      <alignment horizontal="center"/>
      <protection locked="0"/>
    </xf>
    <xf numFmtId="0" fontId="47" fillId="11" borderId="0" xfId="0" applyFont="1" applyFill="1" applyBorder="1" applyAlignment="1" applyProtection="1">
      <alignment horizontal="center" vertical="center"/>
      <protection locked="0"/>
    </xf>
    <xf numFmtId="0" fontId="109" fillId="0" borderId="0" xfId="0" applyFont="1" applyFill="1" applyBorder="1" applyAlignment="1">
      <alignment horizontal="center" vertical="center"/>
    </xf>
    <xf numFmtId="0" fontId="47" fillId="6" borderId="0" xfId="0" applyFont="1" applyFill="1" applyBorder="1" applyAlignment="1">
      <alignment horizontal="center" vertical="center"/>
    </xf>
    <xf numFmtId="0" fontId="47" fillId="0" borderId="0" xfId="0" applyFont="1" applyBorder="1" applyAlignment="1">
      <alignment horizontal="center"/>
    </xf>
    <xf numFmtId="0" fontId="47" fillId="0" borderId="1" xfId="0" applyFont="1" applyBorder="1" applyAlignment="1">
      <alignment horizontal="center" vertical="center"/>
    </xf>
    <xf numFmtId="0" fontId="47" fillId="0" borderId="2" xfId="0" applyFont="1" applyBorder="1" applyAlignment="1">
      <alignment horizontal="center" vertical="center"/>
    </xf>
    <xf numFmtId="0" fontId="112" fillId="0" borderId="0" xfId="0" applyFont="1" applyFill="1" applyBorder="1" applyAlignment="1">
      <alignment horizontal="center" vertical="center"/>
    </xf>
    <xf numFmtId="0" fontId="115" fillId="0" borderId="0" xfId="0" applyFont="1" applyBorder="1" applyAlignment="1">
      <alignment horizontal="left" vertical="center" wrapText="1"/>
    </xf>
    <xf numFmtId="0" fontId="109" fillId="2" borderId="0" xfId="0" applyFont="1" applyFill="1" applyBorder="1" applyAlignment="1">
      <alignment horizontal="left"/>
    </xf>
    <xf numFmtId="0" fontId="120" fillId="0" borderId="0" xfId="0" applyFont="1" applyBorder="1" applyAlignment="1">
      <alignment horizontal="left" wrapText="1"/>
    </xf>
    <xf numFmtId="0" fontId="115" fillId="0" borderId="0" xfId="0" quotePrefix="1" applyFont="1" applyBorder="1" applyAlignment="1">
      <alignment horizontal="left" vertical="center" wrapText="1"/>
    </xf>
    <xf numFmtId="0" fontId="47" fillId="0" borderId="0" xfId="0" applyFont="1" applyFill="1" applyBorder="1" applyAlignment="1" applyProtection="1">
      <alignment horizontal="center" vertical="center"/>
      <protection locked="0"/>
    </xf>
    <xf numFmtId="0" fontId="20" fillId="17" borderId="5" xfId="0" applyFont="1" applyFill="1" applyBorder="1" applyAlignment="1" applyProtection="1">
      <alignment horizontal="center" vertical="center"/>
    </xf>
    <xf numFmtId="0" fontId="20" fillId="17" borderId="6" xfId="0" applyFont="1" applyFill="1" applyBorder="1" applyAlignment="1" applyProtection="1">
      <alignment horizontal="center" vertical="center"/>
    </xf>
    <xf numFmtId="0" fontId="20" fillId="17" borderId="7" xfId="0" applyFont="1" applyFill="1" applyBorder="1" applyAlignment="1" applyProtection="1">
      <alignment horizontal="center" vertical="center"/>
    </xf>
    <xf numFmtId="0" fontId="20" fillId="17" borderId="10" xfId="0" applyFont="1" applyFill="1" applyBorder="1" applyAlignment="1" applyProtection="1">
      <alignment horizontal="center" vertical="center"/>
    </xf>
    <xf numFmtId="0" fontId="20" fillId="17" borderId="0" xfId="0" applyFont="1" applyFill="1" applyBorder="1" applyAlignment="1" applyProtection="1">
      <alignment horizontal="center" vertical="center"/>
    </xf>
    <xf numFmtId="0" fontId="20" fillId="17" borderId="11" xfId="0" applyFont="1" applyFill="1" applyBorder="1" applyAlignment="1" applyProtection="1">
      <alignment horizontal="center" vertical="center"/>
    </xf>
    <xf numFmtId="0" fontId="20" fillId="17" borderId="12" xfId="0" applyFont="1" applyFill="1" applyBorder="1" applyAlignment="1" applyProtection="1">
      <alignment horizontal="center" vertical="center"/>
    </xf>
    <xf numFmtId="0" fontId="20" fillId="17" borderId="8" xfId="0" applyFont="1" applyFill="1" applyBorder="1" applyAlignment="1" applyProtection="1">
      <alignment horizontal="center" vertical="center"/>
    </xf>
    <xf numFmtId="0" fontId="20" fillId="17" borderId="9" xfId="0" applyFont="1" applyFill="1" applyBorder="1" applyAlignment="1" applyProtection="1">
      <alignment horizontal="center" vertical="center"/>
    </xf>
    <xf numFmtId="0" fontId="20" fillId="17" borderId="5" xfId="0" applyFont="1" applyFill="1" applyBorder="1" applyAlignment="1" applyProtection="1">
      <alignment horizontal="center" vertical="center" wrapText="1"/>
    </xf>
    <xf numFmtId="0" fontId="20" fillId="17" borderId="7" xfId="0" applyFont="1" applyFill="1" applyBorder="1" applyAlignment="1" applyProtection="1">
      <alignment horizontal="center" vertical="center" wrapText="1"/>
    </xf>
    <xf numFmtId="0" fontId="20" fillId="17" borderId="10" xfId="0" applyFont="1" applyFill="1" applyBorder="1" applyAlignment="1" applyProtection="1">
      <alignment horizontal="center" vertical="center" wrapText="1"/>
    </xf>
    <xf numFmtId="0" fontId="20" fillId="17" borderId="11" xfId="0" applyFont="1" applyFill="1" applyBorder="1" applyAlignment="1" applyProtection="1">
      <alignment horizontal="center" vertical="center" wrapText="1"/>
    </xf>
    <xf numFmtId="0" fontId="20" fillId="17" borderId="12" xfId="0" applyFont="1" applyFill="1" applyBorder="1" applyAlignment="1" applyProtection="1">
      <alignment horizontal="center" vertical="center" wrapText="1"/>
    </xf>
    <xf numFmtId="0" fontId="20" fillId="17" borderId="9" xfId="0" applyFont="1" applyFill="1" applyBorder="1" applyAlignment="1" applyProtection="1">
      <alignment horizontal="center" vertical="center" wrapText="1"/>
    </xf>
    <xf numFmtId="0" fontId="50" fillId="0" borderId="0" xfId="0" applyFont="1" applyBorder="1" applyAlignment="1">
      <alignment horizontal="left"/>
    </xf>
    <xf numFmtId="0" fontId="20" fillId="17" borderId="1" xfId="0" applyFont="1" applyFill="1" applyBorder="1" applyAlignment="1" applyProtection="1">
      <alignment horizontal="center" vertical="center" wrapText="1"/>
    </xf>
    <xf numFmtId="0" fontId="20" fillId="17" borderId="2" xfId="0" applyFont="1" applyFill="1" applyBorder="1" applyAlignment="1" applyProtection="1">
      <alignment horizontal="center" vertical="center"/>
    </xf>
    <xf numFmtId="0" fontId="20" fillId="17" borderId="4" xfId="0" applyFont="1" applyFill="1" applyBorder="1" applyAlignment="1" applyProtection="1">
      <alignment horizontal="center" vertical="center"/>
    </xf>
    <xf numFmtId="0" fontId="117" fillId="30" borderId="1" xfId="0" applyFont="1" applyFill="1" applyBorder="1" applyAlignment="1" applyProtection="1">
      <alignment horizontal="center" vertical="center"/>
      <protection locked="0"/>
    </xf>
    <xf numFmtId="0" fontId="117" fillId="30" borderId="1" xfId="0" applyFont="1" applyFill="1" applyBorder="1" applyAlignment="1" applyProtection="1">
      <alignment horizontal="center"/>
      <protection locked="0"/>
    </xf>
    <xf numFmtId="0" fontId="115" fillId="0" borderId="0" xfId="0" applyFont="1" applyFill="1" applyBorder="1" applyAlignment="1">
      <alignment horizontal="left" wrapText="1"/>
    </xf>
    <xf numFmtId="0" fontId="47" fillId="11" borderId="1" xfId="0" applyFont="1" applyFill="1" applyBorder="1" applyAlignment="1" applyProtection="1">
      <alignment horizontal="center"/>
      <protection locked="0"/>
    </xf>
    <xf numFmtId="0" fontId="47" fillId="11" borderId="2" xfId="0" applyFont="1" applyFill="1" applyBorder="1" applyAlignment="1" applyProtection="1">
      <alignment horizontal="center"/>
      <protection locked="0"/>
    </xf>
    <xf numFmtId="0" fontId="108" fillId="29" borderId="0" xfId="0" applyFont="1" applyFill="1" applyBorder="1" applyAlignment="1">
      <alignment horizontal="left"/>
    </xf>
    <xf numFmtId="0" fontId="47" fillId="11" borderId="0" xfId="0" applyFont="1" applyFill="1" applyBorder="1" applyAlignment="1" applyProtection="1">
      <alignment horizontal="center"/>
      <protection locked="0"/>
    </xf>
    <xf numFmtId="0" fontId="105" fillId="0" borderId="5" xfId="0" applyFont="1" applyBorder="1" applyAlignment="1">
      <alignment horizontal="center" vertical="center"/>
    </xf>
    <xf numFmtId="0" fontId="105" fillId="0" borderId="7" xfId="0" applyFont="1" applyBorder="1" applyAlignment="1">
      <alignment horizontal="center" vertical="center"/>
    </xf>
    <xf numFmtId="0" fontId="105" fillId="0" borderId="12" xfId="0" applyFont="1" applyBorder="1" applyAlignment="1">
      <alignment horizontal="center" vertical="center"/>
    </xf>
    <xf numFmtId="0" fontId="105" fillId="0" borderId="9" xfId="0" applyFont="1" applyBorder="1" applyAlignment="1">
      <alignment horizontal="center" vertical="center"/>
    </xf>
    <xf numFmtId="0" fontId="109" fillId="25" borderId="0" xfId="0" applyFont="1" applyFill="1" applyBorder="1" applyAlignment="1" applyProtection="1">
      <alignment horizontal="left"/>
      <protection locked="0"/>
    </xf>
    <xf numFmtId="0" fontId="20" fillId="0" borderId="10" xfId="0" applyFont="1" applyBorder="1" applyAlignment="1">
      <alignment horizontal="left" vertical="center" wrapText="1"/>
    </xf>
    <xf numFmtId="0" fontId="20" fillId="0" borderId="0" xfId="0" applyFont="1" applyBorder="1" applyAlignment="1">
      <alignment horizontal="left" vertical="center" wrapText="1"/>
    </xf>
    <xf numFmtId="0" fontId="20" fillId="0" borderId="11" xfId="0" applyFont="1" applyBorder="1" applyAlignment="1">
      <alignment horizontal="left" vertical="center" wrapText="1"/>
    </xf>
    <xf numFmtId="0" fontId="24" fillId="4" borderId="5" xfId="0" applyFont="1" applyFill="1" applyBorder="1" applyAlignment="1">
      <alignment horizontal="left" vertical="center"/>
    </xf>
    <xf numFmtId="0" fontId="24" fillId="4" borderId="6" xfId="0" applyFont="1" applyFill="1" applyBorder="1" applyAlignment="1">
      <alignment horizontal="left" vertical="center"/>
    </xf>
    <xf numFmtId="0" fontId="24" fillId="4" borderId="7" xfId="0" applyFont="1" applyFill="1" applyBorder="1" applyAlignment="1">
      <alignment horizontal="left" vertical="center"/>
    </xf>
    <xf numFmtId="0" fontId="24" fillId="4" borderId="10" xfId="0" applyFont="1" applyFill="1" applyBorder="1" applyAlignment="1">
      <alignment horizontal="left" vertical="center"/>
    </xf>
    <xf numFmtId="0" fontId="24" fillId="4" borderId="0" xfId="0" applyFont="1" applyFill="1" applyBorder="1" applyAlignment="1">
      <alignment horizontal="left" vertical="center"/>
    </xf>
    <xf numFmtId="0" fontId="24" fillId="4" borderId="11" xfId="0" applyFont="1" applyFill="1" applyBorder="1" applyAlignment="1">
      <alignment horizontal="left" vertical="center"/>
    </xf>
    <xf numFmtId="0" fontId="24" fillId="4" borderId="1" xfId="0" applyFont="1" applyFill="1" applyBorder="1" applyAlignment="1">
      <alignment horizontal="center" vertical="center" wrapText="1"/>
    </xf>
    <xf numFmtId="0" fontId="131" fillId="25" borderId="1" xfId="0" applyFont="1" applyFill="1" applyBorder="1" applyAlignment="1" applyProtection="1">
      <alignment horizontal="center"/>
      <protection locked="0"/>
    </xf>
    <xf numFmtId="0" fontId="131" fillId="25" borderId="2" xfId="0" applyFont="1" applyFill="1" applyBorder="1" applyAlignment="1" applyProtection="1">
      <alignment horizontal="center"/>
      <protection locked="0"/>
    </xf>
    <xf numFmtId="0" fontId="112" fillId="0" borderId="0" xfId="0" applyFont="1" applyBorder="1" applyAlignment="1">
      <alignment horizontal="center" vertical="center"/>
    </xf>
    <xf numFmtId="0" fontId="112" fillId="0" borderId="11" xfId="0" applyFont="1" applyBorder="1" applyAlignment="1">
      <alignment horizontal="center" vertical="center"/>
    </xf>
    <xf numFmtId="0" fontId="47" fillId="11" borderId="4" xfId="0" applyFont="1" applyFill="1" applyBorder="1" applyAlignment="1" applyProtection="1">
      <alignment horizontal="center"/>
      <protection locked="0"/>
    </xf>
    <xf numFmtId="0" fontId="47" fillId="0" borderId="0" xfId="0" applyFont="1" applyFill="1" applyBorder="1" applyAlignment="1">
      <alignment horizontal="left" vertical="center" wrapText="1"/>
    </xf>
    <xf numFmtId="0" fontId="109" fillId="2" borderId="0" xfId="0" applyFont="1" applyFill="1" applyBorder="1" applyAlignment="1">
      <alignment horizontal="center"/>
    </xf>
    <xf numFmtId="0" fontId="109" fillId="2" borderId="1" xfId="0" applyFont="1" applyFill="1" applyBorder="1" applyAlignment="1">
      <alignment horizontal="center"/>
    </xf>
    <xf numFmtId="0" fontId="112" fillId="0" borderId="0" xfId="0" applyFont="1" applyFill="1" applyBorder="1" applyAlignment="1" applyProtection="1">
      <alignment horizontal="center"/>
    </xf>
    <xf numFmtId="0" fontId="20" fillId="29" borderId="5" xfId="0" applyFont="1" applyFill="1" applyBorder="1" applyAlignment="1" applyProtection="1">
      <alignment horizontal="center" vertical="center"/>
    </xf>
    <xf numFmtId="0" fontId="20" fillId="29" borderId="6" xfId="0" applyFont="1" applyFill="1" applyBorder="1" applyAlignment="1" applyProtection="1">
      <alignment horizontal="center" vertical="center"/>
    </xf>
    <xf numFmtId="0" fontId="20" fillId="29" borderId="7" xfId="0" applyFont="1" applyFill="1" applyBorder="1" applyAlignment="1" applyProtection="1">
      <alignment horizontal="center" vertical="center"/>
    </xf>
    <xf numFmtId="0" fontId="20" fillId="29" borderId="10" xfId="0" applyFont="1" applyFill="1" applyBorder="1" applyAlignment="1" applyProtection="1">
      <alignment horizontal="center" vertical="center"/>
    </xf>
    <xf numFmtId="0" fontId="20" fillId="29" borderId="0" xfId="0" applyFont="1" applyFill="1" applyBorder="1" applyAlignment="1" applyProtection="1">
      <alignment horizontal="center" vertical="center"/>
    </xf>
    <xf numFmtId="0" fontId="20" fillId="29" borderId="11" xfId="0" applyFont="1" applyFill="1" applyBorder="1" applyAlignment="1" applyProtection="1">
      <alignment horizontal="center" vertical="center"/>
    </xf>
    <xf numFmtId="0" fontId="20" fillId="29" borderId="12" xfId="0" applyFont="1" applyFill="1" applyBorder="1" applyAlignment="1" applyProtection="1">
      <alignment horizontal="center" vertical="center"/>
    </xf>
    <xf numFmtId="0" fontId="20" fillId="29" borderId="8" xfId="0" applyFont="1" applyFill="1" applyBorder="1" applyAlignment="1" applyProtection="1">
      <alignment horizontal="center" vertical="center"/>
    </xf>
    <xf numFmtId="0" fontId="20" fillId="29" borderId="9" xfId="0" applyFont="1" applyFill="1" applyBorder="1" applyAlignment="1" applyProtection="1">
      <alignment horizontal="center" vertical="center"/>
    </xf>
    <xf numFmtId="0" fontId="20" fillId="29" borderId="5" xfId="0" applyFont="1" applyFill="1" applyBorder="1" applyAlignment="1" applyProtection="1">
      <alignment horizontal="center" vertical="center" wrapText="1"/>
    </xf>
    <xf numFmtId="0" fontId="20" fillId="29" borderId="7" xfId="0" applyFont="1" applyFill="1" applyBorder="1" applyAlignment="1" applyProtection="1">
      <alignment horizontal="center" vertical="center" wrapText="1"/>
    </xf>
    <xf numFmtId="0" fontId="20" fillId="29" borderId="10" xfId="0" applyFont="1" applyFill="1" applyBorder="1" applyAlignment="1" applyProtection="1">
      <alignment horizontal="center" vertical="center" wrapText="1"/>
    </xf>
    <xf numFmtId="0" fontId="20" fillId="29" borderId="11" xfId="0" applyFont="1" applyFill="1" applyBorder="1" applyAlignment="1" applyProtection="1">
      <alignment horizontal="center" vertical="center" wrapText="1"/>
    </xf>
    <xf numFmtId="0" fontId="20" fillId="29" borderId="12" xfId="0" applyFont="1" applyFill="1" applyBorder="1" applyAlignment="1" applyProtection="1">
      <alignment horizontal="center" vertical="center" wrapText="1"/>
    </xf>
    <xf numFmtId="0" fontId="20" fillId="29" borderId="9" xfId="0" applyFont="1" applyFill="1" applyBorder="1" applyAlignment="1" applyProtection="1">
      <alignment horizontal="center" vertical="center" wrapText="1"/>
    </xf>
    <xf numFmtId="0" fontId="20" fillId="29" borderId="1" xfId="0" applyFont="1" applyFill="1" applyBorder="1" applyAlignment="1" applyProtection="1">
      <alignment horizontal="center" vertical="center" wrapText="1"/>
    </xf>
    <xf numFmtId="0" fontId="20" fillId="29" borderId="2" xfId="0" applyFont="1" applyFill="1" applyBorder="1" applyAlignment="1" applyProtection="1">
      <alignment horizontal="center" vertical="center" wrapText="1"/>
    </xf>
    <xf numFmtId="0" fontId="20" fillId="29" borderId="3" xfId="0" applyFont="1" applyFill="1" applyBorder="1" applyAlignment="1" applyProtection="1">
      <alignment horizontal="center" vertical="center" wrapText="1"/>
    </xf>
    <xf numFmtId="0" fontId="0" fillId="0" borderId="2" xfId="0" applyFill="1" applyBorder="1" applyAlignment="1">
      <alignment horizontal="center"/>
    </xf>
    <xf numFmtId="0" fontId="0" fillId="0" borderId="4" xfId="0" applyFill="1" applyBorder="1" applyAlignment="1">
      <alignment horizontal="center"/>
    </xf>
    <xf numFmtId="0" fontId="72" fillId="20" borderId="2" xfId="7" applyFont="1" applyFill="1" applyBorder="1" applyAlignment="1" applyProtection="1">
      <alignment horizontal="center" vertical="center"/>
      <protection locked="0"/>
    </xf>
    <xf numFmtId="0" fontId="72" fillId="20" borderId="4" xfId="7" applyFont="1" applyFill="1" applyBorder="1" applyAlignment="1" applyProtection="1">
      <alignment horizontal="center" vertical="center"/>
      <protection locked="0"/>
    </xf>
    <xf numFmtId="0" fontId="26" fillId="0" borderId="2" xfId="0" applyFont="1" applyBorder="1" applyAlignment="1">
      <alignment horizontal="left"/>
    </xf>
    <xf numFmtId="0" fontId="26" fillId="0" borderId="3" xfId="0" applyFont="1" applyBorder="1" applyAlignment="1">
      <alignment horizontal="left"/>
    </xf>
    <xf numFmtId="0" fontId="26" fillId="0" borderId="4" xfId="0" applyFont="1" applyBorder="1" applyAlignment="1">
      <alignment horizontal="left"/>
    </xf>
    <xf numFmtId="0" fontId="0" fillId="0" borderId="2" xfId="0" applyBorder="1" applyAlignment="1">
      <alignment horizontal="center"/>
    </xf>
    <xf numFmtId="0" fontId="0" fillId="0" borderId="4" xfId="0" applyBorder="1" applyAlignment="1">
      <alignment horizontal="center"/>
    </xf>
    <xf numFmtId="0" fontId="15" fillId="0" borderId="15" xfId="0" applyFont="1" applyFill="1" applyBorder="1" applyAlignment="1">
      <alignment horizontal="center"/>
    </xf>
    <xf numFmtId="0" fontId="15" fillId="0" borderId="2" xfId="0" applyFont="1" applyFill="1" applyBorder="1" applyAlignment="1">
      <alignment horizontal="center"/>
    </xf>
    <xf numFmtId="0" fontId="15" fillId="0" borderId="4" xfId="0" applyFont="1" applyFill="1" applyBorder="1" applyAlignment="1">
      <alignment horizontal="center"/>
    </xf>
    <xf numFmtId="0" fontId="15" fillId="0" borderId="1" xfId="0" applyFont="1" applyBorder="1" applyAlignment="1">
      <alignment horizontal="center"/>
    </xf>
    <xf numFmtId="0" fontId="15" fillId="0" borderId="1" xfId="0" applyFont="1" applyFill="1" applyBorder="1" applyAlignment="1">
      <alignment horizontal="center"/>
    </xf>
    <xf numFmtId="0" fontId="15" fillId="0" borderId="2" xfId="0" applyFont="1" applyBorder="1" applyAlignment="1">
      <alignment horizontal="center"/>
    </xf>
    <xf numFmtId="0" fontId="15" fillId="0" borderId="4" xfId="0" applyFont="1" applyBorder="1" applyAlignment="1">
      <alignment horizontal="center"/>
    </xf>
    <xf numFmtId="0" fontId="66" fillId="10" borderId="5" xfId="7" applyFont="1" applyFill="1" applyBorder="1" applyAlignment="1" applyProtection="1">
      <alignment horizontal="center" vertical="center"/>
    </xf>
    <xf numFmtId="0" fontId="66" fillId="10" borderId="7" xfId="7" applyFont="1" applyFill="1" applyBorder="1" applyAlignment="1" applyProtection="1">
      <alignment horizontal="center" vertical="center"/>
    </xf>
    <xf numFmtId="0" fontId="66" fillId="10" borderId="10" xfId="7" applyFont="1" applyFill="1" applyBorder="1" applyAlignment="1" applyProtection="1">
      <alignment horizontal="center" vertical="center"/>
    </xf>
    <xf numFmtId="0" fontId="66" fillId="10" borderId="11" xfId="7" applyFont="1" applyFill="1" applyBorder="1" applyAlignment="1" applyProtection="1">
      <alignment horizontal="center" vertical="center"/>
    </xf>
    <xf numFmtId="0" fontId="66" fillId="10" borderId="12" xfId="7" applyFont="1" applyFill="1" applyBorder="1" applyAlignment="1" applyProtection="1">
      <alignment horizontal="center" vertical="center"/>
    </xf>
    <xf numFmtId="0" fontId="66" fillId="10" borderId="9" xfId="7" applyFont="1" applyFill="1" applyBorder="1" applyAlignment="1" applyProtection="1">
      <alignment horizontal="center" vertical="center"/>
    </xf>
    <xf numFmtId="0" fontId="15" fillId="10" borderId="5" xfId="0" applyFont="1" applyFill="1" applyBorder="1" applyAlignment="1">
      <alignment horizontal="center" vertical="center" wrapText="1"/>
    </xf>
    <xf numFmtId="0" fontId="15" fillId="10" borderId="6" xfId="0" applyFont="1" applyFill="1" applyBorder="1" applyAlignment="1">
      <alignment horizontal="center" vertical="center" wrapText="1"/>
    </xf>
    <xf numFmtId="0" fontId="15" fillId="10" borderId="10" xfId="0" applyFont="1" applyFill="1" applyBorder="1" applyAlignment="1">
      <alignment horizontal="center" vertical="center" wrapText="1"/>
    </xf>
    <xf numFmtId="0" fontId="15" fillId="10" borderId="0" xfId="0" applyFont="1" applyFill="1" applyBorder="1" applyAlignment="1">
      <alignment horizontal="center" vertical="center" wrapText="1"/>
    </xf>
    <xf numFmtId="0" fontId="15" fillId="10" borderId="12" xfId="0" applyFont="1" applyFill="1" applyBorder="1" applyAlignment="1">
      <alignment horizontal="center" vertical="center" wrapText="1"/>
    </xf>
    <xf numFmtId="0" fontId="15" fillId="10" borderId="8" xfId="0" applyFont="1" applyFill="1" applyBorder="1" applyAlignment="1">
      <alignment horizontal="center" vertical="center" wrapText="1"/>
    </xf>
    <xf numFmtId="0" fontId="0" fillId="13" borderId="2" xfId="0" applyFill="1" applyBorder="1" applyAlignment="1">
      <alignment horizontal="center"/>
    </xf>
    <xf numFmtId="0" fontId="0" fillId="13" borderId="4" xfId="0" applyFill="1" applyBorder="1" applyAlignment="1">
      <alignment horizontal="center"/>
    </xf>
    <xf numFmtId="0" fontId="66" fillId="11" borderId="5" xfId="7" applyFont="1" applyFill="1" applyBorder="1" applyAlignment="1" applyProtection="1">
      <alignment horizontal="center" vertical="center"/>
    </xf>
    <xf numFmtId="0" fontId="66" fillId="11" borderId="7" xfId="7" applyFont="1" applyFill="1" applyBorder="1" applyAlignment="1" applyProtection="1">
      <alignment horizontal="center" vertical="center"/>
    </xf>
    <xf numFmtId="0" fontId="66" fillId="11" borderId="10" xfId="7" applyFont="1" applyFill="1" applyBorder="1" applyAlignment="1" applyProtection="1">
      <alignment horizontal="center" vertical="center"/>
    </xf>
    <xf numFmtId="0" fontId="66" fillId="11" borderId="11" xfId="7" applyFont="1" applyFill="1" applyBorder="1" applyAlignment="1" applyProtection="1">
      <alignment horizontal="center" vertical="center"/>
    </xf>
    <xf numFmtId="0" fontId="66" fillId="11" borderId="12" xfId="7" applyFont="1" applyFill="1" applyBorder="1" applyAlignment="1" applyProtection="1">
      <alignment horizontal="center" vertical="center"/>
    </xf>
    <xf numFmtId="0" fontId="66" fillId="11" borderId="9" xfId="7" applyFont="1" applyFill="1" applyBorder="1" applyAlignment="1" applyProtection="1">
      <alignment horizontal="center" vertical="center"/>
    </xf>
    <xf numFmtId="2" fontId="15" fillId="11" borderId="5" xfId="0" applyNumberFormat="1" applyFont="1" applyFill="1" applyBorder="1" applyAlignment="1">
      <alignment horizontal="center" vertical="center"/>
    </xf>
    <xf numFmtId="0" fontId="15" fillId="11" borderId="7" xfId="0" applyFont="1" applyFill="1" applyBorder="1" applyAlignment="1">
      <alignment horizontal="center" vertical="center"/>
    </xf>
    <xf numFmtId="0" fontId="15" fillId="11" borderId="10" xfId="0" applyFont="1" applyFill="1" applyBorder="1" applyAlignment="1">
      <alignment horizontal="center" vertical="center"/>
    </xf>
    <xf numFmtId="0" fontId="15" fillId="11" borderId="11" xfId="0" applyFont="1" applyFill="1" applyBorder="1" applyAlignment="1">
      <alignment horizontal="center" vertical="center"/>
    </xf>
    <xf numFmtId="0" fontId="15" fillId="11" borderId="12" xfId="0" applyFont="1" applyFill="1" applyBorder="1" applyAlignment="1">
      <alignment horizontal="center" vertical="center"/>
    </xf>
    <xf numFmtId="0" fontId="15" fillId="11" borderId="9" xfId="0" applyFont="1" applyFill="1" applyBorder="1" applyAlignment="1">
      <alignment horizontal="center" vertical="center"/>
    </xf>
    <xf numFmtId="0" fontId="66" fillId="11" borderId="5" xfId="7" applyFont="1" applyFill="1" applyBorder="1" applyAlignment="1" applyProtection="1">
      <alignment horizontal="center" vertical="center" wrapText="1"/>
    </xf>
    <xf numFmtId="0" fontId="66" fillId="11" borderId="7" xfId="7" applyFont="1" applyFill="1" applyBorder="1" applyAlignment="1" applyProtection="1">
      <alignment horizontal="center" vertical="center" wrapText="1"/>
    </xf>
    <xf numFmtId="0" fontId="66" fillId="11" borderId="10" xfId="7" applyFont="1" applyFill="1" applyBorder="1" applyAlignment="1" applyProtection="1">
      <alignment horizontal="center" vertical="center" wrapText="1"/>
    </xf>
    <xf numFmtId="0" fontId="66" fillId="11" borderId="11" xfId="7" applyFont="1" applyFill="1" applyBorder="1" applyAlignment="1" applyProtection="1">
      <alignment horizontal="center" vertical="center" wrapText="1"/>
    </xf>
    <xf numFmtId="0" fontId="66" fillId="11" borderId="12" xfId="7" applyFont="1" applyFill="1" applyBorder="1" applyAlignment="1" applyProtection="1">
      <alignment horizontal="center" vertical="center" wrapText="1"/>
    </xf>
    <xf numFmtId="0" fontId="66" fillId="11" borderId="9" xfId="7" applyFont="1" applyFill="1" applyBorder="1" applyAlignment="1" applyProtection="1">
      <alignment horizontal="center" vertical="center" wrapText="1"/>
    </xf>
    <xf numFmtId="0" fontId="15" fillId="11" borderId="5" xfId="0" applyFont="1" applyFill="1" applyBorder="1" applyAlignment="1">
      <alignment horizontal="center" vertical="center" wrapText="1"/>
    </xf>
    <xf numFmtId="0" fontId="15" fillId="11" borderId="7" xfId="0" applyFont="1" applyFill="1" applyBorder="1" applyAlignment="1">
      <alignment horizontal="center" vertical="center" wrapText="1"/>
    </xf>
    <xf numFmtId="0" fontId="15" fillId="11" borderId="10" xfId="0" applyFont="1" applyFill="1" applyBorder="1" applyAlignment="1">
      <alignment horizontal="center" vertical="center" wrapText="1"/>
    </xf>
    <xf numFmtId="0" fontId="15" fillId="11" borderId="11" xfId="0" applyFont="1" applyFill="1" applyBorder="1" applyAlignment="1">
      <alignment horizontal="center" vertical="center" wrapText="1"/>
    </xf>
    <xf numFmtId="0" fontId="15" fillId="11" borderId="12" xfId="0" applyFont="1" applyFill="1" applyBorder="1" applyAlignment="1">
      <alignment horizontal="center" vertical="center" wrapText="1"/>
    </xf>
    <xf numFmtId="0" fontId="15" fillId="11" borderId="9" xfId="0" applyFont="1" applyFill="1" applyBorder="1" applyAlignment="1">
      <alignment horizontal="center" vertical="center" wrapText="1"/>
    </xf>
    <xf numFmtId="0" fontId="66" fillId="10" borderId="5" xfId="7" applyFont="1" applyFill="1" applyBorder="1" applyAlignment="1" applyProtection="1">
      <alignment horizontal="center" vertical="center" wrapText="1"/>
    </xf>
    <xf numFmtId="0" fontId="66" fillId="10" borderId="7" xfId="7" applyFont="1" applyFill="1" applyBorder="1" applyAlignment="1" applyProtection="1">
      <alignment horizontal="center" vertical="center" wrapText="1"/>
    </xf>
    <xf numFmtId="0" fontId="66" fillId="10" borderId="10" xfId="7" applyFont="1" applyFill="1" applyBorder="1" applyAlignment="1" applyProtection="1">
      <alignment horizontal="center" vertical="center" wrapText="1"/>
    </xf>
    <xf numFmtId="0" fontId="66" fillId="10" borderId="11" xfId="7" applyFont="1" applyFill="1" applyBorder="1" applyAlignment="1" applyProtection="1">
      <alignment horizontal="center" vertical="center" wrapText="1"/>
    </xf>
    <xf numFmtId="0" fontId="66" fillId="10" borderId="12" xfId="7" applyFont="1" applyFill="1" applyBorder="1" applyAlignment="1" applyProtection="1">
      <alignment horizontal="center" vertical="center" wrapText="1"/>
    </xf>
    <xf numFmtId="0" fontId="66" fillId="10" borderId="9" xfId="7" applyFont="1" applyFill="1" applyBorder="1" applyAlignment="1" applyProtection="1">
      <alignment horizontal="center" vertical="center" wrapText="1"/>
    </xf>
    <xf numFmtId="43" fontId="15" fillId="10" borderId="5" xfId="0" applyNumberFormat="1"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9" xfId="0" applyFont="1" applyFill="1" applyBorder="1" applyAlignment="1">
      <alignment horizontal="center" vertical="center" wrapText="1"/>
    </xf>
    <xf numFmtId="2" fontId="15" fillId="10" borderId="5" xfId="0" applyNumberFormat="1" applyFont="1" applyFill="1" applyBorder="1" applyAlignment="1">
      <alignment horizontal="center" vertical="center" wrapText="1"/>
    </xf>
    <xf numFmtId="0" fontId="15" fillId="10" borderId="7" xfId="0" applyFont="1" applyFill="1" applyBorder="1" applyAlignment="1">
      <alignment horizontal="center" vertical="center" wrapText="1"/>
    </xf>
    <xf numFmtId="0" fontId="15" fillId="10" borderId="9" xfId="0" applyFont="1" applyFill="1" applyBorder="1" applyAlignment="1">
      <alignment horizontal="center" vertical="center" wrapText="1"/>
    </xf>
    <xf numFmtId="0" fontId="15" fillId="10" borderId="11" xfId="0" applyFont="1" applyFill="1" applyBorder="1" applyAlignment="1">
      <alignment horizontal="center" vertical="center" wrapText="1"/>
    </xf>
    <xf numFmtId="0" fontId="15" fillId="0" borderId="12" xfId="0" applyFont="1" applyFill="1" applyBorder="1" applyAlignment="1">
      <alignment horizontal="center" vertical="center"/>
    </xf>
    <xf numFmtId="0" fontId="15" fillId="0" borderId="9" xfId="0" applyFont="1" applyFill="1" applyBorder="1" applyAlignment="1">
      <alignment horizontal="center" vertical="center"/>
    </xf>
    <xf numFmtId="0" fontId="0" fillId="0" borderId="5" xfId="0" applyFill="1" applyBorder="1" applyAlignment="1">
      <alignment horizontal="center"/>
    </xf>
    <xf numFmtId="0" fontId="0" fillId="0" borderId="7" xfId="0" applyFill="1" applyBorder="1" applyAlignment="1">
      <alignment horizontal="center"/>
    </xf>
    <xf numFmtId="0" fontId="0" fillId="0" borderId="10" xfId="0" applyFill="1" applyBorder="1" applyAlignment="1">
      <alignment horizontal="center"/>
    </xf>
    <xf numFmtId="0" fontId="0" fillId="0" borderId="11" xfId="0" applyFill="1" applyBorder="1" applyAlignment="1">
      <alignment horizontal="center"/>
    </xf>
    <xf numFmtId="0" fontId="15" fillId="0" borderId="12" xfId="0" applyFont="1" applyBorder="1" applyAlignment="1">
      <alignment horizontal="center" vertical="center"/>
    </xf>
    <xf numFmtId="0" fontId="15" fillId="0" borderId="9" xfId="0" applyFont="1" applyBorder="1" applyAlignment="1">
      <alignment horizontal="center" vertical="center"/>
    </xf>
    <xf numFmtId="0" fontId="26" fillId="0" borderId="0" xfId="0" applyFont="1" applyBorder="1" applyAlignment="1">
      <alignment horizontal="center"/>
    </xf>
    <xf numFmtId="0" fontId="15" fillId="0" borderId="2" xfId="0" applyFont="1" applyFill="1" applyBorder="1" applyAlignment="1">
      <alignment horizontal="center" vertical="center"/>
    </xf>
    <xf numFmtId="0" fontId="15" fillId="0" borderId="4" xfId="0" applyFont="1" applyFill="1" applyBorder="1" applyAlignment="1">
      <alignment horizontal="center" vertical="center"/>
    </xf>
    <xf numFmtId="0" fontId="20" fillId="8" borderId="10" xfId="0" applyFont="1" applyFill="1" applyBorder="1" applyAlignment="1">
      <alignment horizontal="center" vertical="center" wrapText="1"/>
    </xf>
    <xf numFmtId="0" fontId="20" fillId="8" borderId="11" xfId="0" applyFont="1" applyFill="1" applyBorder="1" applyAlignment="1">
      <alignment horizontal="center" vertical="center" wrapText="1"/>
    </xf>
    <xf numFmtId="0" fontId="20" fillId="8" borderId="12" xfId="0" applyFont="1" applyFill="1" applyBorder="1" applyAlignment="1">
      <alignment horizontal="center" vertical="center" wrapText="1"/>
    </xf>
    <xf numFmtId="0" fontId="20" fillId="8" borderId="9" xfId="0" applyFont="1" applyFill="1" applyBorder="1" applyAlignment="1">
      <alignment horizontal="center" vertical="center" wrapText="1"/>
    </xf>
    <xf numFmtId="0" fontId="22" fillId="8" borderId="14" xfId="0" applyFont="1" applyFill="1" applyBorder="1" applyAlignment="1">
      <alignment horizontal="center" vertical="center"/>
    </xf>
    <xf numFmtId="0" fontId="22" fillId="8" borderId="15" xfId="0" applyFont="1" applyFill="1" applyBorder="1" applyAlignment="1">
      <alignment horizontal="center" vertical="center"/>
    </xf>
    <xf numFmtId="0" fontId="22" fillId="17" borderId="14" xfId="0" applyFont="1" applyFill="1" applyBorder="1" applyAlignment="1">
      <alignment horizontal="center" vertical="center"/>
    </xf>
    <xf numFmtId="0" fontId="22" fillId="17" borderId="15" xfId="0" applyFont="1" applyFill="1" applyBorder="1" applyAlignment="1">
      <alignment horizontal="center" vertical="center"/>
    </xf>
    <xf numFmtId="0" fontId="20" fillId="8" borderId="5" xfId="0" applyFont="1" applyFill="1" applyBorder="1" applyAlignment="1">
      <alignment horizontal="center" vertical="center" wrapText="1"/>
    </xf>
    <xf numFmtId="0" fontId="20" fillId="8" borderId="7" xfId="0" applyFont="1" applyFill="1" applyBorder="1" applyAlignment="1">
      <alignment horizontal="center" vertical="center" wrapText="1"/>
    </xf>
    <xf numFmtId="0" fontId="15" fillId="0" borderId="2" xfId="0" applyFont="1" applyBorder="1" applyAlignment="1">
      <alignment horizontal="center" vertical="center"/>
    </xf>
    <xf numFmtId="0" fontId="15" fillId="0" borderId="4" xfId="0" applyFont="1" applyBorder="1" applyAlignment="1">
      <alignment horizontal="center" vertical="center"/>
    </xf>
    <xf numFmtId="0" fontId="22" fillId="2" borderId="2" xfId="0" applyFont="1" applyFill="1" applyBorder="1" applyAlignment="1">
      <alignment horizontal="center" vertical="center"/>
    </xf>
    <xf numFmtId="0" fontId="22" fillId="2" borderId="4" xfId="0" applyFont="1" applyFill="1" applyBorder="1" applyAlignment="1">
      <alignment horizontal="center" vertical="center"/>
    </xf>
    <xf numFmtId="0" fontId="15" fillId="10" borderId="1" xfId="0" applyFont="1" applyFill="1" applyBorder="1" applyAlignment="1">
      <alignment horizontal="center"/>
    </xf>
    <xf numFmtId="0" fontId="20" fillId="14" borderId="2" xfId="0" applyFont="1" applyFill="1" applyBorder="1" applyAlignment="1">
      <alignment horizontal="center" vertical="center"/>
    </xf>
    <xf numFmtId="0" fontId="20" fillId="14" borderId="3" xfId="0" applyFont="1" applyFill="1" applyBorder="1" applyAlignment="1">
      <alignment horizontal="center" vertical="center"/>
    </xf>
    <xf numFmtId="0" fontId="20" fillId="14" borderId="4" xfId="0" applyFont="1" applyFill="1" applyBorder="1" applyAlignment="1">
      <alignment horizontal="center" vertical="center"/>
    </xf>
    <xf numFmtId="0" fontId="20" fillId="15" borderId="10" xfId="0" applyFont="1" applyFill="1" applyBorder="1" applyAlignment="1">
      <alignment horizontal="center" vertical="center" wrapText="1"/>
    </xf>
    <xf numFmtId="0" fontId="20" fillId="15" borderId="11" xfId="0" applyFont="1" applyFill="1" applyBorder="1" applyAlignment="1">
      <alignment horizontal="center" vertical="center" wrapText="1"/>
    </xf>
    <xf numFmtId="0" fontId="20" fillId="15" borderId="12" xfId="0" applyFont="1" applyFill="1" applyBorder="1" applyAlignment="1">
      <alignment horizontal="center" vertical="center" wrapText="1"/>
    </xf>
    <xf numFmtId="0" fontId="20" fillId="15" borderId="9" xfId="0" applyFont="1" applyFill="1" applyBorder="1" applyAlignment="1">
      <alignment horizontal="center" vertical="center" wrapText="1"/>
    </xf>
    <xf numFmtId="0" fontId="72" fillId="0" borderId="2" xfId="7" applyFont="1" applyFill="1" applyBorder="1" applyAlignment="1" applyProtection="1">
      <alignment horizontal="center" vertical="center"/>
      <protection locked="0"/>
    </xf>
    <xf numFmtId="0" fontId="72" fillId="0" borderId="4" xfId="7" applyFont="1" applyFill="1" applyBorder="1" applyAlignment="1" applyProtection="1">
      <alignment horizontal="center" vertical="center"/>
      <protection locked="0"/>
    </xf>
    <xf numFmtId="0" fontId="0" fillId="0" borderId="5" xfId="0" applyBorder="1" applyAlignment="1">
      <alignment horizontal="center"/>
    </xf>
    <xf numFmtId="0" fontId="0" fillId="0" borderId="7" xfId="0" applyBorder="1" applyAlignment="1">
      <alignment horizontal="center"/>
    </xf>
    <xf numFmtId="0" fontId="0" fillId="0" borderId="12" xfId="0" applyBorder="1" applyAlignment="1">
      <alignment horizontal="center"/>
    </xf>
    <xf numFmtId="0" fontId="0" fillId="0" borderId="9" xfId="0" applyBorder="1" applyAlignment="1">
      <alignment horizontal="center"/>
    </xf>
    <xf numFmtId="0" fontId="15" fillId="10" borderId="2" xfId="0" applyFont="1" applyFill="1" applyBorder="1" applyAlignment="1">
      <alignment horizontal="center"/>
    </xf>
    <xf numFmtId="0" fontId="15" fillId="10" borderId="4" xfId="0" applyFont="1" applyFill="1" applyBorder="1" applyAlignment="1">
      <alignment horizontal="center"/>
    </xf>
    <xf numFmtId="0" fontId="15" fillId="10" borderId="2" xfId="0" applyFont="1" applyFill="1" applyBorder="1" applyAlignment="1" applyProtection="1">
      <alignment horizontal="center"/>
      <protection locked="0"/>
    </xf>
    <xf numFmtId="0" fontId="15" fillId="10" borderId="4" xfId="0" applyFont="1" applyFill="1" applyBorder="1" applyAlignment="1" applyProtection="1">
      <alignment horizontal="center"/>
      <protection locked="0"/>
    </xf>
    <xf numFmtId="0" fontId="15" fillId="0" borderId="3" xfId="0" applyFont="1" applyBorder="1" applyAlignment="1">
      <alignment horizontal="center" vertical="center"/>
    </xf>
    <xf numFmtId="0" fontId="15" fillId="0" borderId="15" xfId="0" applyFont="1" applyBorder="1" applyAlignment="1">
      <alignment horizontal="center"/>
    </xf>
    <xf numFmtId="0" fontId="15" fillId="10" borderId="15" xfId="0" applyFont="1" applyFill="1" applyBorder="1" applyAlignment="1">
      <alignment horizontal="center"/>
    </xf>
    <xf numFmtId="0" fontId="15" fillId="0" borderId="5" xfId="0" applyFont="1" applyFill="1" applyBorder="1" applyAlignment="1">
      <alignment horizontal="center"/>
    </xf>
    <xf numFmtId="0" fontId="15" fillId="0" borderId="7" xfId="0" applyFont="1" applyFill="1" applyBorder="1" applyAlignment="1">
      <alignment horizontal="center"/>
    </xf>
    <xf numFmtId="0" fontId="15" fillId="0" borderId="12" xfId="0" applyFont="1" applyFill="1" applyBorder="1" applyAlignment="1">
      <alignment horizontal="center"/>
    </xf>
    <xf numFmtId="0" fontId="15" fillId="0" borderId="9" xfId="0" applyFont="1" applyFill="1" applyBorder="1" applyAlignment="1">
      <alignment horizontal="center"/>
    </xf>
    <xf numFmtId="0" fontId="66" fillId="0" borderId="1" xfId="7" applyFont="1" applyFill="1" applyBorder="1" applyAlignment="1" applyProtection="1">
      <alignment horizontal="center"/>
    </xf>
    <xf numFmtId="0" fontId="22" fillId="0" borderId="2" xfId="0" applyFont="1" applyBorder="1" applyAlignment="1">
      <alignment horizontal="center" vertical="center"/>
    </xf>
    <xf numFmtId="0" fontId="22" fillId="0" borderId="4" xfId="0" applyFont="1" applyBorder="1" applyAlignment="1">
      <alignment horizontal="center" vertical="center"/>
    </xf>
    <xf numFmtId="0" fontId="22" fillId="0" borderId="2" xfId="0" applyFont="1" applyFill="1" applyBorder="1" applyAlignment="1">
      <alignment horizontal="center" vertical="center"/>
    </xf>
    <xf numFmtId="0" fontId="22" fillId="0" borderId="4" xfId="0" applyFont="1" applyFill="1" applyBorder="1" applyAlignment="1">
      <alignment horizontal="center" vertical="center"/>
    </xf>
    <xf numFmtId="0" fontId="15" fillId="0" borderId="13" xfId="0" applyFont="1" applyBorder="1" applyAlignment="1">
      <alignment horizontal="center"/>
    </xf>
    <xf numFmtId="0" fontId="15" fillId="10" borderId="13" xfId="0" applyFont="1" applyFill="1" applyBorder="1" applyAlignment="1">
      <alignment horizontal="center"/>
    </xf>
    <xf numFmtId="0" fontId="15" fillId="0" borderId="13" xfId="0" applyFont="1" applyFill="1" applyBorder="1" applyAlignment="1">
      <alignment horizontal="center"/>
    </xf>
    <xf numFmtId="0" fontId="22" fillId="2" borderId="2" xfId="0" applyFont="1" applyFill="1" applyBorder="1" applyAlignment="1">
      <alignment horizontal="right"/>
    </xf>
    <xf numFmtId="0" fontId="22" fillId="2" borderId="3" xfId="0" applyFont="1" applyFill="1" applyBorder="1" applyAlignment="1">
      <alignment horizontal="right"/>
    </xf>
    <xf numFmtId="0" fontId="22" fillId="2" borderId="4" xfId="0" applyFont="1" applyFill="1" applyBorder="1" applyAlignment="1">
      <alignment horizontal="right"/>
    </xf>
    <xf numFmtId="0" fontId="0" fillId="0" borderId="1" xfId="0" applyBorder="1" applyAlignment="1">
      <alignment horizontal="center"/>
    </xf>
    <xf numFmtId="0" fontId="15" fillId="0" borderId="10" xfId="0" applyFont="1" applyFill="1" applyBorder="1" applyAlignment="1">
      <alignment horizontal="center"/>
    </xf>
    <xf numFmtId="0" fontId="15" fillId="0" borderId="11" xfId="0" applyFont="1" applyFill="1" applyBorder="1" applyAlignment="1">
      <alignment horizontal="center"/>
    </xf>
    <xf numFmtId="0" fontId="29" fillId="0" borderId="0" xfId="0" applyFont="1" applyFill="1" applyBorder="1" applyAlignment="1">
      <alignment horizontal="left" vertical="top" wrapText="1"/>
    </xf>
    <xf numFmtId="0" fontId="25" fillId="0" borderId="10" xfId="0" quotePrefix="1" applyFont="1" applyBorder="1" applyAlignment="1">
      <alignment horizontal="left" vertical="center" wrapText="1"/>
    </xf>
    <xf numFmtId="0" fontId="25" fillId="0" borderId="0" xfId="0" quotePrefix="1" applyFont="1" applyBorder="1" applyAlignment="1">
      <alignment horizontal="left" vertical="center" wrapText="1"/>
    </xf>
    <xf numFmtId="0" fontId="25" fillId="0" borderId="11" xfId="0" quotePrefix="1" applyFont="1" applyBorder="1" applyAlignment="1">
      <alignment horizontal="left" vertical="center" wrapText="1"/>
    </xf>
    <xf numFmtId="0" fontId="15" fillId="0" borderId="5" xfId="0" applyFont="1" applyBorder="1" applyAlignment="1">
      <alignment horizontal="center" vertical="center"/>
    </xf>
    <xf numFmtId="0" fontId="15" fillId="0" borderId="7" xfId="0" applyFont="1" applyBorder="1" applyAlignment="1">
      <alignment horizontal="center" vertical="center"/>
    </xf>
    <xf numFmtId="0" fontId="25" fillId="0" borderId="5" xfId="0" quotePrefix="1" applyFont="1" applyBorder="1" applyAlignment="1">
      <alignment horizontal="left" vertical="center" wrapText="1"/>
    </xf>
    <xf numFmtId="0" fontId="25" fillId="0" borderId="6" xfId="0" quotePrefix="1" applyFont="1" applyBorder="1" applyAlignment="1">
      <alignment horizontal="left" vertical="center" wrapText="1"/>
    </xf>
    <xf numFmtId="0" fontId="25" fillId="0" borderId="7" xfId="0" quotePrefix="1" applyFont="1" applyBorder="1" applyAlignment="1">
      <alignment horizontal="left" vertical="center" wrapText="1"/>
    </xf>
    <xf numFmtId="0" fontId="25" fillId="0" borderId="12" xfId="0" quotePrefix="1" applyFont="1" applyBorder="1" applyAlignment="1">
      <alignment horizontal="left" vertical="center" wrapText="1"/>
    </xf>
    <xf numFmtId="0" fontId="25" fillId="0" borderId="8" xfId="0" quotePrefix="1" applyFont="1" applyBorder="1" applyAlignment="1">
      <alignment horizontal="left" vertical="center" wrapText="1"/>
    </xf>
    <xf numFmtId="0" fontId="25" fillId="0" borderId="9" xfId="0" quotePrefix="1" applyFont="1" applyBorder="1" applyAlignment="1">
      <alignment horizontal="left" vertical="center" wrapText="1"/>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5" fillId="0" borderId="14" xfId="0" applyFont="1" applyFill="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2" fillId="2" borderId="1" xfId="0" applyFont="1" applyFill="1" applyBorder="1" applyAlignment="1">
      <alignment horizontal="center" vertical="center"/>
    </xf>
    <xf numFmtId="0" fontId="22" fillId="0" borderId="1" xfId="0" applyFont="1" applyFill="1" applyBorder="1" applyAlignment="1">
      <alignment horizontal="center" vertical="center"/>
    </xf>
    <xf numFmtId="0" fontId="15" fillId="0" borderId="6" xfId="0" applyFont="1" applyBorder="1" applyAlignment="1">
      <alignment horizontal="left" vertical="center" wrapText="1"/>
    </xf>
    <xf numFmtId="0" fontId="15" fillId="0" borderId="7" xfId="0" applyFont="1" applyBorder="1" applyAlignment="1">
      <alignment horizontal="left" vertical="center" wrapText="1"/>
    </xf>
    <xf numFmtId="0" fontId="15" fillId="0" borderId="0" xfId="0" applyFont="1" applyBorder="1" applyAlignment="1">
      <alignment horizontal="left" vertical="center" wrapText="1"/>
    </xf>
    <xf numFmtId="0" fontId="15" fillId="0" borderId="11" xfId="0" applyFont="1" applyBorder="1" applyAlignment="1">
      <alignment horizontal="left" vertical="center" wrapText="1"/>
    </xf>
    <xf numFmtId="0" fontId="15" fillId="0" borderId="8" xfId="0" applyFont="1" applyBorder="1" applyAlignment="1">
      <alignment horizontal="left" vertical="center" wrapText="1"/>
    </xf>
    <xf numFmtId="0" fontId="15" fillId="0" borderId="9" xfId="0" applyFont="1" applyBorder="1" applyAlignment="1">
      <alignment horizontal="left" vertical="center" wrapText="1"/>
    </xf>
    <xf numFmtId="0" fontId="22" fillId="0" borderId="5" xfId="0" applyFont="1" applyBorder="1" applyAlignment="1">
      <alignment horizontal="center" vertical="center"/>
    </xf>
    <xf numFmtId="0" fontId="22" fillId="0" borderId="7" xfId="0" applyFont="1" applyBorder="1" applyAlignment="1">
      <alignment horizontal="center" vertical="center"/>
    </xf>
    <xf numFmtId="0" fontId="22" fillId="2" borderId="10" xfId="0" applyFont="1" applyFill="1" applyBorder="1" applyAlignment="1">
      <alignment horizontal="right" vertical="center"/>
    </xf>
    <xf numFmtId="0" fontId="22" fillId="2" borderId="0" xfId="0" applyFont="1" applyFill="1" applyBorder="1" applyAlignment="1">
      <alignment horizontal="right" vertical="center"/>
    </xf>
    <xf numFmtId="0" fontId="22" fillId="2" borderId="12" xfId="0" applyFont="1" applyFill="1" applyBorder="1" applyAlignment="1">
      <alignment horizontal="right" vertical="center"/>
    </xf>
    <xf numFmtId="0" fontId="22" fillId="2" borderId="8" xfId="0" applyFont="1" applyFill="1" applyBorder="1" applyAlignment="1">
      <alignment horizontal="right" vertical="center"/>
    </xf>
    <xf numFmtId="0" fontId="22" fillId="2" borderId="10" xfId="0" applyFont="1" applyFill="1" applyBorder="1" applyAlignment="1">
      <alignment horizontal="right"/>
    </xf>
    <xf numFmtId="0" fontId="22" fillId="2" borderId="0" xfId="0" applyFont="1" applyFill="1" applyBorder="1" applyAlignment="1">
      <alignment horizontal="right"/>
    </xf>
    <xf numFmtId="0" fontId="22" fillId="2" borderId="7" xfId="0" applyFont="1" applyFill="1" applyBorder="1" applyAlignment="1">
      <alignment horizontal="right"/>
    </xf>
    <xf numFmtId="0" fontId="15" fillId="10" borderId="12" xfId="0" applyFont="1" applyFill="1" applyBorder="1" applyAlignment="1">
      <alignment horizontal="center"/>
    </xf>
    <xf numFmtId="0" fontId="15" fillId="10" borderId="9" xfId="0" applyFont="1" applyFill="1" applyBorder="1" applyAlignment="1">
      <alignment horizontal="center"/>
    </xf>
    <xf numFmtId="0" fontId="25"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0" xfId="0" applyFont="1" applyBorder="1" applyAlignment="1">
      <alignment horizontal="left" vertical="center" wrapText="1"/>
    </xf>
    <xf numFmtId="0" fontId="25" fillId="0" borderId="11" xfId="0" applyFont="1" applyBorder="1" applyAlignment="1">
      <alignment horizontal="left" vertical="center" wrapText="1"/>
    </xf>
    <xf numFmtId="0" fontId="25" fillId="0" borderId="8" xfId="0" applyFont="1" applyBorder="1" applyAlignment="1">
      <alignment horizontal="left" vertical="center" wrapText="1"/>
    </xf>
    <xf numFmtId="0" fontId="25" fillId="0" borderId="9" xfId="0" applyFont="1" applyBorder="1" applyAlignment="1">
      <alignment horizontal="left" vertical="center" wrapText="1"/>
    </xf>
    <xf numFmtId="0" fontId="15" fillId="0" borderId="5" xfId="0" applyFont="1" applyFill="1" applyBorder="1" applyAlignment="1">
      <alignment horizontal="center" vertical="center"/>
    </xf>
    <xf numFmtId="0" fontId="15" fillId="0" borderId="7" xfId="0" applyFont="1" applyFill="1" applyBorder="1" applyAlignment="1">
      <alignment horizontal="center" vertical="center"/>
    </xf>
    <xf numFmtId="0" fontId="28" fillId="0" borderId="6"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28" fillId="0" borderId="8" xfId="0" applyFont="1" applyFill="1" applyBorder="1" applyAlignment="1">
      <alignment horizontal="left" vertical="center" wrapText="1"/>
    </xf>
    <xf numFmtId="0" fontId="28" fillId="0" borderId="9" xfId="0" applyFont="1" applyFill="1" applyBorder="1" applyAlignment="1">
      <alignment horizontal="left" vertical="center" wrapText="1"/>
    </xf>
    <xf numFmtId="0" fontId="15" fillId="0" borderId="10"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3" xfId="0" applyFont="1" applyFill="1" applyBorder="1" applyAlignment="1">
      <alignment horizontal="center"/>
    </xf>
    <xf numFmtId="0" fontId="22" fillId="2" borderId="3" xfId="0" applyFont="1" applyFill="1" applyBorder="1" applyAlignment="1">
      <alignment horizontal="center" vertical="center"/>
    </xf>
    <xf numFmtId="0" fontId="15" fillId="11" borderId="1" xfId="0" applyFont="1" applyFill="1" applyBorder="1" applyAlignment="1">
      <alignment horizontal="center"/>
    </xf>
    <xf numFmtId="0" fontId="15" fillId="11" borderId="2" xfId="0" applyFont="1" applyFill="1" applyBorder="1" applyAlignment="1">
      <alignment horizontal="center"/>
    </xf>
    <xf numFmtId="0" fontId="15" fillId="11" borderId="4" xfId="0" applyFont="1" applyFill="1" applyBorder="1" applyAlignment="1">
      <alignment horizontal="center"/>
    </xf>
    <xf numFmtId="0" fontId="15" fillId="0" borderId="6" xfId="0" applyFont="1" applyFill="1" applyBorder="1" applyAlignment="1">
      <alignment horizontal="center"/>
    </xf>
    <xf numFmtId="0" fontId="15" fillId="0" borderId="8" xfId="0" applyFont="1" applyFill="1" applyBorder="1" applyAlignment="1">
      <alignment horizontal="center"/>
    </xf>
    <xf numFmtId="0" fontId="19" fillId="0" borderId="6" xfId="0" applyFont="1" applyFill="1" applyBorder="1" applyAlignment="1">
      <alignment horizontal="left" vertical="center" wrapText="1"/>
    </xf>
    <xf numFmtId="0" fontId="19" fillId="0" borderId="7" xfId="0" applyFont="1" applyFill="1" applyBorder="1" applyAlignment="1">
      <alignment horizontal="left" vertical="center" wrapText="1"/>
    </xf>
    <xf numFmtId="0" fontId="19" fillId="0" borderId="8" xfId="0" applyFont="1" applyFill="1" applyBorder="1" applyAlignment="1">
      <alignment horizontal="left" vertical="center" wrapText="1"/>
    </xf>
    <xf numFmtId="0" fontId="19" fillId="0" borderId="9" xfId="0" applyFont="1" applyFill="1" applyBorder="1" applyAlignment="1">
      <alignment horizontal="left" vertical="center" wrapText="1"/>
    </xf>
    <xf numFmtId="0" fontId="15" fillId="6" borderId="13" xfId="0" applyFont="1" applyFill="1" applyBorder="1" applyAlignment="1">
      <alignment horizontal="center" vertical="center"/>
    </xf>
    <xf numFmtId="0" fontId="15" fillId="6" borderId="15" xfId="0" applyFont="1" applyFill="1" applyBorder="1" applyAlignment="1">
      <alignment horizontal="center" vertical="center"/>
    </xf>
    <xf numFmtId="0" fontId="15" fillId="11" borderId="5" xfId="0" applyFont="1" applyFill="1" applyBorder="1" applyAlignment="1">
      <alignment horizontal="center" vertical="center"/>
    </xf>
    <xf numFmtId="0" fontId="15" fillId="0" borderId="13" xfId="0" applyFont="1" applyBorder="1" applyAlignment="1">
      <alignment horizontal="center" vertical="center"/>
    </xf>
    <xf numFmtId="0" fontId="15" fillId="0" borderId="15" xfId="0" applyFont="1" applyBorder="1" applyAlignment="1">
      <alignment horizontal="center" vertical="center"/>
    </xf>
    <xf numFmtId="0" fontId="66" fillId="0" borderId="5" xfId="7" applyFont="1" applyFill="1" applyBorder="1" applyAlignment="1" applyProtection="1">
      <alignment horizontal="center"/>
    </xf>
    <xf numFmtId="0" fontId="66" fillId="0" borderId="7" xfId="7" applyFont="1" applyFill="1" applyBorder="1" applyAlignment="1" applyProtection="1">
      <alignment horizontal="center"/>
    </xf>
    <xf numFmtId="0" fontId="66" fillId="0" borderId="12" xfId="7" applyFont="1" applyFill="1" applyBorder="1" applyAlignment="1" applyProtection="1">
      <alignment horizontal="center"/>
    </xf>
    <xf numFmtId="0" fontId="66" fillId="0" borderId="9" xfId="7" applyFont="1" applyFill="1" applyBorder="1" applyAlignment="1" applyProtection="1">
      <alignment horizontal="center"/>
    </xf>
    <xf numFmtId="0" fontId="20" fillId="0" borderId="1" xfId="0" applyFont="1" applyBorder="1" applyAlignment="1">
      <alignment horizontal="left" vertical="center" wrapText="1"/>
    </xf>
    <xf numFmtId="0" fontId="5" fillId="0" borderId="1" xfId="0" applyFont="1" applyBorder="1" applyAlignment="1">
      <alignment horizontal="center" vertical="center"/>
    </xf>
    <xf numFmtId="165" fontId="53" fillId="0" borderId="5" xfId="0" applyNumberFormat="1" applyFont="1" applyBorder="1" applyAlignment="1">
      <alignment horizontal="center" vertical="center"/>
    </xf>
    <xf numFmtId="165" fontId="53" fillId="0" borderId="7" xfId="0" applyNumberFormat="1" applyFont="1" applyBorder="1" applyAlignment="1">
      <alignment horizontal="center" vertical="center"/>
    </xf>
    <xf numFmtId="165" fontId="53" fillId="0" borderId="12" xfId="0" applyNumberFormat="1" applyFont="1" applyBorder="1" applyAlignment="1">
      <alignment horizontal="center" vertical="center"/>
    </xf>
    <xf numFmtId="165" fontId="53" fillId="0" borderId="9" xfId="0" applyNumberFormat="1" applyFont="1" applyBorder="1" applyAlignment="1">
      <alignment horizontal="center" vertical="center"/>
    </xf>
    <xf numFmtId="0" fontId="43" fillId="4" borderId="5" xfId="0" applyFont="1" applyFill="1" applyBorder="1" applyAlignment="1">
      <alignment horizontal="left" vertical="center"/>
    </xf>
    <xf numFmtId="0" fontId="43" fillId="4" borderId="6" xfId="0" applyFont="1" applyFill="1" applyBorder="1" applyAlignment="1">
      <alignment horizontal="left" vertical="center"/>
    </xf>
    <xf numFmtId="0" fontId="43" fillId="4" borderId="7" xfId="0" applyFont="1" applyFill="1" applyBorder="1" applyAlignment="1">
      <alignment horizontal="left" vertical="center"/>
    </xf>
    <xf numFmtId="0" fontId="43" fillId="4" borderId="10" xfId="0" applyFont="1" applyFill="1" applyBorder="1" applyAlignment="1">
      <alignment horizontal="left" vertical="center"/>
    </xf>
    <xf numFmtId="0" fontId="43" fillId="4" borderId="0" xfId="0" applyFont="1" applyFill="1" applyBorder="1" applyAlignment="1">
      <alignment horizontal="left" vertical="center"/>
    </xf>
    <xf numFmtId="0" fontId="43" fillId="4" borderId="11" xfId="0" applyFont="1" applyFill="1" applyBorder="1" applyAlignment="1">
      <alignment horizontal="left" vertical="center"/>
    </xf>
    <xf numFmtId="0" fontId="43" fillId="4" borderId="12" xfId="0" applyFont="1" applyFill="1" applyBorder="1" applyAlignment="1">
      <alignment horizontal="left" vertical="center"/>
    </xf>
    <xf numFmtId="0" fontId="43" fillId="4" borderId="8" xfId="0" applyFont="1" applyFill="1" applyBorder="1" applyAlignment="1">
      <alignment horizontal="left" vertical="center"/>
    </xf>
    <xf numFmtId="0" fontId="43" fillId="4" borderId="9" xfId="0" applyFont="1" applyFill="1" applyBorder="1" applyAlignment="1">
      <alignment horizontal="left" vertical="center"/>
    </xf>
    <xf numFmtId="165" fontId="5" fillId="0" borderId="5" xfId="0" applyNumberFormat="1" applyFont="1" applyBorder="1" applyAlignment="1">
      <alignment horizontal="center" vertical="center"/>
    </xf>
    <xf numFmtId="165" fontId="5" fillId="0" borderId="7" xfId="0" applyNumberFormat="1" applyFont="1" applyBorder="1" applyAlignment="1">
      <alignment horizontal="center" vertical="center"/>
    </xf>
    <xf numFmtId="165" fontId="5" fillId="0" borderId="12" xfId="0" applyNumberFormat="1" applyFont="1" applyBorder="1" applyAlignment="1">
      <alignment horizontal="center" vertical="center"/>
    </xf>
    <xf numFmtId="165" fontId="5" fillId="0" borderId="9" xfId="0" applyNumberFormat="1" applyFont="1" applyBorder="1" applyAlignment="1">
      <alignment horizontal="center" vertical="center"/>
    </xf>
    <xf numFmtId="0" fontId="28" fillId="0" borderId="5" xfId="0" applyFont="1" applyBorder="1" applyAlignment="1">
      <alignment horizontal="left" wrapText="1"/>
    </xf>
    <xf numFmtId="0" fontId="28" fillId="0" borderId="6" xfId="0" applyFont="1" applyBorder="1" applyAlignment="1">
      <alignment horizontal="left" wrapText="1"/>
    </xf>
    <xf numFmtId="0" fontId="28" fillId="0" borderId="10" xfId="0" applyFont="1" applyBorder="1" applyAlignment="1">
      <alignment horizontal="left" wrapText="1"/>
    </xf>
    <xf numFmtId="0" fontId="28" fillId="0" borderId="0" xfId="0" applyFont="1" applyBorder="1" applyAlignment="1">
      <alignment horizontal="left" wrapText="1"/>
    </xf>
    <xf numFmtId="0" fontId="28" fillId="0" borderId="12" xfId="0" applyFont="1" applyBorder="1" applyAlignment="1">
      <alignment horizontal="left" wrapText="1"/>
    </xf>
    <xf numFmtId="0" fontId="28" fillId="0" borderId="8" xfId="0" applyFont="1" applyBorder="1" applyAlignment="1">
      <alignment horizontal="left" wrapText="1"/>
    </xf>
    <xf numFmtId="0" fontId="50" fillId="0" borderId="8" xfId="0" applyFont="1" applyBorder="1" applyAlignment="1">
      <alignment horizontal="left"/>
    </xf>
    <xf numFmtId="0" fontId="43" fillId="18" borderId="5" xfId="0" applyFont="1" applyFill="1" applyBorder="1" applyAlignment="1">
      <alignment horizontal="left" vertical="center"/>
    </xf>
    <xf numFmtId="0" fontId="43" fillId="18" borderId="6" xfId="0" applyFont="1" applyFill="1" applyBorder="1" applyAlignment="1">
      <alignment horizontal="left" vertical="center"/>
    </xf>
    <xf numFmtId="0" fontId="43" fillId="18" borderId="7" xfId="0" applyFont="1" applyFill="1" applyBorder="1" applyAlignment="1">
      <alignment horizontal="left" vertical="center"/>
    </xf>
    <xf numFmtId="0" fontId="43" fillId="18" borderId="10" xfId="0" applyFont="1" applyFill="1" applyBorder="1" applyAlignment="1">
      <alignment horizontal="left" vertical="center"/>
    </xf>
    <xf numFmtId="0" fontId="43" fillId="18" borderId="0" xfId="0" applyFont="1" applyFill="1" applyBorder="1" applyAlignment="1">
      <alignment horizontal="left" vertical="center"/>
    </xf>
    <xf numFmtId="0" fontId="43" fillId="18" borderId="11" xfId="0" applyFont="1" applyFill="1" applyBorder="1" applyAlignment="1">
      <alignment horizontal="left" vertical="center"/>
    </xf>
    <xf numFmtId="0" fontId="43" fillId="18" borderId="12" xfId="0" applyFont="1" applyFill="1" applyBorder="1" applyAlignment="1">
      <alignment horizontal="left" vertical="center"/>
    </xf>
    <xf numFmtId="0" fontId="43" fillId="18" borderId="8" xfId="0" applyFont="1" applyFill="1" applyBorder="1" applyAlignment="1">
      <alignment horizontal="left" vertical="center"/>
    </xf>
    <xf numFmtId="0" fontId="43" fillId="18" borderId="9" xfId="0" applyFont="1" applyFill="1" applyBorder="1" applyAlignment="1">
      <alignment horizontal="left" vertical="center"/>
    </xf>
    <xf numFmtId="0" fontId="24" fillId="18" borderId="1" xfId="0" applyFont="1" applyFill="1" applyBorder="1" applyAlignment="1">
      <alignment horizontal="center" vertical="center" wrapText="1"/>
    </xf>
    <xf numFmtId="0" fontId="24" fillId="4" borderId="6" xfId="0" applyFont="1" applyFill="1" applyBorder="1" applyAlignment="1">
      <alignment horizontal="center" vertical="center" wrapText="1"/>
    </xf>
    <xf numFmtId="0" fontId="24" fillId="4" borderId="0" xfId="0" applyFont="1" applyFill="1" applyBorder="1" applyAlignment="1">
      <alignment horizontal="center" vertical="center" wrapText="1"/>
    </xf>
    <xf numFmtId="0" fontId="24" fillId="4" borderId="8" xfId="0" applyFont="1" applyFill="1" applyBorder="1" applyAlignment="1">
      <alignment horizontal="center" vertical="center" wrapText="1"/>
    </xf>
    <xf numFmtId="165" fontId="5" fillId="0" borderId="6" xfId="0" applyNumberFormat="1" applyFont="1" applyBorder="1" applyAlignment="1">
      <alignment horizontal="center" vertical="center"/>
    </xf>
    <xf numFmtId="165" fontId="5" fillId="0" borderId="8" xfId="0" applyNumberFormat="1" applyFont="1" applyBorder="1" applyAlignment="1">
      <alignment horizontal="center" vertical="center"/>
    </xf>
    <xf numFmtId="0" fontId="0" fillId="0" borderId="0" xfId="0" applyFont="1"/>
    <xf numFmtId="0" fontId="15" fillId="0" borderId="9" xfId="0" applyFont="1" applyBorder="1" applyAlignment="1">
      <alignment horizontal="center"/>
    </xf>
    <xf numFmtId="0" fontId="26" fillId="0" borderId="5" xfId="0" applyFont="1" applyBorder="1" applyAlignment="1">
      <alignment horizontal="center"/>
    </xf>
    <xf numFmtId="0" fontId="26" fillId="0" borderId="6" xfId="0" applyFont="1" applyBorder="1" applyAlignment="1">
      <alignment horizontal="center"/>
    </xf>
    <xf numFmtId="0" fontId="26" fillId="0" borderId="7" xfId="0" applyFont="1" applyBorder="1" applyAlignment="1">
      <alignment horizontal="center"/>
    </xf>
    <xf numFmtId="0" fontId="26" fillId="0" borderId="10" xfId="0" applyFont="1" applyBorder="1" applyAlignment="1">
      <alignment horizontal="center"/>
    </xf>
    <xf numFmtId="0" fontId="26" fillId="0" borderId="11" xfId="0" applyFont="1" applyBorder="1" applyAlignment="1">
      <alignment horizontal="center"/>
    </xf>
    <xf numFmtId="0" fontId="26" fillId="0" borderId="12" xfId="0" applyFont="1" applyBorder="1" applyAlignment="1">
      <alignment horizontal="center"/>
    </xf>
    <xf numFmtId="0" fontId="26" fillId="0" borderId="8" xfId="0" applyFont="1" applyBorder="1" applyAlignment="1">
      <alignment horizontal="center"/>
    </xf>
    <xf numFmtId="0" fontId="26" fillId="0" borderId="9" xfId="0" applyFont="1" applyBorder="1" applyAlignment="1">
      <alignment horizontal="center"/>
    </xf>
    <xf numFmtId="0" fontId="15" fillId="0" borderId="3" xfId="0" applyFont="1" applyBorder="1" applyAlignment="1">
      <alignment horizontal="center"/>
    </xf>
    <xf numFmtId="0" fontId="15" fillId="0" borderId="0" xfId="0" applyFont="1" applyFill="1" applyBorder="1" applyAlignment="1">
      <alignment horizontal="center"/>
    </xf>
    <xf numFmtId="0" fontId="15" fillId="0" borderId="7" xfId="0" applyFont="1" applyBorder="1" applyAlignment="1">
      <alignment horizontal="center"/>
    </xf>
    <xf numFmtId="0" fontId="15" fillId="0" borderId="8" xfId="0" applyFont="1" applyBorder="1" applyAlignment="1">
      <alignment horizontal="center"/>
    </xf>
    <xf numFmtId="43" fontId="15" fillId="11" borderId="5" xfId="0" applyNumberFormat="1" applyFont="1" applyFill="1" applyBorder="1" applyAlignment="1">
      <alignment horizontal="center" vertical="center" wrapText="1"/>
    </xf>
    <xf numFmtId="0" fontId="15" fillId="0" borderId="6" xfId="0" applyFont="1" applyBorder="1" applyAlignment="1">
      <alignment horizontal="center"/>
    </xf>
    <xf numFmtId="0" fontId="15" fillId="0" borderId="0" xfId="0" applyFont="1" applyBorder="1" applyAlignment="1">
      <alignment horizontal="center"/>
    </xf>
    <xf numFmtId="0" fontId="15" fillId="0" borderId="11" xfId="0" applyFont="1" applyBorder="1" applyAlignment="1">
      <alignment horizontal="center"/>
    </xf>
    <xf numFmtId="0" fontId="22" fillId="2" borderId="6" xfId="0" applyFont="1" applyFill="1" applyBorder="1" applyAlignment="1">
      <alignment horizontal="right"/>
    </xf>
    <xf numFmtId="0" fontId="22" fillId="2" borderId="2" xfId="0" applyFont="1" applyFill="1" applyBorder="1" applyAlignment="1">
      <alignment horizontal="center"/>
    </xf>
    <xf numFmtId="0" fontId="22" fillId="2" borderId="3" xfId="0" applyFont="1" applyFill="1" applyBorder="1" applyAlignment="1">
      <alignment horizontal="center"/>
    </xf>
    <xf numFmtId="0" fontId="22" fillId="2" borderId="4" xfId="0" applyFont="1" applyFill="1" applyBorder="1" applyAlignment="1">
      <alignment horizontal="center"/>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5" fillId="0" borderId="3" xfId="0" applyFont="1" applyFill="1" applyBorder="1" applyAlignment="1">
      <alignment horizontal="center" vertical="center"/>
    </xf>
    <xf numFmtId="0" fontId="15" fillId="11" borderId="2" xfId="0" applyFont="1" applyFill="1" applyBorder="1" applyAlignment="1">
      <alignment horizontal="center" vertical="center"/>
    </xf>
    <xf numFmtId="0" fontId="15" fillId="11" borderId="4" xfId="0" applyFont="1" applyFill="1" applyBorder="1" applyAlignment="1">
      <alignment horizontal="center" vertical="center"/>
    </xf>
    <xf numFmtId="2" fontId="15" fillId="11" borderId="5" xfId="0" applyNumberFormat="1" applyFont="1" applyFill="1" applyBorder="1" applyAlignment="1">
      <alignment horizontal="center" vertical="center" wrapText="1"/>
    </xf>
    <xf numFmtId="0" fontId="22" fillId="0" borderId="12" xfId="0" applyFont="1" applyFill="1" applyBorder="1" applyAlignment="1">
      <alignment horizontal="center" vertical="center"/>
    </xf>
    <xf numFmtId="0" fontId="22" fillId="0" borderId="9" xfId="0" applyFont="1" applyFill="1" applyBorder="1" applyAlignment="1">
      <alignment horizontal="center" vertical="center"/>
    </xf>
    <xf numFmtId="0" fontId="66" fillId="0" borderId="5" xfId="7" applyFont="1" applyFill="1" applyBorder="1" applyAlignment="1" applyProtection="1">
      <alignment horizontal="center" vertical="center"/>
    </xf>
    <xf numFmtId="0" fontId="0" fillId="0" borderId="7" xfId="0" applyFont="1" applyFill="1" applyBorder="1"/>
    <xf numFmtId="0" fontId="0" fillId="0" borderId="12" xfId="0" applyFont="1" applyFill="1" applyBorder="1"/>
    <xf numFmtId="0" fontId="0" fillId="0" borderId="9" xfId="0" applyFont="1" applyFill="1" applyBorder="1"/>
    <xf numFmtId="0" fontId="0" fillId="0" borderId="7" xfId="0" applyFill="1" applyBorder="1"/>
    <xf numFmtId="0" fontId="0" fillId="0" borderId="12" xfId="0" applyFill="1" applyBorder="1"/>
    <xf numFmtId="0" fontId="0" fillId="0" borderId="9" xfId="0" applyFill="1" applyBorder="1"/>
    <xf numFmtId="0" fontId="0" fillId="0" borderId="6" xfId="0" applyBorder="1" applyAlignment="1">
      <alignment horizontal="center"/>
    </xf>
    <xf numFmtId="0" fontId="0" fillId="0" borderId="0" xfId="0" applyBorder="1" applyAlignment="1">
      <alignment horizontal="center"/>
    </xf>
    <xf numFmtId="0" fontId="0" fillId="0" borderId="8" xfId="0" applyBorder="1" applyAlignment="1">
      <alignment horizontal="center"/>
    </xf>
    <xf numFmtId="0" fontId="60" fillId="0" borderId="2" xfId="0" applyFont="1" applyBorder="1" applyAlignment="1">
      <alignment horizontal="left"/>
    </xf>
    <xf numFmtId="0" fontId="60" fillId="0" borderId="3" xfId="0" applyFont="1" applyBorder="1" applyAlignment="1">
      <alignment horizontal="left"/>
    </xf>
    <xf numFmtId="0" fontId="60" fillId="0" borderId="4" xfId="0" applyFont="1" applyBorder="1" applyAlignment="1">
      <alignment horizontal="left"/>
    </xf>
    <xf numFmtId="0" fontId="66" fillId="11" borderId="1" xfId="7" applyFont="1" applyFill="1" applyBorder="1" applyAlignment="1" applyProtection="1">
      <alignment horizontal="center"/>
    </xf>
    <xf numFmtId="0" fontId="66" fillId="11" borderId="2" xfId="7" applyFont="1" applyFill="1" applyBorder="1" applyAlignment="1" applyProtection="1">
      <alignment horizontal="center"/>
    </xf>
    <xf numFmtId="0" fontId="66" fillId="11" borderId="4" xfId="7" applyFont="1" applyFill="1" applyBorder="1" applyAlignment="1" applyProtection="1">
      <alignment horizontal="center"/>
    </xf>
    <xf numFmtId="43" fontId="15" fillId="11" borderId="2" xfId="0" applyNumberFormat="1" applyFont="1" applyFill="1" applyBorder="1" applyAlignment="1">
      <alignment horizontal="center"/>
    </xf>
    <xf numFmtId="0" fontId="28" fillId="0" borderId="3"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58" fillId="0" borderId="2" xfId="7" applyFont="1" applyFill="1" applyBorder="1" applyAlignment="1" applyProtection="1">
      <alignment horizontal="center"/>
    </xf>
    <xf numFmtId="0" fontId="58" fillId="0" borderId="4" xfId="7" applyFont="1" applyFill="1" applyBorder="1" applyAlignment="1" applyProtection="1">
      <alignment horizontal="center"/>
    </xf>
    <xf numFmtId="0" fontId="19" fillId="0" borderId="0" xfId="0" applyFont="1" applyBorder="1" applyAlignment="1">
      <alignment horizontal="left" vertical="center" wrapText="1"/>
    </xf>
    <xf numFmtId="0" fontId="15" fillId="11" borderId="5" xfId="0" applyFont="1" applyFill="1" applyBorder="1" applyAlignment="1">
      <alignment horizontal="center"/>
    </xf>
    <xf numFmtId="0" fontId="15" fillId="11" borderId="7" xfId="0" applyFont="1" applyFill="1" applyBorder="1" applyAlignment="1">
      <alignment horizontal="center"/>
    </xf>
    <xf numFmtId="0" fontId="15" fillId="11" borderId="12" xfId="0" applyFont="1" applyFill="1" applyBorder="1" applyAlignment="1">
      <alignment horizontal="center"/>
    </xf>
    <xf numFmtId="0" fontId="15" fillId="11" borderId="9" xfId="0" applyFont="1" applyFill="1" applyBorder="1" applyAlignment="1">
      <alignment horizontal="center"/>
    </xf>
    <xf numFmtId="0" fontId="19" fillId="0" borderId="6" xfId="0" applyFont="1" applyBorder="1" applyAlignment="1">
      <alignment horizontal="left" vertical="center" wrapText="1"/>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19" fillId="0" borderId="9" xfId="0" applyFont="1" applyBorder="1" applyAlignment="1">
      <alignment horizontal="left" vertical="center" wrapText="1"/>
    </xf>
    <xf numFmtId="0" fontId="22" fillId="2" borderId="3" xfId="0" applyFont="1" applyFill="1" applyBorder="1" applyAlignment="1">
      <alignment horizontal="left"/>
    </xf>
    <xf numFmtId="0" fontId="22" fillId="2" borderId="4" xfId="0" applyFont="1" applyFill="1" applyBorder="1" applyAlignment="1">
      <alignment horizontal="left"/>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12"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22" fillId="2" borderId="2" xfId="0" applyFont="1" applyFill="1" applyBorder="1" applyAlignment="1">
      <alignment horizontal="left"/>
    </xf>
    <xf numFmtId="0" fontId="22" fillId="0" borderId="6"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2" fillId="0" borderId="9" xfId="0" applyFont="1" applyFill="1" applyBorder="1" applyAlignment="1">
      <alignment horizontal="left" vertical="center" wrapText="1"/>
    </xf>
    <xf numFmtId="0" fontId="22" fillId="0" borderId="5" xfId="0" applyFont="1" applyBorder="1" applyAlignment="1">
      <alignment horizontal="left" vertical="center"/>
    </xf>
    <xf numFmtId="0" fontId="22" fillId="0" borderId="12" xfId="0" applyFont="1" applyBorder="1" applyAlignment="1">
      <alignment horizontal="left" vertical="center"/>
    </xf>
    <xf numFmtId="0" fontId="15" fillId="10" borderId="5" xfId="0" applyFont="1" applyFill="1" applyBorder="1" applyAlignment="1" applyProtection="1">
      <alignment horizontal="center" vertical="center"/>
      <protection locked="0"/>
    </xf>
    <xf numFmtId="0" fontId="15" fillId="10" borderId="7" xfId="0" applyFont="1" applyFill="1" applyBorder="1" applyAlignment="1" applyProtection="1">
      <alignment horizontal="center" vertical="center"/>
      <protection locked="0"/>
    </xf>
    <xf numFmtId="0" fontId="15" fillId="10" borderId="12" xfId="0" applyFont="1" applyFill="1" applyBorder="1" applyAlignment="1" applyProtection="1">
      <alignment horizontal="center" vertical="center"/>
      <protection locked="0"/>
    </xf>
    <xf numFmtId="0" fontId="15" fillId="10" borderId="9" xfId="0" applyFont="1" applyFill="1" applyBorder="1" applyAlignment="1" applyProtection="1">
      <alignment horizontal="center" vertical="center"/>
      <protection locked="0"/>
    </xf>
    <xf numFmtId="0" fontId="25" fillId="0" borderId="6" xfId="0" applyFont="1" applyFill="1" applyBorder="1" applyAlignment="1">
      <alignment horizontal="left" vertical="center" wrapText="1"/>
    </xf>
    <xf numFmtId="0" fontId="25" fillId="0" borderId="7" xfId="0" applyFont="1" applyFill="1" applyBorder="1" applyAlignment="1">
      <alignment horizontal="left" vertical="center" wrapText="1"/>
    </xf>
    <xf numFmtId="0" fontId="25" fillId="0" borderId="8" xfId="0" applyFont="1" applyFill="1" applyBorder="1" applyAlignment="1">
      <alignment horizontal="left" vertical="center" wrapText="1"/>
    </xf>
    <xf numFmtId="0" fontId="25" fillId="0" borderId="9"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11" xfId="0" applyFont="1" applyFill="1" applyBorder="1" applyAlignment="1">
      <alignment horizontal="left" vertical="center" wrapText="1"/>
    </xf>
    <xf numFmtId="0" fontId="15" fillId="0" borderId="13" xfId="0" applyFont="1" applyFill="1" applyBorder="1" applyAlignment="1">
      <alignment horizontal="center" vertical="center"/>
    </xf>
    <xf numFmtId="0" fontId="15" fillId="0" borderId="15" xfId="0" applyFont="1" applyFill="1" applyBorder="1" applyAlignment="1">
      <alignment horizontal="center" vertical="center"/>
    </xf>
    <xf numFmtId="0" fontId="15" fillId="0" borderId="14" xfId="0" applyFont="1" applyFill="1" applyBorder="1" applyAlignment="1">
      <alignment horizontal="center" vertical="center"/>
    </xf>
    <xf numFmtId="0" fontId="15" fillId="0" borderId="14" xfId="0" applyFont="1" applyBorder="1" applyAlignment="1">
      <alignment horizontal="center" vertical="center"/>
    </xf>
    <xf numFmtId="0" fontId="22" fillId="0" borderId="10" xfId="0" applyFont="1" applyBorder="1" applyAlignment="1">
      <alignment horizontal="center" vertical="center"/>
    </xf>
    <xf numFmtId="0" fontId="22" fillId="0" borderId="11" xfId="0" applyFont="1" applyBorder="1" applyAlignment="1">
      <alignment horizontal="center" vertical="center"/>
    </xf>
    <xf numFmtId="0" fontId="22" fillId="0" borderId="12" xfId="0" applyFont="1" applyBorder="1" applyAlignment="1">
      <alignment horizontal="center" vertical="center"/>
    </xf>
    <xf numFmtId="0" fontId="22" fillId="0" borderId="9" xfId="0" applyFont="1" applyBorder="1" applyAlignment="1">
      <alignment horizontal="center" vertical="center"/>
    </xf>
    <xf numFmtId="9" fontId="5" fillId="0" borderId="5" xfId="0" applyNumberFormat="1" applyFont="1" applyBorder="1" applyAlignment="1">
      <alignment horizontal="center" vertical="center"/>
    </xf>
    <xf numFmtId="9" fontId="5" fillId="0" borderId="6" xfId="0" applyNumberFormat="1" applyFont="1" applyBorder="1" applyAlignment="1">
      <alignment horizontal="center" vertical="center"/>
    </xf>
    <xf numFmtId="9" fontId="5" fillId="0" borderId="7" xfId="0" applyNumberFormat="1" applyFont="1" applyBorder="1" applyAlignment="1">
      <alignment horizontal="center" vertical="center"/>
    </xf>
    <xf numFmtId="9" fontId="5" fillId="0" borderId="12" xfId="0" applyNumberFormat="1" applyFont="1" applyBorder="1" applyAlignment="1">
      <alignment horizontal="center" vertical="center"/>
    </xf>
    <xf numFmtId="9" fontId="5" fillId="0" borderId="8" xfId="0" applyNumberFormat="1" applyFont="1" applyBorder="1" applyAlignment="1">
      <alignment horizontal="center" vertical="center"/>
    </xf>
    <xf numFmtId="9" fontId="5" fillId="0" borderId="9" xfId="0" applyNumberFormat="1" applyFont="1" applyBorder="1" applyAlignment="1">
      <alignment horizontal="center" vertical="center"/>
    </xf>
    <xf numFmtId="0" fontId="22" fillId="0" borderId="5" xfId="0" applyFont="1" applyFill="1" applyBorder="1" applyAlignment="1">
      <alignment horizontal="center" vertical="center"/>
    </xf>
    <xf numFmtId="0" fontId="22" fillId="0" borderId="10" xfId="0" applyFont="1" applyFill="1" applyBorder="1" applyAlignment="1">
      <alignment horizontal="center" vertical="center"/>
    </xf>
    <xf numFmtId="0" fontId="29" fillId="0" borderId="6" xfId="0" applyFont="1" applyFill="1" applyBorder="1" applyAlignment="1">
      <alignment horizontal="left" vertical="center" wrapText="1"/>
    </xf>
    <xf numFmtId="0" fontId="29" fillId="0" borderId="7"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11" xfId="0" applyFont="1" applyFill="1" applyBorder="1" applyAlignment="1">
      <alignment horizontal="left" vertical="center" wrapText="1"/>
    </xf>
    <xf numFmtId="0" fontId="29" fillId="0" borderId="8"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15" fillId="6" borderId="5" xfId="0" applyFont="1" applyFill="1" applyBorder="1" applyAlignment="1">
      <alignment horizontal="center" vertical="center"/>
    </xf>
    <xf numFmtId="0" fontId="15" fillId="6" borderId="10" xfId="0" applyFont="1" applyFill="1" applyBorder="1" applyAlignment="1">
      <alignment horizontal="center" vertical="center"/>
    </xf>
    <xf numFmtId="0" fontId="15" fillId="6" borderId="12" xfId="0" applyFont="1" applyFill="1" applyBorder="1" applyAlignment="1">
      <alignment horizontal="center" vertical="center"/>
    </xf>
    <xf numFmtId="0" fontId="28" fillId="0" borderId="6" xfId="0" applyFont="1" applyBorder="1" applyAlignment="1">
      <alignment horizontal="left" vertical="center" wrapText="1"/>
    </xf>
    <xf numFmtId="0" fontId="28" fillId="0" borderId="8" xfId="0" applyFont="1" applyBorder="1" applyAlignment="1">
      <alignment horizontal="left" vertical="center" wrapText="1"/>
    </xf>
    <xf numFmtId="0" fontId="54" fillId="0" borderId="8" xfId="0" applyFont="1" applyBorder="1" applyAlignment="1">
      <alignment horizontal="center"/>
    </xf>
    <xf numFmtId="0" fontId="25" fillId="0" borderId="3" xfId="0" applyFont="1" applyFill="1" applyBorder="1" applyAlignment="1">
      <alignment horizontal="left" vertical="center" wrapText="1"/>
    </xf>
    <xf numFmtId="0" fontId="22" fillId="0" borderId="7"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8" xfId="0" applyFont="1" applyFill="1" applyBorder="1" applyAlignment="1">
      <alignment horizontal="center" vertical="center"/>
    </xf>
    <xf numFmtId="9" fontId="5" fillId="0" borderId="13" xfId="0" applyNumberFormat="1" applyFont="1" applyBorder="1" applyAlignment="1">
      <alignment horizontal="center" vertical="center"/>
    </xf>
    <xf numFmtId="9" fontId="5" fillId="0" borderId="15" xfId="0" applyNumberFormat="1" applyFont="1" applyBorder="1" applyAlignment="1">
      <alignment horizontal="center" vertical="center"/>
    </xf>
    <xf numFmtId="0" fontId="15" fillId="0" borderId="2" xfId="0" applyFont="1" applyBorder="1" applyAlignment="1" applyProtection="1">
      <alignment horizontal="center"/>
      <protection hidden="1"/>
    </xf>
    <xf numFmtId="0" fontId="15" fillId="0" borderId="4" xfId="0" applyFont="1" applyBorder="1" applyAlignment="1" applyProtection="1">
      <alignment horizontal="center"/>
      <protection hidden="1"/>
    </xf>
    <xf numFmtId="0" fontId="15" fillId="0" borderId="5" xfId="0" applyFont="1" applyBorder="1" applyAlignment="1" applyProtection="1">
      <alignment horizontal="center"/>
      <protection hidden="1"/>
    </xf>
    <xf numFmtId="0" fontId="15" fillId="0" borderId="7" xfId="0" applyFont="1" applyBorder="1" applyAlignment="1" applyProtection="1">
      <alignment horizontal="center"/>
      <protection hidden="1"/>
    </xf>
    <xf numFmtId="0" fontId="15" fillId="0" borderId="12" xfId="0" applyFont="1" applyBorder="1" applyAlignment="1" applyProtection="1">
      <alignment horizontal="center"/>
      <protection hidden="1"/>
    </xf>
    <xf numFmtId="0" fontId="15" fillId="0" borderId="9" xfId="0" applyFont="1" applyBorder="1" applyAlignment="1" applyProtection="1">
      <alignment horizontal="center"/>
      <protection hidden="1"/>
    </xf>
    <xf numFmtId="0" fontId="20" fillId="15" borderId="2" xfId="0" applyFont="1" applyFill="1" applyBorder="1" applyAlignment="1">
      <alignment horizontal="center" vertical="center"/>
    </xf>
    <xf numFmtId="0" fontId="20" fillId="15" borderId="3" xfId="0" applyFont="1" applyFill="1" applyBorder="1" applyAlignment="1">
      <alignment horizontal="center" vertical="center"/>
    </xf>
    <xf numFmtId="0" fontId="20" fillId="15" borderId="4" xfId="0" applyFont="1" applyFill="1" applyBorder="1" applyAlignment="1">
      <alignment horizontal="center" vertical="center"/>
    </xf>
    <xf numFmtId="9" fontId="8" fillId="0" borderId="13" xfId="0" applyNumberFormat="1" applyFont="1" applyBorder="1" applyAlignment="1">
      <alignment horizontal="center" vertical="center"/>
    </xf>
    <xf numFmtId="9" fontId="8" fillId="0" borderId="15" xfId="0" applyNumberFormat="1" applyFont="1" applyBorder="1" applyAlignment="1">
      <alignment horizontal="center" vertical="center"/>
    </xf>
    <xf numFmtId="0" fontId="20" fillId="16" borderId="2" xfId="0" applyFont="1" applyFill="1" applyBorder="1" applyAlignment="1">
      <alignment horizontal="center" vertical="center"/>
    </xf>
    <xf numFmtId="0" fontId="20" fillId="16" borderId="3" xfId="0" applyFont="1" applyFill="1" applyBorder="1" applyAlignment="1">
      <alignment horizontal="center" vertical="center"/>
    </xf>
    <xf numFmtId="0" fontId="20" fillId="16" borderId="4" xfId="0" applyFont="1" applyFill="1" applyBorder="1" applyAlignment="1">
      <alignment horizontal="center" vertical="center"/>
    </xf>
    <xf numFmtId="0" fontId="20" fillId="19" borderId="2" xfId="0" applyFont="1" applyFill="1" applyBorder="1" applyAlignment="1">
      <alignment horizontal="center" vertical="center"/>
    </xf>
    <xf numFmtId="0" fontId="20" fillId="19" borderId="3" xfId="0" applyFont="1" applyFill="1" applyBorder="1" applyAlignment="1">
      <alignment horizontal="center" vertical="center"/>
    </xf>
    <xf numFmtId="0" fontId="20" fillId="19" borderId="4" xfId="0" applyFont="1" applyFill="1" applyBorder="1" applyAlignment="1">
      <alignment horizontal="center" vertical="center"/>
    </xf>
    <xf numFmtId="0" fontId="20" fillId="19" borderId="10" xfId="0" applyFont="1" applyFill="1" applyBorder="1" applyAlignment="1">
      <alignment horizontal="center" vertical="center" wrapText="1"/>
    </xf>
    <xf numFmtId="0" fontId="20" fillId="19" borderId="11" xfId="0" applyFont="1" applyFill="1" applyBorder="1" applyAlignment="1">
      <alignment horizontal="center" vertical="center" wrapText="1"/>
    </xf>
    <xf numFmtId="0" fontId="20" fillId="19" borderId="12" xfId="0" applyFont="1" applyFill="1" applyBorder="1" applyAlignment="1">
      <alignment horizontal="center" vertical="center" wrapText="1"/>
    </xf>
    <xf numFmtId="0" fontId="20" fillId="19" borderId="9" xfId="0" applyFont="1" applyFill="1" applyBorder="1" applyAlignment="1">
      <alignment horizontal="center" vertical="center" wrapText="1"/>
    </xf>
    <xf numFmtId="0" fontId="22" fillId="19" borderId="14" xfId="0" applyFont="1" applyFill="1" applyBorder="1" applyAlignment="1">
      <alignment horizontal="center" vertical="center"/>
    </xf>
    <xf numFmtId="0" fontId="22" fillId="19" borderId="15" xfId="0" applyFont="1" applyFill="1" applyBorder="1" applyAlignment="1">
      <alignment horizontal="center" vertical="center"/>
    </xf>
    <xf numFmtId="0" fontId="22" fillId="17" borderId="10" xfId="0" applyFont="1" applyFill="1" applyBorder="1" applyAlignment="1">
      <alignment horizontal="center" vertical="center"/>
    </xf>
    <xf numFmtId="0" fontId="22" fillId="17" borderId="12" xfId="0" applyFont="1" applyFill="1" applyBorder="1" applyAlignment="1">
      <alignment horizontal="center" vertical="center"/>
    </xf>
    <xf numFmtId="0" fontId="22" fillId="2" borderId="2" xfId="0" applyFont="1" applyFill="1" applyBorder="1" applyAlignment="1" applyProtection="1">
      <alignment horizontal="center" vertical="center"/>
      <protection hidden="1"/>
    </xf>
    <xf numFmtId="0" fontId="22" fillId="2" borderId="3" xfId="0" applyFont="1" applyFill="1" applyBorder="1" applyAlignment="1" applyProtection="1">
      <alignment horizontal="center" vertical="center"/>
      <protection hidden="1"/>
    </xf>
    <xf numFmtId="0" fontId="20" fillId="8" borderId="5" xfId="0" applyFont="1" applyFill="1" applyBorder="1" applyAlignment="1">
      <alignment horizontal="left" vertical="center"/>
    </xf>
    <xf numFmtId="0" fontId="20" fillId="8" borderId="6" xfId="0" applyFont="1" applyFill="1" applyBorder="1" applyAlignment="1">
      <alignment horizontal="left" vertical="center"/>
    </xf>
    <xf numFmtId="0" fontId="20" fillId="8" borderId="7" xfId="0" applyFont="1" applyFill="1" applyBorder="1" applyAlignment="1">
      <alignment horizontal="left" vertical="center"/>
    </xf>
    <xf numFmtId="0" fontId="20" fillId="8" borderId="10" xfId="0" applyFont="1" applyFill="1" applyBorder="1" applyAlignment="1">
      <alignment horizontal="left" vertical="center"/>
    </xf>
    <xf numFmtId="0" fontId="20" fillId="8" borderId="0" xfId="0" applyFont="1" applyFill="1" applyBorder="1" applyAlignment="1">
      <alignment horizontal="left" vertical="center"/>
    </xf>
    <xf numFmtId="0" fontId="20" fillId="8" borderId="11" xfId="0" applyFont="1" applyFill="1" applyBorder="1" applyAlignment="1">
      <alignment horizontal="left" vertical="center"/>
    </xf>
    <xf numFmtId="0" fontId="20" fillId="8" borderId="12" xfId="0" applyFont="1" applyFill="1" applyBorder="1" applyAlignment="1">
      <alignment horizontal="left" vertical="center"/>
    </xf>
    <xf numFmtId="0" fontId="20" fillId="8" borderId="8" xfId="0" applyFont="1" applyFill="1" applyBorder="1" applyAlignment="1">
      <alignment horizontal="left" vertical="center"/>
    </xf>
    <xf numFmtId="0" fontId="20" fillId="8" borderId="9" xfId="0" applyFont="1" applyFill="1" applyBorder="1" applyAlignment="1">
      <alignment horizontal="left" vertical="center"/>
    </xf>
    <xf numFmtId="0" fontId="22" fillId="15" borderId="14" xfId="0" applyFont="1" applyFill="1" applyBorder="1" applyAlignment="1">
      <alignment horizontal="center" vertical="center"/>
    </xf>
    <xf numFmtId="0" fontId="22" fillId="15" borderId="15" xfId="0" applyFont="1" applyFill="1" applyBorder="1" applyAlignment="1">
      <alignment horizontal="center" vertical="center"/>
    </xf>
    <xf numFmtId="0" fontId="22" fillId="2" borderId="4" xfId="0" applyFont="1" applyFill="1" applyBorder="1" applyAlignment="1" applyProtection="1">
      <alignment horizontal="center" vertical="center"/>
      <protection hidden="1"/>
    </xf>
    <xf numFmtId="0" fontId="0" fillId="0" borderId="12" xfId="0" applyFill="1" applyBorder="1" applyAlignment="1">
      <alignment horizontal="center"/>
    </xf>
    <xf numFmtId="0" fontId="0" fillId="0" borderId="9" xfId="0" applyFill="1" applyBorder="1" applyAlignment="1">
      <alignment horizontal="center"/>
    </xf>
    <xf numFmtId="0" fontId="0" fillId="0" borderId="0" xfId="0" applyAlignment="1">
      <alignment horizontal="center"/>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10" xfId="0" applyFont="1" applyBorder="1" applyAlignment="1">
      <alignment horizontal="left" vertical="center" wrapText="1"/>
    </xf>
    <xf numFmtId="0" fontId="6" fillId="0" borderId="0" xfId="0" applyFont="1" applyBorder="1" applyAlignment="1">
      <alignment horizontal="left" vertical="center" wrapText="1"/>
    </xf>
    <xf numFmtId="0" fontId="6" fillId="0" borderId="11" xfId="0" applyFont="1" applyBorder="1" applyAlignment="1">
      <alignment horizontal="left" vertical="center" wrapText="1"/>
    </xf>
    <xf numFmtId="0" fontId="6" fillId="0" borderId="0" xfId="0" applyFont="1" applyAlignment="1">
      <alignment horizontal="left" wrapText="1"/>
    </xf>
    <xf numFmtId="0" fontId="6" fillId="0" borderId="0" xfId="0" applyFont="1" applyAlignment="1">
      <alignment horizontal="justify" vertical="top" wrapText="1"/>
    </xf>
    <xf numFmtId="0" fontId="6" fillId="0" borderId="1" xfId="0" applyFont="1" applyBorder="1" applyAlignment="1">
      <alignment horizontal="justify" vertical="top" wrapText="1"/>
    </xf>
    <xf numFmtId="0" fontId="6" fillId="0" borderId="1" xfId="0" applyFont="1" applyBorder="1" applyAlignment="1">
      <alignment horizontal="left" vertical="center" wrapText="1"/>
    </xf>
    <xf numFmtId="0" fontId="6" fillId="0" borderId="0" xfId="0" applyFont="1" applyAlignment="1">
      <alignment horizontal="justify" wrapText="1"/>
    </xf>
    <xf numFmtId="0" fontId="7" fillId="0" borderId="0" xfId="0" applyFont="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0" fontId="22" fillId="0" borderId="10" xfId="0" applyFont="1" applyBorder="1" applyAlignment="1">
      <alignment horizontal="left" vertical="center"/>
    </xf>
    <xf numFmtId="0" fontId="22" fillId="0" borderId="0" xfId="0" applyFont="1" applyFill="1" applyBorder="1" applyAlignment="1">
      <alignment horizontal="left" vertical="center" wrapText="1"/>
    </xf>
    <xf numFmtId="0" fontId="22" fillId="0" borderId="11" xfId="0" applyFont="1" applyFill="1" applyBorder="1" applyAlignment="1">
      <alignment horizontal="left" vertical="center" wrapText="1"/>
    </xf>
    <xf numFmtId="0" fontId="15" fillId="6" borderId="14" xfId="0" applyFont="1" applyFill="1" applyBorder="1" applyAlignment="1">
      <alignment horizontal="center" vertical="center"/>
    </xf>
    <xf numFmtId="0" fontId="15" fillId="10" borderId="10" xfId="0" applyFont="1" applyFill="1" applyBorder="1" applyAlignment="1" applyProtection="1">
      <alignment horizontal="center" vertical="center"/>
      <protection locked="0"/>
    </xf>
    <xf numFmtId="0" fontId="15" fillId="10" borderId="11" xfId="0" applyFont="1" applyFill="1" applyBorder="1" applyAlignment="1" applyProtection="1">
      <alignment horizontal="center" vertical="center"/>
      <protection locked="0"/>
    </xf>
    <xf numFmtId="0" fontId="15" fillId="0" borderId="2" xfId="0" applyFont="1" applyFill="1" applyBorder="1" applyAlignment="1" applyProtection="1">
      <alignment horizontal="center"/>
      <protection locked="0"/>
    </xf>
    <xf numFmtId="0" fontId="15" fillId="0" borderId="4" xfId="0" applyFont="1" applyFill="1" applyBorder="1" applyAlignment="1" applyProtection="1">
      <alignment horizontal="center"/>
      <protection locked="0"/>
    </xf>
    <xf numFmtId="0" fontId="15" fillId="0" borderId="10" xfId="0" applyFont="1" applyFill="1" applyBorder="1" applyAlignment="1" applyProtection="1">
      <alignment horizontal="center" vertical="center"/>
      <protection locked="0"/>
    </xf>
    <xf numFmtId="0" fontId="15" fillId="0" borderId="11" xfId="0" applyFont="1" applyFill="1" applyBorder="1" applyAlignment="1" applyProtection="1">
      <alignment horizontal="center" vertical="center"/>
      <protection locked="0"/>
    </xf>
    <xf numFmtId="0" fontId="15" fillId="0" borderId="12" xfId="0" applyFont="1" applyFill="1" applyBorder="1" applyAlignment="1" applyProtection="1">
      <alignment horizontal="center" vertical="center"/>
      <protection locked="0"/>
    </xf>
    <xf numFmtId="0" fontId="15" fillId="0" borderId="9" xfId="0" applyFont="1" applyFill="1" applyBorder="1" applyAlignment="1" applyProtection="1">
      <alignment horizontal="center" vertical="center"/>
      <protection locked="0"/>
    </xf>
    <xf numFmtId="0" fontId="15" fillId="0" borderId="5" xfId="0" applyFont="1" applyBorder="1" applyAlignment="1">
      <alignment horizontal="center"/>
    </xf>
    <xf numFmtId="0" fontId="15" fillId="10" borderId="5" xfId="0" applyFont="1" applyFill="1" applyBorder="1" applyAlignment="1">
      <alignment horizontal="center"/>
    </xf>
    <xf numFmtId="0" fontId="15" fillId="10" borderId="7" xfId="0" applyFont="1" applyFill="1" applyBorder="1" applyAlignment="1">
      <alignment horizontal="center"/>
    </xf>
    <xf numFmtId="0" fontId="56" fillId="0" borderId="1" xfId="0" applyFont="1" applyBorder="1" applyAlignment="1">
      <alignment horizontal="center"/>
    </xf>
    <xf numFmtId="0" fontId="0" fillId="0" borderId="1" xfId="0" applyFill="1" applyBorder="1" applyAlignment="1">
      <alignment horizontal="center"/>
    </xf>
    <xf numFmtId="0" fontId="24" fillId="4" borderId="13" xfId="0" applyFont="1" applyFill="1" applyBorder="1" applyAlignment="1">
      <alignment horizontal="center" vertical="center" wrapText="1"/>
    </xf>
    <xf numFmtId="0" fontId="24" fillId="4" borderId="14" xfId="0" applyFont="1" applyFill="1" applyBorder="1" applyAlignment="1">
      <alignment horizontal="center" vertical="center" wrapText="1"/>
    </xf>
    <xf numFmtId="0" fontId="24" fillId="4" borderId="15" xfId="0" applyFont="1" applyFill="1" applyBorder="1" applyAlignment="1">
      <alignment horizontal="center" vertical="center" wrapText="1"/>
    </xf>
    <xf numFmtId="0" fontId="5" fillId="0" borderId="13" xfId="0" applyFont="1" applyBorder="1" applyAlignment="1">
      <alignment horizontal="center" vertical="center"/>
    </xf>
    <xf numFmtId="0" fontId="5" fillId="0" borderId="15" xfId="0" applyFont="1" applyBorder="1" applyAlignment="1">
      <alignment horizontal="center" vertical="center"/>
    </xf>
    <xf numFmtId="0" fontId="24" fillId="0" borderId="0" xfId="0" applyFont="1" applyFill="1" applyBorder="1" applyAlignment="1">
      <alignment horizontal="center" vertical="center" wrapText="1"/>
    </xf>
    <xf numFmtId="165" fontId="5" fillId="0" borderId="0" xfId="0" applyNumberFormat="1" applyFont="1" applyFill="1" applyBorder="1" applyAlignment="1">
      <alignment horizontal="center" vertical="center"/>
    </xf>
    <xf numFmtId="0" fontId="72" fillId="20" borderId="12" xfId="7" applyFont="1" applyFill="1" applyBorder="1" applyAlignment="1" applyProtection="1">
      <alignment horizontal="center" vertical="center"/>
      <protection locked="0"/>
    </xf>
    <xf numFmtId="0" fontId="72" fillId="20" borderId="9" xfId="7" applyFont="1" applyFill="1" applyBorder="1" applyAlignment="1" applyProtection="1">
      <alignment horizontal="center" vertical="center"/>
      <protection locked="0"/>
    </xf>
    <xf numFmtId="0" fontId="72" fillId="20" borderId="5" xfId="7" applyFont="1" applyFill="1" applyBorder="1" applyAlignment="1" applyProtection="1">
      <alignment horizontal="center" vertical="center"/>
      <protection locked="0"/>
    </xf>
    <xf numFmtId="0" fontId="72" fillId="20" borderId="7" xfId="7" applyFont="1" applyFill="1" applyBorder="1" applyAlignment="1" applyProtection="1">
      <alignment horizontal="center" vertical="center"/>
      <protection locked="0"/>
    </xf>
    <xf numFmtId="0" fontId="0" fillId="13" borderId="5" xfId="0" applyFill="1" applyBorder="1" applyAlignment="1">
      <alignment horizontal="center"/>
    </xf>
    <xf numFmtId="0" fontId="0" fillId="13" borderId="7" xfId="0" applyFill="1" applyBorder="1" applyAlignment="1">
      <alignment horizontal="center"/>
    </xf>
    <xf numFmtId="0" fontId="66" fillId="0" borderId="7" xfId="7" applyFont="1" applyFill="1" applyBorder="1" applyAlignment="1" applyProtection="1">
      <alignment horizontal="center" vertical="center"/>
    </xf>
    <xf numFmtId="0" fontId="66" fillId="0" borderId="10" xfId="7" applyFont="1" applyFill="1" applyBorder="1" applyAlignment="1" applyProtection="1">
      <alignment horizontal="center" vertical="center"/>
    </xf>
    <xf numFmtId="0" fontId="66" fillId="0" borderId="11" xfId="7" applyFont="1" applyFill="1" applyBorder="1" applyAlignment="1" applyProtection="1">
      <alignment horizontal="center" vertical="center"/>
    </xf>
    <xf numFmtId="0" fontId="66" fillId="0" borderId="12" xfId="7" applyFont="1" applyFill="1" applyBorder="1" applyAlignment="1" applyProtection="1">
      <alignment horizontal="center" vertical="center"/>
    </xf>
    <xf numFmtId="0" fontId="66" fillId="0" borderId="9" xfId="7" applyFont="1" applyFill="1" applyBorder="1" applyAlignment="1" applyProtection="1">
      <alignment horizontal="center" vertical="center"/>
    </xf>
    <xf numFmtId="0" fontId="22" fillId="0" borderId="2" xfId="0" applyFont="1" applyFill="1" applyBorder="1" applyAlignment="1">
      <alignment horizontal="center"/>
    </xf>
    <xf numFmtId="0" fontId="22" fillId="0" borderId="4" xfId="0" applyFont="1" applyFill="1" applyBorder="1" applyAlignment="1">
      <alignment horizontal="center"/>
    </xf>
    <xf numFmtId="0" fontId="83" fillId="0" borderId="0" xfId="0" applyFont="1" applyFill="1" applyBorder="1" applyProtection="1">
      <protection hidden="1"/>
    </xf>
    <xf numFmtId="0" fontId="83" fillId="0" borderId="0" xfId="0" applyFont="1" applyFill="1" applyBorder="1" applyAlignment="1" applyProtection="1">
      <alignment horizontal="center"/>
      <protection hidden="1"/>
    </xf>
    <xf numFmtId="1" fontId="83" fillId="0" borderId="0" xfId="0" applyNumberFormat="1" applyFont="1" applyFill="1" applyBorder="1" applyProtection="1">
      <protection hidden="1"/>
    </xf>
    <xf numFmtId="0" fontId="83" fillId="0" borderId="0" xfId="0" applyFont="1" applyFill="1"/>
    <xf numFmtId="165" fontId="83" fillId="0" borderId="0" xfId="0" applyNumberFormat="1" applyFont="1" applyFill="1" applyBorder="1" applyProtection="1">
      <protection hidden="1"/>
    </xf>
    <xf numFmtId="9" fontId="83" fillId="0" borderId="0" xfId="20" applyFont="1" applyFill="1" applyBorder="1" applyProtection="1">
      <protection hidden="1"/>
    </xf>
    <xf numFmtId="0" fontId="43" fillId="0" borderId="0" xfId="0" applyFont="1" applyFill="1" applyBorder="1" applyAlignment="1" applyProtection="1">
      <alignment horizontal="left"/>
      <protection hidden="1"/>
    </xf>
    <xf numFmtId="169" fontId="83" fillId="0" borderId="0" xfId="0" applyNumberFormat="1" applyFont="1" applyFill="1" applyBorder="1" applyProtection="1">
      <protection hidden="1"/>
    </xf>
  </cellXfs>
  <cellStyles count="21">
    <cellStyle name="Comma" xfId="8" builtinId="3"/>
    <cellStyle name="Comma 2" xfId="13"/>
    <cellStyle name="Comma 3" xfId="12"/>
    <cellStyle name="Comma 4" xfId="16"/>
    <cellStyle name="Currency 2" xfId="2"/>
    <cellStyle name="Hyperlink" xfId="7" builtinId="8"/>
    <cellStyle name="Normal" xfId="0" builtinId="0"/>
    <cellStyle name="Normal 2" xfId="3"/>
    <cellStyle name="Normal 2 2" xfId="4"/>
    <cellStyle name="Normal 2 3" xfId="10"/>
    <cellStyle name="Normal 2 4" xfId="9"/>
    <cellStyle name="Normal 3" xfId="5"/>
    <cellStyle name="Normal 3 2" xfId="11"/>
    <cellStyle name="Normal 4" xfId="1"/>
    <cellStyle name="Normal 4 2" xfId="15"/>
    <cellStyle name="Normal 5" xfId="18"/>
    <cellStyle name="Normal 6" xfId="19"/>
    <cellStyle name="Percent" xfId="20" builtinId="5"/>
    <cellStyle name="Percent 2" xfId="6"/>
    <cellStyle name="Percent 2 2" xfId="14"/>
    <cellStyle name="Percent 3" xfId="17"/>
  </cellStyles>
  <dxfs count="19">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s>
  <tableStyles count="0" defaultTableStyle="TableStyleMedium2" defaultPivotStyle="PivotStyleLight16"/>
  <colors>
    <mruColors>
      <color rgb="FFCCFF99"/>
      <color rgb="FF99CCFF"/>
      <color rgb="FFFFFF99"/>
      <color rgb="FFFFCC99"/>
      <color rgb="FF9999FF"/>
      <color rgb="FF66CCFF"/>
      <color rgb="FFCC66FF"/>
      <color rgb="FFCCFFFF"/>
      <color rgb="FF53FFA1"/>
      <color rgb="FF99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sharedStrings" Target="sharedStrings.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ms-MY"/>
  <c:roundedCorners val="0"/>
  <mc:AlternateContent xmlns:mc="http://schemas.openxmlformats.org/markup-compatibility/2006">
    <mc:Choice xmlns:c14="http://schemas.microsoft.com/office/drawing/2007/8/2/chart" Requires="c14">
      <c14:style val="108"/>
    </mc:Choice>
    <mc:Fallback>
      <c:style val="8"/>
    </mc:Fallback>
  </mc:AlternateContent>
  <c:chart>
    <c:title>
      <c:layout/>
      <c:overlay val="0"/>
    </c:title>
    <c:autoTitleDeleted val="0"/>
    <c:plotArea>
      <c:layout/>
      <c:barChart>
        <c:barDir val="col"/>
        <c:grouping val="clustered"/>
        <c:varyColors val="0"/>
        <c:ser>
          <c:idx val="0"/>
          <c:order val="0"/>
          <c:tx>
            <c:strRef>
              <c:f>'Executive Summary'!$GC$53</c:f>
              <c:strCache>
                <c:ptCount val="1"/>
                <c:pt idx="0">
                  <c:v>Rating</c:v>
                </c:pt>
              </c:strCache>
            </c:strRef>
          </c:tx>
          <c:invertIfNegative val="0"/>
          <c:cat>
            <c:strRef>
              <c:f>'Executive Summary'!$GB$54:$GB$57</c:f>
              <c:strCache>
                <c:ptCount val="4"/>
                <c:pt idx="0">
                  <c:v>Design Stage</c:v>
                </c:pt>
                <c:pt idx="1">
                  <c:v>Construction Stage</c:v>
                </c:pt>
                <c:pt idx="2">
                  <c:v>O&amp;M Stage</c:v>
                </c:pt>
                <c:pt idx="3">
                  <c:v>Carbon Award Certification</c:v>
                </c:pt>
              </c:strCache>
            </c:strRef>
          </c:cat>
          <c:val>
            <c:numRef>
              <c:f>'Executive Summary'!$GC$54:$GC$57</c:f>
              <c:numCache>
                <c:formatCode>0.0%</c:formatCode>
                <c:ptCount val="4"/>
                <c:pt idx="0">
                  <c:v>0</c:v>
                </c:pt>
                <c:pt idx="1">
                  <c:v>0</c:v>
                </c:pt>
                <c:pt idx="2">
                  <c:v>0</c:v>
                </c:pt>
                <c:pt idx="3">
                  <c:v>0</c:v>
                </c:pt>
              </c:numCache>
            </c:numRef>
          </c:val>
        </c:ser>
        <c:dLbls>
          <c:showLegendKey val="0"/>
          <c:showVal val="1"/>
          <c:showCatName val="0"/>
          <c:showSerName val="0"/>
          <c:showPercent val="0"/>
          <c:showBubbleSize val="0"/>
        </c:dLbls>
        <c:gapWidth val="75"/>
        <c:axId val="142452224"/>
        <c:axId val="142024000"/>
      </c:barChart>
      <c:catAx>
        <c:axId val="142452224"/>
        <c:scaling>
          <c:orientation val="minMax"/>
        </c:scaling>
        <c:delete val="0"/>
        <c:axPos val="b"/>
        <c:majorTickMark val="none"/>
        <c:minorTickMark val="none"/>
        <c:tickLblPos val="nextTo"/>
        <c:txPr>
          <a:bodyPr/>
          <a:lstStyle/>
          <a:p>
            <a:pPr>
              <a:defRPr lang="en-MY"/>
            </a:pPr>
            <a:endParaRPr lang="ms-MY"/>
          </a:p>
        </c:txPr>
        <c:crossAx val="142024000"/>
        <c:crosses val="autoZero"/>
        <c:auto val="1"/>
        <c:lblAlgn val="ctr"/>
        <c:lblOffset val="100"/>
        <c:noMultiLvlLbl val="0"/>
      </c:catAx>
      <c:valAx>
        <c:axId val="142024000"/>
        <c:scaling>
          <c:orientation val="minMax"/>
        </c:scaling>
        <c:delete val="0"/>
        <c:axPos val="l"/>
        <c:numFmt formatCode="0.0%" sourceLinked="1"/>
        <c:majorTickMark val="none"/>
        <c:minorTickMark val="none"/>
        <c:tickLblPos val="nextTo"/>
        <c:txPr>
          <a:bodyPr/>
          <a:lstStyle/>
          <a:p>
            <a:pPr>
              <a:defRPr lang="en-MY"/>
            </a:pPr>
            <a:endParaRPr lang="ms-MY"/>
          </a:p>
        </c:txPr>
        <c:crossAx val="142452224"/>
        <c:crosses val="autoZero"/>
        <c:crossBetween val="between"/>
      </c:valAx>
    </c:plotArea>
    <c:legend>
      <c:legendPos val="b"/>
      <c:layout/>
      <c:overlay val="0"/>
      <c:txPr>
        <a:bodyPr/>
        <a:lstStyle/>
        <a:p>
          <a:pPr>
            <a:defRPr lang="en-MY"/>
          </a:pPr>
          <a:endParaRPr lang="ms-MY"/>
        </a:p>
      </c:txPr>
    </c:legend>
    <c:plotVisOnly val="1"/>
    <c:dispBlanksAs val="gap"/>
    <c:showDLblsOverMax val="0"/>
  </c:chart>
  <c:printSettings>
    <c:headerFooter/>
    <c:pageMargins b="0.75000000000000444" l="0.70000000000000062" r="0.70000000000000062" t="0.750000000000004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ms-MY"/>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'Executive Summary'!$DO$116</c:f>
              <c:strCache>
                <c:ptCount val="1"/>
                <c:pt idx="0">
                  <c:v>Baseline</c:v>
                </c:pt>
              </c:strCache>
            </c:strRef>
          </c:tx>
          <c:spPr>
            <a:solidFill>
              <a:srgbClr val="FFC000"/>
            </a:solidFill>
          </c:spPr>
          <c:invertIfNegative val="0"/>
          <c:val>
            <c:numRef>
              <c:f>'Executive Summary'!$DO$117</c:f>
              <c:numCache>
                <c:formatCode>General</c:formatCode>
                <c:ptCount val="1"/>
                <c:pt idx="0">
                  <c:v>0</c:v>
                </c:pt>
              </c:numCache>
            </c:numRef>
          </c:val>
        </c:ser>
        <c:ser>
          <c:idx val="0"/>
          <c:order val="1"/>
          <c:tx>
            <c:strRef>
              <c:f>'Executive Summary'!$DP$116</c:f>
              <c:strCache>
                <c:ptCount val="1"/>
                <c:pt idx="0">
                  <c:v>Actual</c:v>
                </c:pt>
              </c:strCache>
            </c:strRef>
          </c:tx>
          <c:invertIfNegative val="0"/>
          <c:val>
            <c:numRef>
              <c:f>'Executive Summary'!$DP$117</c:f>
              <c:numCache>
                <c:formatCode>General</c:formatCode>
                <c:ptCount val="1"/>
                <c:pt idx="0">
                  <c:v>0</c:v>
                </c:pt>
              </c:numCache>
            </c:numRef>
          </c:val>
        </c:ser>
        <c:dLbls>
          <c:showLegendKey val="0"/>
          <c:showVal val="1"/>
          <c:showCatName val="0"/>
          <c:showSerName val="0"/>
          <c:showPercent val="0"/>
          <c:showBubbleSize val="0"/>
        </c:dLbls>
        <c:gapWidth val="75"/>
        <c:axId val="143781888"/>
        <c:axId val="142058048"/>
      </c:barChart>
      <c:catAx>
        <c:axId val="143781888"/>
        <c:scaling>
          <c:orientation val="minMax"/>
        </c:scaling>
        <c:delete val="0"/>
        <c:axPos val="b"/>
        <c:majorTickMark val="none"/>
        <c:minorTickMark val="none"/>
        <c:tickLblPos val="nextTo"/>
        <c:crossAx val="142058048"/>
        <c:crosses val="autoZero"/>
        <c:auto val="1"/>
        <c:lblAlgn val="ctr"/>
        <c:lblOffset val="100"/>
        <c:noMultiLvlLbl val="0"/>
      </c:catAx>
      <c:valAx>
        <c:axId val="142058048"/>
        <c:scaling>
          <c:orientation val="minMax"/>
        </c:scaling>
        <c:delete val="0"/>
        <c:axPos val="l"/>
        <c:numFmt formatCode="General" sourceLinked="1"/>
        <c:majorTickMark val="none"/>
        <c:minorTickMark val="none"/>
        <c:tickLblPos val="nextTo"/>
        <c:crossAx val="143781888"/>
        <c:crosses val="autoZero"/>
        <c:crossBetween val="between"/>
      </c:valAx>
    </c:plotArea>
    <c:legend>
      <c:legendPos val="b"/>
      <c:layout/>
      <c:overlay val="0"/>
    </c:legend>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ms-MY"/>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v>BAU</c:v>
          </c:tx>
          <c:spPr>
            <a:solidFill>
              <a:srgbClr val="FFC000"/>
            </a:solidFill>
          </c:spPr>
          <c:invertIfNegative val="0"/>
          <c:val>
            <c:numRef>
              <c:f>'Executive Summary'!$DO$118</c:f>
              <c:numCache>
                <c:formatCode>General</c:formatCode>
                <c:ptCount val="1"/>
                <c:pt idx="0">
                  <c:v>0</c:v>
                </c:pt>
              </c:numCache>
            </c:numRef>
          </c:val>
        </c:ser>
        <c:ser>
          <c:idx val="0"/>
          <c:order val="1"/>
          <c:tx>
            <c:strRef>
              <c:f>'Executive Summary'!$DP$116</c:f>
              <c:strCache>
                <c:ptCount val="1"/>
                <c:pt idx="0">
                  <c:v>Actual</c:v>
                </c:pt>
              </c:strCache>
            </c:strRef>
          </c:tx>
          <c:invertIfNegative val="0"/>
          <c:val>
            <c:numRef>
              <c:f>'Executive Summary'!$DP$118</c:f>
              <c:numCache>
                <c:formatCode>0.00</c:formatCode>
                <c:ptCount val="1"/>
                <c:pt idx="0">
                  <c:v>0</c:v>
                </c:pt>
              </c:numCache>
            </c:numRef>
          </c:val>
        </c:ser>
        <c:dLbls>
          <c:showLegendKey val="0"/>
          <c:showVal val="1"/>
          <c:showCatName val="0"/>
          <c:showSerName val="0"/>
          <c:showPercent val="0"/>
          <c:showBubbleSize val="0"/>
        </c:dLbls>
        <c:gapWidth val="75"/>
        <c:axId val="143782400"/>
        <c:axId val="142059776"/>
      </c:barChart>
      <c:catAx>
        <c:axId val="143782400"/>
        <c:scaling>
          <c:orientation val="minMax"/>
        </c:scaling>
        <c:delete val="0"/>
        <c:axPos val="b"/>
        <c:numFmt formatCode="General" sourceLinked="1"/>
        <c:majorTickMark val="none"/>
        <c:minorTickMark val="none"/>
        <c:tickLblPos val="nextTo"/>
        <c:crossAx val="142059776"/>
        <c:crosses val="autoZero"/>
        <c:auto val="1"/>
        <c:lblAlgn val="ctr"/>
        <c:lblOffset val="100"/>
        <c:noMultiLvlLbl val="0"/>
      </c:catAx>
      <c:valAx>
        <c:axId val="142059776"/>
        <c:scaling>
          <c:orientation val="minMax"/>
        </c:scaling>
        <c:delete val="0"/>
        <c:axPos val="l"/>
        <c:numFmt formatCode="General" sourceLinked="1"/>
        <c:majorTickMark val="none"/>
        <c:minorTickMark val="none"/>
        <c:tickLblPos val="nextTo"/>
        <c:crossAx val="143782400"/>
        <c:crosses val="autoZero"/>
        <c:crossBetween val="between"/>
      </c:valAx>
    </c:plotArea>
    <c:legend>
      <c:legendPos val="b"/>
      <c:layout/>
      <c:overlay val="0"/>
    </c:legend>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ms-MY"/>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'Executive Summary'!$DO$116</c:f>
              <c:strCache>
                <c:ptCount val="1"/>
                <c:pt idx="0">
                  <c:v>Baseline</c:v>
                </c:pt>
              </c:strCache>
            </c:strRef>
          </c:tx>
          <c:spPr>
            <a:solidFill>
              <a:srgbClr val="FFC000"/>
            </a:solidFill>
          </c:spPr>
          <c:invertIfNegative val="0"/>
          <c:val>
            <c:numRef>
              <c:f>'Executive Summary'!$DO$119</c:f>
              <c:numCache>
                <c:formatCode>General</c:formatCode>
                <c:ptCount val="1"/>
                <c:pt idx="0">
                  <c:v>0</c:v>
                </c:pt>
              </c:numCache>
            </c:numRef>
          </c:val>
        </c:ser>
        <c:ser>
          <c:idx val="0"/>
          <c:order val="1"/>
          <c:tx>
            <c:strRef>
              <c:f>'Executive Summary'!$DP$116</c:f>
              <c:strCache>
                <c:ptCount val="1"/>
                <c:pt idx="0">
                  <c:v>Actual</c:v>
                </c:pt>
              </c:strCache>
            </c:strRef>
          </c:tx>
          <c:invertIfNegative val="0"/>
          <c:val>
            <c:numRef>
              <c:f>'Executive Summary'!$DP$119</c:f>
              <c:numCache>
                <c:formatCode>General</c:formatCode>
                <c:ptCount val="1"/>
                <c:pt idx="0">
                  <c:v>0</c:v>
                </c:pt>
              </c:numCache>
            </c:numRef>
          </c:val>
        </c:ser>
        <c:dLbls>
          <c:showLegendKey val="0"/>
          <c:showVal val="1"/>
          <c:showCatName val="0"/>
          <c:showSerName val="0"/>
          <c:showPercent val="0"/>
          <c:showBubbleSize val="0"/>
        </c:dLbls>
        <c:gapWidth val="75"/>
        <c:axId val="143783424"/>
        <c:axId val="142061504"/>
      </c:barChart>
      <c:catAx>
        <c:axId val="143783424"/>
        <c:scaling>
          <c:orientation val="minMax"/>
        </c:scaling>
        <c:delete val="0"/>
        <c:axPos val="b"/>
        <c:majorTickMark val="none"/>
        <c:minorTickMark val="none"/>
        <c:tickLblPos val="nextTo"/>
        <c:crossAx val="142061504"/>
        <c:crosses val="autoZero"/>
        <c:auto val="1"/>
        <c:lblAlgn val="ctr"/>
        <c:lblOffset val="100"/>
        <c:noMultiLvlLbl val="0"/>
      </c:catAx>
      <c:valAx>
        <c:axId val="142061504"/>
        <c:scaling>
          <c:orientation val="minMax"/>
        </c:scaling>
        <c:delete val="0"/>
        <c:axPos val="l"/>
        <c:numFmt formatCode="General" sourceLinked="1"/>
        <c:majorTickMark val="none"/>
        <c:minorTickMark val="none"/>
        <c:tickLblPos val="nextTo"/>
        <c:crossAx val="143783424"/>
        <c:crosses val="autoZero"/>
        <c:crossBetween val="between"/>
      </c:valAx>
    </c:plotArea>
    <c:legend>
      <c:legendPos val="b"/>
      <c:layout/>
      <c:overlay val="0"/>
    </c:legend>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trlProps/ctrlProp1.xml><?xml version="1.0" encoding="utf-8"?>
<formControlPr xmlns="http://schemas.microsoft.com/office/spreadsheetml/2009/9/main" objectType="CheckBox" fmlaLink="$AM$12" noThreeD="1"/>
</file>

<file path=xl/ctrlProps/ctrlProp2.xml><?xml version="1.0" encoding="utf-8"?>
<formControlPr xmlns="http://schemas.microsoft.com/office/spreadsheetml/2009/9/main" objectType="CheckBox" fmlaLink="$AM$13" noThreeD="1"/>
</file>

<file path=xl/ctrlProps/ctrlProp3.xml><?xml version="1.0" encoding="utf-8"?>
<formControlPr xmlns="http://schemas.microsoft.com/office/spreadsheetml/2009/9/main" objectType="CheckBox" fmlaLink="$AM$14" noThreeD="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9.jpeg"/><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hyperlink" Target="01_DESIGN/3.%20IS-CAL02%20DESIGN%20URBAN%20HEAT%20ISLAND%20MITIGATION.xlsx" TargetMode="External"/><Relationship Id="rId7" Type="http://schemas.openxmlformats.org/officeDocument/2006/relationships/image" Target="../media/image10.jpeg"/><Relationship Id="rId2" Type="http://schemas.openxmlformats.org/officeDocument/2006/relationships/hyperlink" Target="01_DESIGN/2.%20IS-CAL01%20DESIGN%20CARBON%20ACCOUNTING%20ON%20SITE%20%20REV.02.xlsx" TargetMode="External"/><Relationship Id="rId1" Type="http://schemas.openxmlformats.org/officeDocument/2006/relationships/hyperlink" Target="01_DESIGN/1.%20IS-INV01(DESIGN)%20PLANT%20INVENTORY%20REV.01.xlsx" TargetMode="External"/><Relationship Id="rId6" Type="http://schemas.openxmlformats.org/officeDocument/2006/relationships/hyperlink" Target="01_DESIGN/6.%20EP-CAL01%20DESIGN%20ENERGY%20PERFORMANCE.xlsx" TargetMode="External"/><Relationship Id="rId5" Type="http://schemas.openxmlformats.org/officeDocument/2006/relationships/hyperlink" Target="01_DESIGN/5.%20WE-CAL01%20DESIGN%20WATER%20EFFICIENCY%20FACTORS.xlsx" TargetMode="External"/><Relationship Id="rId4" Type="http://schemas.openxmlformats.org/officeDocument/2006/relationships/hyperlink" Target="01_DESIGN/4.%20EC-CAL01%20DESIGN%20LCA.xlsx" TargetMode="External"/></Relationships>
</file>

<file path=xl/drawings/_rels/drawing4.xml.rels><?xml version="1.0" encoding="UTF-8" standalone="yes"?>
<Relationships xmlns="http://schemas.openxmlformats.org/package/2006/relationships"><Relationship Id="rId8" Type="http://schemas.openxmlformats.org/officeDocument/2006/relationships/hyperlink" Target="02_CONSTRUCTION/14.%20WE-CAL02%20CONSTRUCTION%20WATER%20EFFICIENCY%20FACTORS.xlsx" TargetMode="External"/><Relationship Id="rId3" Type="http://schemas.openxmlformats.org/officeDocument/2006/relationships/hyperlink" Target="02_CONSTRUCTION/8.%20IS-CAL03%20CONSTRUCTION%20MACHINERY.xlsx" TargetMode="External"/><Relationship Id="rId7" Type="http://schemas.openxmlformats.org/officeDocument/2006/relationships/hyperlink" Target="02_CONSTRUCTION/13.EC-CAL03%20CONSTRUCTION%20MATERIALS%20TRANSPORTATION.xlsx" TargetMode="External"/><Relationship Id="rId2" Type="http://schemas.openxmlformats.org/officeDocument/2006/relationships/hyperlink" Target="02_CONSTRUCTION/7.%20IS-CAL02%20CONSTRUCTION%20CARBON%20ACCOUNTING%20ON%20SITE%20%20REV.02.xlsx" TargetMode="External"/><Relationship Id="rId1" Type="http://schemas.openxmlformats.org/officeDocument/2006/relationships/image" Target="../media/image11.png"/><Relationship Id="rId6" Type="http://schemas.openxmlformats.org/officeDocument/2006/relationships/hyperlink" Target="02_CONSTRUCTION/12.%20EC-CAL02%20CONSTRUCTION%20LCA.xlsx" TargetMode="External"/><Relationship Id="rId11" Type="http://schemas.openxmlformats.org/officeDocument/2006/relationships/image" Target="../media/image10.jpeg"/><Relationship Id="rId5" Type="http://schemas.openxmlformats.org/officeDocument/2006/relationships/hyperlink" Target="02_CONSTRUCTION/11.%20WM-CAL01%20CONSTRUCTION%20WASTE%20MANAGEMENT.xlsx" TargetMode="External"/><Relationship Id="rId10" Type="http://schemas.openxmlformats.org/officeDocument/2006/relationships/hyperlink" Target="02_CONSTRUCTION/9.%20EP-CAL02%20ELECTRICITY%20USAGE%20DURING%20CONSTRUCTION.xlsx" TargetMode="External"/><Relationship Id="rId4" Type="http://schemas.openxmlformats.org/officeDocument/2006/relationships/hyperlink" Target="02_CONSTRUCTION/10.%20EP-CAL03%20VERIFICATION%20ENERGY%20PERFORMANCE.xlsx" TargetMode="External"/><Relationship Id="rId9" Type="http://schemas.openxmlformats.org/officeDocument/2006/relationships/hyperlink" Target="02_CONSTRUCTION/15.%20WE-CAL03%20VERIFICATION%20WATER%20EFFICIENCY%20FACTORS.xlsx"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03_OM/19.%20WE-CAL04%20O&amp;M%20WATER%20EFFICIENCY%20FACTORS.xlsx" TargetMode="External"/><Relationship Id="rId2" Type="http://schemas.openxmlformats.org/officeDocument/2006/relationships/hyperlink" Target="03_OM/17.%20IS-CAL05%20O&amp;M%20LOW%20CARBON%20TRANSPORT%20FACTORS.xlsx" TargetMode="External"/><Relationship Id="rId1" Type="http://schemas.openxmlformats.org/officeDocument/2006/relationships/hyperlink" Target="03_OM/16.%20IS-CAL04%20O&amp;M%20CARBON%20ACCOUNTING%20ON%20SITE%20%20REV.01.xlsx" TargetMode="External"/><Relationship Id="rId6" Type="http://schemas.openxmlformats.org/officeDocument/2006/relationships/image" Target="../media/image10.jpeg"/><Relationship Id="rId5" Type="http://schemas.openxmlformats.org/officeDocument/2006/relationships/hyperlink" Target="03_OM/18.%20EP-CAL04%20O&amp;M%20ENERGY%20PERFORMANCE.xlsx" TargetMode="External"/><Relationship Id="rId4" Type="http://schemas.openxmlformats.org/officeDocument/2006/relationships/hyperlink" Target="03_OM/20.%20WM-CAL02%20O&amp;M%20WASTE%20MANAGEMENT.xlsx"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9.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31</xdr:col>
      <xdr:colOff>226219</xdr:colOff>
      <xdr:row>71</xdr:row>
      <xdr:rowOff>153710</xdr:rowOff>
    </xdr:to>
    <xdr:pic>
      <xdr:nvPicPr>
        <xdr:cNvPr id="34" name="Picture 3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0" cy="13964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71450</xdr:colOff>
      <xdr:row>2</xdr:row>
      <xdr:rowOff>142875</xdr:rowOff>
    </xdr:from>
    <xdr:to>
      <xdr:col>10</xdr:col>
      <xdr:colOff>171462</xdr:colOff>
      <xdr:row>18</xdr:row>
      <xdr:rowOff>88900</xdr:rowOff>
    </xdr:to>
    <xdr:grpSp>
      <xdr:nvGrpSpPr>
        <xdr:cNvPr id="40" name="Group 39"/>
        <xdr:cNvGrpSpPr/>
      </xdr:nvGrpSpPr>
      <xdr:grpSpPr>
        <a:xfrm>
          <a:off x="71450" y="523875"/>
          <a:ext cx="6172200" cy="2994025"/>
          <a:chOff x="1371600" y="1120775"/>
          <a:chExt cx="6172200" cy="2994025"/>
        </a:xfrm>
      </xdr:grpSpPr>
      <xdr:grpSp>
        <xdr:nvGrpSpPr>
          <xdr:cNvPr id="41" name="Group 40"/>
          <xdr:cNvGrpSpPr>
            <a:grpSpLocks/>
          </xdr:cNvGrpSpPr>
        </xdr:nvGrpSpPr>
        <xdr:grpSpPr bwMode="auto">
          <a:xfrm>
            <a:off x="1371600" y="1828800"/>
            <a:ext cx="6172200" cy="2286000"/>
            <a:chOff x="1600200" y="1367135"/>
            <a:chExt cx="6172200" cy="2286000"/>
          </a:xfrm>
        </xdr:grpSpPr>
        <xdr:sp macro="" textlink="">
          <xdr:nvSpPr>
            <xdr:cNvPr id="63" name="TextBox 26"/>
            <xdr:cNvSpPr txBox="1"/>
          </xdr:nvSpPr>
          <xdr:spPr>
            <a:xfrm>
              <a:off x="1676400" y="1367135"/>
              <a:ext cx="6096000" cy="1016000"/>
            </a:xfrm>
            <a:prstGeom prst="rect">
              <a:avLst/>
            </a:prstGeom>
            <a:noFill/>
          </xdr:spPr>
          <xdr:txBody>
            <a:bodyPr wrap="square">
              <a:sp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fontAlgn="auto">
                <a:spcBef>
                  <a:spcPts val="0"/>
                </a:spcBef>
                <a:spcAft>
                  <a:spcPts val="0"/>
                </a:spcAft>
                <a:defRPr/>
              </a:pPr>
              <a:r>
                <a:rPr lang="en-US" sz="6000" b="1">
                  <a:solidFill>
                    <a:schemeClr val="bg1"/>
                  </a:solidFill>
                  <a:latin typeface="Helvetica" pitchFamily="34" charset="0"/>
                </a:rPr>
                <a:t>INTEGRATED</a:t>
              </a:r>
              <a:r>
                <a:rPr lang="en-US" sz="2800" b="1">
                  <a:solidFill>
                    <a:schemeClr val="bg1"/>
                  </a:solidFill>
                  <a:latin typeface="Helvetica" pitchFamily="34" charset="0"/>
                </a:rPr>
                <a:t> </a:t>
              </a:r>
            </a:p>
          </xdr:txBody>
        </xdr:sp>
        <xdr:sp macro="" textlink="">
          <xdr:nvSpPr>
            <xdr:cNvPr id="64" name="TextBox 27"/>
            <xdr:cNvSpPr txBox="1"/>
          </xdr:nvSpPr>
          <xdr:spPr>
            <a:xfrm>
              <a:off x="1905000" y="2052935"/>
              <a:ext cx="5410200" cy="646113"/>
            </a:xfrm>
            <a:prstGeom prst="rect">
              <a:avLst/>
            </a:prstGeom>
            <a:noFill/>
          </xdr:spPr>
          <xdr:txBody>
            <a:bodyPr wrap="square">
              <a:sp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fontAlgn="auto">
                <a:spcBef>
                  <a:spcPts val="0"/>
                </a:spcBef>
                <a:spcAft>
                  <a:spcPts val="0"/>
                </a:spcAft>
                <a:defRPr/>
              </a:pPr>
              <a:r>
                <a:rPr lang="en-US" sz="3600" b="1">
                  <a:solidFill>
                    <a:schemeClr val="tx1">
                      <a:lumMod val="75000"/>
                    </a:schemeClr>
                  </a:solidFill>
                  <a:latin typeface="Helvetica" pitchFamily="34" charset="0"/>
                </a:rPr>
                <a:t> </a:t>
              </a:r>
              <a:r>
                <a:rPr lang="en-US" sz="3600" spc="-150">
                  <a:solidFill>
                    <a:schemeClr val="accent6"/>
                  </a:solidFill>
                  <a:latin typeface="Helvetica" pitchFamily="34" charset="0"/>
                </a:rPr>
                <a:t>CARBON SUSTAINABLE</a:t>
              </a:r>
            </a:p>
          </xdr:txBody>
        </xdr:sp>
        <xdr:sp macro="" textlink="">
          <xdr:nvSpPr>
            <xdr:cNvPr id="65" name="TextBox 28"/>
            <xdr:cNvSpPr txBox="1"/>
          </xdr:nvSpPr>
          <xdr:spPr>
            <a:xfrm>
              <a:off x="1981200" y="2433935"/>
              <a:ext cx="5410200" cy="646113"/>
            </a:xfrm>
            <a:prstGeom prst="rect">
              <a:avLst/>
            </a:prstGeom>
            <a:noFill/>
          </xdr:spPr>
          <xdr:txBody>
            <a:bodyPr wrap="square">
              <a:sp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fontAlgn="auto">
                <a:spcBef>
                  <a:spcPts val="0"/>
                </a:spcBef>
                <a:spcAft>
                  <a:spcPts val="0"/>
                </a:spcAft>
                <a:defRPr/>
              </a:pPr>
              <a:r>
                <a:rPr lang="en-US" sz="3600" b="1" spc="-150">
                  <a:solidFill>
                    <a:schemeClr val="bg1"/>
                  </a:solidFill>
                  <a:latin typeface="Helvetica" pitchFamily="34" charset="0"/>
                </a:rPr>
                <a:t>ASSESSMENT SYSTEM</a:t>
              </a:r>
              <a:endParaRPr lang="en-US" sz="2400" b="1" spc="-150">
                <a:solidFill>
                  <a:schemeClr val="bg1"/>
                </a:solidFill>
                <a:latin typeface="Helvetica" pitchFamily="34" charset="0"/>
              </a:endParaRPr>
            </a:p>
          </xdr:txBody>
        </xdr:sp>
        <xdr:sp macro="" textlink="">
          <xdr:nvSpPr>
            <xdr:cNvPr id="66" name="TextBox 29"/>
            <xdr:cNvSpPr txBox="1"/>
          </xdr:nvSpPr>
          <xdr:spPr>
            <a:xfrm>
              <a:off x="1600200" y="2822873"/>
              <a:ext cx="6096000" cy="830262"/>
            </a:xfrm>
            <a:prstGeom prst="rect">
              <a:avLst/>
            </a:prstGeom>
            <a:noFill/>
          </xdr:spPr>
          <xdr:txBody>
            <a:bodyPr wrap="square">
              <a:sp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fontAlgn="auto">
                <a:spcBef>
                  <a:spcPts val="0"/>
                </a:spcBef>
                <a:spcAft>
                  <a:spcPts val="0"/>
                </a:spcAft>
                <a:defRPr/>
              </a:pPr>
              <a:r>
                <a:rPr lang="en-US" sz="4800" b="1">
                  <a:solidFill>
                    <a:schemeClr val="accent6"/>
                  </a:solidFill>
                  <a:latin typeface="Helvetica" pitchFamily="34" charset="0"/>
                </a:rPr>
                <a:t>(ICSAS) </a:t>
              </a:r>
            </a:p>
          </xdr:txBody>
        </xdr:sp>
      </xdr:grpSp>
      <xdr:grpSp>
        <xdr:nvGrpSpPr>
          <xdr:cNvPr id="42" name="Group 41"/>
          <xdr:cNvGrpSpPr>
            <a:grpSpLocks/>
          </xdr:cNvGrpSpPr>
        </xdr:nvGrpSpPr>
        <xdr:grpSpPr bwMode="auto">
          <a:xfrm>
            <a:off x="4110038" y="1144588"/>
            <a:ext cx="690562" cy="719137"/>
            <a:chOff x="2362200" y="173330"/>
            <a:chExt cx="1295400" cy="1350670"/>
          </a:xfrm>
        </xdr:grpSpPr>
        <xdr:sp macro="" textlink="">
          <xdr:nvSpPr>
            <xdr:cNvPr id="61" name="Oval 60"/>
            <xdr:cNvSpPr/>
          </xdr:nvSpPr>
          <xdr:spPr>
            <a:xfrm>
              <a:off x="2362200" y="173330"/>
              <a:ext cx="1295400" cy="1350670"/>
            </a:xfrm>
            <a:prstGeom prst="ellips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n-US"/>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fontAlgn="auto">
                <a:spcBef>
                  <a:spcPts val="0"/>
                </a:spcBef>
                <a:spcAft>
                  <a:spcPts val="0"/>
                </a:spcAft>
                <a:defRPr/>
              </a:pPr>
              <a:endParaRPr lang="en-US">
                <a:solidFill>
                  <a:schemeClr val="tx1"/>
                </a:solidFill>
              </a:endParaRPr>
            </a:p>
          </xdr:txBody>
        </xdr:sp>
        <xdr:pic>
          <xdr:nvPicPr>
            <xdr:cNvPr id="62" name="Picture 61" descr="4-MM.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402507" y="216511"/>
              <a:ext cx="1211913" cy="126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43" name="Group 42"/>
          <xdr:cNvGrpSpPr>
            <a:grpSpLocks/>
          </xdr:cNvGrpSpPr>
        </xdr:nvGrpSpPr>
        <xdr:grpSpPr bwMode="auto">
          <a:xfrm>
            <a:off x="3343275" y="1146175"/>
            <a:ext cx="695325" cy="723900"/>
            <a:chOff x="4038600" y="152400"/>
            <a:chExt cx="1465385" cy="1524000"/>
          </a:xfrm>
        </xdr:grpSpPr>
        <xdr:sp macro="" textlink="">
          <xdr:nvSpPr>
            <xdr:cNvPr id="59" name="Oval 58"/>
            <xdr:cNvSpPr/>
          </xdr:nvSpPr>
          <xdr:spPr>
            <a:xfrm>
              <a:off x="4038600" y="152400"/>
              <a:ext cx="1465385" cy="1524000"/>
            </a:xfrm>
            <a:prstGeom prst="ellips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n-US"/>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fontAlgn="auto">
                <a:spcBef>
                  <a:spcPts val="0"/>
                </a:spcBef>
                <a:spcAft>
                  <a:spcPts val="0"/>
                </a:spcAft>
                <a:defRPr/>
              </a:pPr>
              <a:endParaRPr lang="en-US">
                <a:solidFill>
                  <a:schemeClr val="tx1"/>
                </a:solidFill>
              </a:endParaRPr>
            </a:p>
          </xdr:txBody>
        </xdr:sp>
        <xdr:pic>
          <xdr:nvPicPr>
            <xdr:cNvPr id="60" name="Picture 59" descr="3-EQ.jpg"/>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081700" y="194029"/>
              <a:ext cx="1379187" cy="1440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44" name="Group 43"/>
          <xdr:cNvGrpSpPr>
            <a:grpSpLocks/>
          </xdr:cNvGrpSpPr>
        </xdr:nvGrpSpPr>
        <xdr:grpSpPr bwMode="auto">
          <a:xfrm>
            <a:off x="2590800" y="1143000"/>
            <a:ext cx="690563" cy="717550"/>
            <a:chOff x="4191000" y="-225213"/>
            <a:chExt cx="1905000" cy="1981200"/>
          </a:xfrm>
        </xdr:grpSpPr>
        <xdr:sp macro="" textlink="">
          <xdr:nvSpPr>
            <xdr:cNvPr id="57" name="Oval 56"/>
            <xdr:cNvSpPr/>
          </xdr:nvSpPr>
          <xdr:spPr>
            <a:xfrm>
              <a:off x="4191000" y="-225213"/>
              <a:ext cx="1905000" cy="1981200"/>
            </a:xfrm>
            <a:prstGeom prst="ellips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n-US"/>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fontAlgn="auto">
                <a:spcBef>
                  <a:spcPts val="0"/>
                </a:spcBef>
                <a:spcAft>
                  <a:spcPts val="0"/>
                </a:spcAft>
                <a:defRPr/>
              </a:pPr>
              <a:endParaRPr lang="en-US">
                <a:solidFill>
                  <a:schemeClr val="tx1"/>
                </a:solidFill>
              </a:endParaRPr>
            </a:p>
          </xdr:txBody>
        </xdr:sp>
        <xdr:pic>
          <xdr:nvPicPr>
            <xdr:cNvPr id="58" name="Picture 57" descr="2-EM.jpg"/>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252451" y="-167805"/>
              <a:ext cx="1782098" cy="1861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45" name="Group 44"/>
          <xdr:cNvGrpSpPr>
            <a:grpSpLocks/>
          </xdr:cNvGrpSpPr>
        </xdr:nvGrpSpPr>
        <xdr:grpSpPr bwMode="auto">
          <a:xfrm>
            <a:off x="1828800" y="1120775"/>
            <a:ext cx="714375" cy="742950"/>
            <a:chOff x="304800" y="1676400"/>
            <a:chExt cx="1905000" cy="1981200"/>
          </a:xfrm>
        </xdr:grpSpPr>
        <xdr:sp macro="" textlink="">
          <xdr:nvSpPr>
            <xdr:cNvPr id="55" name="Oval 54"/>
            <xdr:cNvSpPr/>
          </xdr:nvSpPr>
          <xdr:spPr>
            <a:xfrm>
              <a:off x="304800" y="1676400"/>
              <a:ext cx="1905000" cy="1981200"/>
            </a:xfrm>
            <a:prstGeom prst="ellips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n-US"/>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fontAlgn="auto">
                <a:spcBef>
                  <a:spcPts val="0"/>
                </a:spcBef>
                <a:spcAft>
                  <a:spcPts val="0"/>
                </a:spcAft>
                <a:defRPr/>
              </a:pPr>
              <a:endParaRPr lang="en-US">
                <a:solidFill>
                  <a:schemeClr val="tx1"/>
                </a:solidFill>
              </a:endParaRPr>
            </a:p>
          </xdr:txBody>
        </xdr:sp>
        <xdr:pic>
          <xdr:nvPicPr>
            <xdr:cNvPr id="56" name="Picture 55" descr="1-SM.jpg"/>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9229" y="1726475"/>
              <a:ext cx="1796144" cy="1875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46" name="Group 45"/>
          <xdr:cNvGrpSpPr>
            <a:grpSpLocks/>
          </xdr:cNvGrpSpPr>
        </xdr:nvGrpSpPr>
        <xdr:grpSpPr bwMode="auto">
          <a:xfrm>
            <a:off x="4851400" y="1149350"/>
            <a:ext cx="711200" cy="739775"/>
            <a:chOff x="7239000" y="1295400"/>
            <a:chExt cx="1905000" cy="1981200"/>
          </a:xfrm>
        </xdr:grpSpPr>
        <xdr:sp macro="" textlink="">
          <xdr:nvSpPr>
            <xdr:cNvPr id="53" name="Oval 52"/>
            <xdr:cNvSpPr/>
          </xdr:nvSpPr>
          <xdr:spPr>
            <a:xfrm>
              <a:off x="7239000" y="1295400"/>
              <a:ext cx="1905000" cy="1981200"/>
            </a:xfrm>
            <a:prstGeom prst="ellips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n-US"/>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fontAlgn="auto">
                <a:spcBef>
                  <a:spcPts val="0"/>
                </a:spcBef>
                <a:spcAft>
                  <a:spcPts val="0"/>
                </a:spcAft>
                <a:defRPr/>
              </a:pPr>
              <a:endParaRPr lang="en-US">
                <a:solidFill>
                  <a:schemeClr val="tx1"/>
                </a:solidFill>
              </a:endParaRPr>
            </a:p>
          </xdr:txBody>
        </xdr:sp>
        <xdr:pic>
          <xdr:nvPicPr>
            <xdr:cNvPr id="54" name="Picture 53" descr="5-EWM.jpg"/>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316823" y="1371600"/>
              <a:ext cx="1750977" cy="182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47" name="Group 46"/>
          <xdr:cNvGrpSpPr>
            <a:grpSpLocks/>
          </xdr:cNvGrpSpPr>
        </xdr:nvGrpSpPr>
        <xdr:grpSpPr bwMode="auto">
          <a:xfrm>
            <a:off x="5614988" y="1128713"/>
            <a:ext cx="709612" cy="752475"/>
            <a:chOff x="381000" y="2057401"/>
            <a:chExt cx="1428260" cy="1512277"/>
          </a:xfrm>
        </xdr:grpSpPr>
        <xdr:sp macro="" textlink="">
          <xdr:nvSpPr>
            <xdr:cNvPr id="51" name="Oval 50"/>
            <xdr:cNvSpPr/>
          </xdr:nvSpPr>
          <xdr:spPr>
            <a:xfrm>
              <a:off x="381000" y="2057401"/>
              <a:ext cx="1428260" cy="1512277"/>
            </a:xfrm>
            <a:prstGeom prst="ellips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n-US"/>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fontAlgn="auto">
                <a:spcBef>
                  <a:spcPts val="0"/>
                </a:spcBef>
                <a:spcAft>
                  <a:spcPts val="0"/>
                </a:spcAft>
                <a:defRPr/>
              </a:pPr>
              <a:endParaRPr lang="en-US">
                <a:solidFill>
                  <a:schemeClr val="tx1"/>
                </a:solidFill>
              </a:endParaRPr>
            </a:p>
          </xdr:txBody>
        </xdr:sp>
        <xdr:pic>
          <xdr:nvPicPr>
            <xdr:cNvPr id="52" name="Picture 51" descr="6-IN.jpg"/>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11537" y="2094022"/>
              <a:ext cx="1367481" cy="1428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48" name="Group 47"/>
          <xdr:cNvGrpSpPr>
            <a:grpSpLocks/>
          </xdr:cNvGrpSpPr>
        </xdr:nvGrpSpPr>
        <xdr:grpSpPr bwMode="auto">
          <a:xfrm>
            <a:off x="6365875" y="1122363"/>
            <a:ext cx="720725" cy="720725"/>
            <a:chOff x="7162799" y="1116428"/>
            <a:chExt cx="2063262" cy="2157046"/>
          </a:xfrm>
        </xdr:grpSpPr>
        <xdr:sp macro="" textlink="">
          <xdr:nvSpPr>
            <xdr:cNvPr id="49" name="Oval 48"/>
            <xdr:cNvSpPr/>
          </xdr:nvSpPr>
          <xdr:spPr>
            <a:xfrm>
              <a:off x="7162799" y="1116428"/>
              <a:ext cx="2063262" cy="2157046"/>
            </a:xfrm>
            <a:prstGeom prst="ellips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n-US"/>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fontAlgn="auto">
                <a:spcBef>
                  <a:spcPts val="0"/>
                </a:spcBef>
                <a:spcAft>
                  <a:spcPts val="0"/>
                </a:spcAft>
                <a:defRPr/>
              </a:pPr>
              <a:endParaRPr lang="en-US">
                <a:solidFill>
                  <a:schemeClr val="tx1"/>
                </a:solidFill>
              </a:endParaRPr>
            </a:p>
          </xdr:txBody>
        </xdr:sp>
        <xdr:pic>
          <xdr:nvPicPr>
            <xdr:cNvPr id="50" name="Picture 49" descr="7-WM.jpg"/>
            <xdr:cNvPicPr>
              <a:picLocks noChangeAspect="1"/>
            </xdr:cNvPicPr>
          </xdr:nvPicPr>
          <xdr:blipFill>
            <a:blip xmlns:r="http://schemas.openxmlformats.org/officeDocument/2006/relationships" r:embed="rId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215651" y="1171736"/>
              <a:ext cx="1959344" cy="2046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1</xdr:col>
      <xdr:colOff>11905</xdr:colOff>
      <xdr:row>19</xdr:row>
      <xdr:rowOff>95249</xdr:rowOff>
    </xdr:from>
    <xdr:to>
      <xdr:col>19</xdr:col>
      <xdr:colOff>523875</xdr:colOff>
      <xdr:row>25</xdr:row>
      <xdr:rowOff>178593</xdr:rowOff>
    </xdr:to>
    <xdr:sp macro="" textlink="">
      <xdr:nvSpPr>
        <xdr:cNvPr id="68" name="TextBox 67"/>
        <xdr:cNvSpPr txBox="1"/>
      </xdr:nvSpPr>
      <xdr:spPr>
        <a:xfrm>
          <a:off x="619124" y="3714749"/>
          <a:ext cx="11441907" cy="15120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ms-MY" sz="1400" b="0">
              <a:solidFill>
                <a:schemeClr val="bg1"/>
              </a:solidFill>
              <a:effectLst/>
              <a:latin typeface="Trebuchet MS" pitchFamily="34" charset="0"/>
              <a:ea typeface="+mn-ea"/>
              <a:cs typeface="+mn-cs"/>
            </a:rPr>
            <a:t>© EAG Consulting Sdn Bhd</a:t>
          </a:r>
          <a:endParaRPr lang="ms-MY" sz="1400">
            <a:solidFill>
              <a:schemeClr val="bg1"/>
            </a:solidFill>
            <a:effectLst/>
            <a:latin typeface="Trebuchet MS" pitchFamily="34" charset="0"/>
          </a:endParaRPr>
        </a:p>
        <a:p>
          <a:r>
            <a:rPr lang="ms-MY" sz="1400" b="0">
              <a:solidFill>
                <a:schemeClr val="bg1"/>
              </a:solidFill>
              <a:effectLst/>
              <a:latin typeface="Trebuchet MS" pitchFamily="34" charset="0"/>
              <a:ea typeface="+mn-ea"/>
              <a:cs typeface="+mn-cs"/>
            </a:rPr>
            <a:t>(Date of release: TBA)</a:t>
          </a:r>
        </a:p>
        <a:p>
          <a:endParaRPr lang="ms-MY" sz="1400">
            <a:solidFill>
              <a:schemeClr val="bg1"/>
            </a:solidFill>
            <a:effectLst/>
            <a:latin typeface="Trebuchet MS" pitchFamily="34" charset="0"/>
          </a:endParaRPr>
        </a:p>
        <a:p>
          <a:r>
            <a:rPr lang="ms-MY" sz="1400" b="1">
              <a:solidFill>
                <a:schemeClr val="bg1"/>
              </a:solidFill>
              <a:effectLst/>
              <a:latin typeface="Trebuchet MS" pitchFamily="34" charset="0"/>
              <a:ea typeface="+mn-ea"/>
              <a:cs typeface="+mn-cs"/>
            </a:rPr>
            <a:t>Use the tabs at the bottom of the pages to navigate</a:t>
          </a:r>
          <a:endParaRPr lang="ms-MY" sz="1400">
            <a:solidFill>
              <a:schemeClr val="bg1"/>
            </a:solidFill>
            <a:effectLst/>
            <a:latin typeface="Trebuchet MS" pitchFamily="34" charset="0"/>
          </a:endParaRPr>
        </a:p>
        <a:p>
          <a:r>
            <a:rPr lang="ms-MY" sz="1400" b="0">
              <a:solidFill>
                <a:schemeClr val="bg1"/>
              </a:solidFill>
              <a:effectLst/>
              <a:latin typeface="Trebuchet MS" pitchFamily="34" charset="0"/>
              <a:ea typeface="+mn-ea"/>
              <a:cs typeface="+mn-cs"/>
            </a:rPr>
            <a:t>*Please ensure that you are working with the latest release of the ICSAS</a:t>
          </a:r>
          <a:r>
            <a:rPr lang="ms-MY" sz="1400" b="0" baseline="0">
              <a:solidFill>
                <a:schemeClr val="bg1"/>
              </a:solidFill>
              <a:effectLst/>
              <a:latin typeface="Trebuchet MS" pitchFamily="34" charset="0"/>
              <a:ea typeface="+mn-ea"/>
              <a:cs typeface="+mn-cs"/>
            </a:rPr>
            <a:t> - rating tool. ICSAS rating tools are updated  when required to incorporate improvements. the release date of this tool is shown above. </a:t>
          </a:r>
          <a:endParaRPr lang="ms-MY" sz="1400">
            <a:solidFill>
              <a:schemeClr val="bg1"/>
            </a:solidFill>
            <a:effectLst/>
            <a:latin typeface="Trebuchet MS" pitchFamily="34" charset="0"/>
          </a:endParaRPr>
        </a:p>
        <a:p>
          <a:endParaRPr lang="ms-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34636</xdr:colOff>
      <xdr:row>0</xdr:row>
      <xdr:rowOff>138546</xdr:rowOff>
    </xdr:from>
    <xdr:to>
      <xdr:col>58</xdr:col>
      <xdr:colOff>182493</xdr:colOff>
      <xdr:row>157</xdr:row>
      <xdr:rowOff>173474</xdr:rowOff>
    </xdr:to>
    <xdr:sp macro="" textlink="">
      <xdr:nvSpPr>
        <xdr:cNvPr id="13" name="Rectangle 12"/>
        <xdr:cNvSpPr/>
      </xdr:nvSpPr>
      <xdr:spPr>
        <a:xfrm>
          <a:off x="277091" y="138546"/>
          <a:ext cx="18383902" cy="37944428"/>
        </a:xfrm>
        <a:prstGeom prst="rect">
          <a:avLst/>
        </a:prstGeom>
        <a:noFill/>
        <a:ln w="63500">
          <a:solidFill>
            <a:srgbClr val="00A24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ms-MY" sz="1100"/>
        </a:p>
      </xdr:txBody>
    </xdr:sp>
    <xdr:clientData/>
  </xdr:twoCellAnchor>
  <xdr:twoCellAnchor>
    <xdr:from>
      <xdr:col>3</xdr:col>
      <xdr:colOff>794</xdr:colOff>
      <xdr:row>101</xdr:row>
      <xdr:rowOff>182163</xdr:rowOff>
    </xdr:from>
    <xdr:to>
      <xdr:col>12</xdr:col>
      <xdr:colOff>428626</xdr:colOff>
      <xdr:row>116</xdr:row>
      <xdr:rowOff>190499</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27</xdr:col>
      <xdr:colOff>547234</xdr:colOff>
      <xdr:row>2</xdr:row>
      <xdr:rowOff>129709</xdr:rowOff>
    </xdr:from>
    <xdr:to>
      <xdr:col>33</xdr:col>
      <xdr:colOff>650875</xdr:colOff>
      <xdr:row>9</xdr:row>
      <xdr:rowOff>47624</xdr:rowOff>
    </xdr:to>
    <xdr:pic>
      <xdr:nvPicPr>
        <xdr:cNvPr id="10" name="Picture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072734" y="510709"/>
          <a:ext cx="4104141" cy="1537165"/>
        </a:xfrm>
        <a:prstGeom prst="rect">
          <a:avLst/>
        </a:prstGeom>
      </xdr:spPr>
    </xdr:pic>
    <xdr:clientData/>
  </xdr:twoCellAnchor>
  <xdr:twoCellAnchor>
    <xdr:from>
      <xdr:col>20</xdr:col>
      <xdr:colOff>209550</xdr:colOff>
      <xdr:row>132</xdr:row>
      <xdr:rowOff>53975</xdr:rowOff>
    </xdr:from>
    <xdr:to>
      <xdr:col>27</xdr:col>
      <xdr:colOff>63500</xdr:colOff>
      <xdr:row>139</xdr:row>
      <xdr:rowOff>254000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200025</xdr:colOff>
      <xdr:row>144</xdr:row>
      <xdr:rowOff>15875</xdr:rowOff>
    </xdr:from>
    <xdr:to>
      <xdr:col>27</xdr:col>
      <xdr:colOff>79375</xdr:colOff>
      <xdr:row>155</xdr:row>
      <xdr:rowOff>95250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327024</xdr:colOff>
      <xdr:row>132</xdr:row>
      <xdr:rowOff>47625</xdr:rowOff>
    </xdr:from>
    <xdr:to>
      <xdr:col>34</xdr:col>
      <xdr:colOff>31750</xdr:colOff>
      <xdr:row>139</xdr:row>
      <xdr:rowOff>254000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209550</xdr:colOff>
          <xdr:row>13</xdr:row>
          <xdr:rowOff>0</xdr:rowOff>
        </xdr:from>
        <xdr:to>
          <xdr:col>15</xdr:col>
          <xdr:colOff>495300</xdr:colOff>
          <xdr:row>14</xdr:row>
          <xdr:rowOff>0</xdr:rowOff>
        </xdr:to>
        <xdr:sp macro="" textlink="">
          <xdr:nvSpPr>
            <xdr:cNvPr id="2052" name="Check Box 4" hidden="1">
              <a:extLst>
                <a:ext uri="{63B3BB69-23CF-44E3-9099-C40C66FF867C}">
                  <a14:compatExt spid="_x0000_s20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14</xdr:row>
          <xdr:rowOff>19050</xdr:rowOff>
        </xdr:from>
        <xdr:to>
          <xdr:col>15</xdr:col>
          <xdr:colOff>447675</xdr:colOff>
          <xdr:row>15</xdr:row>
          <xdr:rowOff>0</xdr:rowOff>
        </xdr:to>
        <xdr:sp macro="" textlink="">
          <xdr:nvSpPr>
            <xdr:cNvPr id="2053" name="Check Box 5" hidden="1">
              <a:extLst>
                <a:ext uri="{63B3BB69-23CF-44E3-9099-C40C66FF867C}">
                  <a14:compatExt spid="_x0000_s20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15</xdr:row>
          <xdr:rowOff>19050</xdr:rowOff>
        </xdr:from>
        <xdr:to>
          <xdr:col>15</xdr:col>
          <xdr:colOff>514350</xdr:colOff>
          <xdr:row>16</xdr:row>
          <xdr:rowOff>9525</xdr:rowOff>
        </xdr:to>
        <xdr:sp macro="" textlink="">
          <xdr:nvSpPr>
            <xdr:cNvPr id="2054" name="Check Box 6" hidden="1">
              <a:extLst>
                <a:ext uri="{63B3BB69-23CF-44E3-9099-C40C66FF867C}">
                  <a14:compatExt spid="_x0000_s2054"/>
                </a:ext>
              </a:extLst>
            </xdr:cNvPr>
            <xdr:cNvSpPr/>
          </xdr:nvSpPr>
          <xdr:spPr>
            <a:xfrm>
              <a:off x="0" y="0"/>
              <a:ext cx="0" cy="0"/>
            </a:xfrm>
            <a:prstGeom prst="rect">
              <a:avLst/>
            </a:prstGeom>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14</xdr:col>
      <xdr:colOff>26290</xdr:colOff>
      <xdr:row>26</xdr:row>
      <xdr:rowOff>18533</xdr:rowOff>
    </xdr:from>
    <xdr:to>
      <xdr:col>14</xdr:col>
      <xdr:colOff>1404614</xdr:colOff>
      <xdr:row>26</xdr:row>
      <xdr:rowOff>227134</xdr:rowOff>
    </xdr:to>
    <xdr:sp macro="" textlink="">
      <xdr:nvSpPr>
        <xdr:cNvPr id="26" name="Rounded Rectangle 25">
          <a:hlinkClick xmlns:r="http://schemas.openxmlformats.org/officeDocument/2006/relationships" r:id="rId1"/>
        </xdr:cNvPr>
        <xdr:cNvSpPr/>
      </xdr:nvSpPr>
      <xdr:spPr>
        <a:xfrm>
          <a:off x="5690002" y="5565014"/>
          <a:ext cx="1378324" cy="208601"/>
        </a:xfrm>
        <a:prstGeom prst="roundRect">
          <a:avLst/>
        </a:prstGeom>
        <a:ln/>
      </xdr:spPr>
      <xdr:style>
        <a:lnRef idx="0">
          <a:schemeClr val="accent3"/>
        </a:lnRef>
        <a:fillRef idx="1003">
          <a:schemeClr val="lt1"/>
        </a:fillRef>
        <a:effectRef idx="3">
          <a:schemeClr val="accent3"/>
        </a:effectRef>
        <a:fontRef idx="minor">
          <a:schemeClr val="lt1"/>
        </a:fontRef>
      </xdr:style>
      <xdr:txBody>
        <a:bodyPr vertOverflow="clip" horzOverflow="clip" rtlCol="0" anchor="ctr"/>
        <a:lstStyle/>
        <a:p>
          <a:pPr algn="ctr"/>
          <a:r>
            <a:rPr lang="ms-MY" sz="1100" b="1">
              <a:solidFill>
                <a:sysClr val="windowText" lastClr="000000"/>
              </a:solidFill>
              <a:latin typeface="Trebuchet MS" pitchFamily="34" charset="0"/>
            </a:rPr>
            <a:t>IS-INV01</a:t>
          </a:r>
        </a:p>
      </xdr:txBody>
    </xdr:sp>
    <xdr:clientData/>
  </xdr:twoCellAnchor>
  <xdr:twoCellAnchor>
    <xdr:from>
      <xdr:col>14</xdr:col>
      <xdr:colOff>21648</xdr:colOff>
      <xdr:row>32</xdr:row>
      <xdr:rowOff>11905</xdr:rowOff>
    </xdr:from>
    <xdr:to>
      <xdr:col>14</xdr:col>
      <xdr:colOff>1403219</xdr:colOff>
      <xdr:row>32</xdr:row>
      <xdr:rowOff>220506</xdr:rowOff>
    </xdr:to>
    <xdr:sp macro="" textlink="">
      <xdr:nvSpPr>
        <xdr:cNvPr id="29" name="Rounded Rectangle 28">
          <a:hlinkClick xmlns:r="http://schemas.openxmlformats.org/officeDocument/2006/relationships" r:id="rId2"/>
        </xdr:cNvPr>
        <xdr:cNvSpPr/>
      </xdr:nvSpPr>
      <xdr:spPr>
        <a:xfrm>
          <a:off x="5676034" y="6601473"/>
          <a:ext cx="1381571" cy="208601"/>
        </a:xfrm>
        <a:prstGeom prst="roundRect">
          <a:avLst/>
        </a:prstGeom>
        <a:ln/>
      </xdr:spPr>
      <xdr:style>
        <a:lnRef idx="0">
          <a:schemeClr val="accent3"/>
        </a:lnRef>
        <a:fillRef idx="1003">
          <a:schemeClr val="lt1"/>
        </a:fillRef>
        <a:effectRef idx="3">
          <a:schemeClr val="accent3"/>
        </a:effectRef>
        <a:fontRef idx="minor">
          <a:schemeClr val="lt1"/>
        </a:fontRef>
      </xdr:style>
      <xdr:txBody>
        <a:bodyPr vertOverflow="clip" horzOverflow="clip" rtlCol="0" anchor="ctr"/>
        <a:lstStyle/>
        <a:p>
          <a:pPr algn="ctr"/>
          <a:r>
            <a:rPr lang="ms-MY" sz="1100" b="1">
              <a:solidFill>
                <a:sysClr val="windowText" lastClr="000000"/>
              </a:solidFill>
              <a:latin typeface="Trebuchet MS" pitchFamily="34" charset="0"/>
            </a:rPr>
            <a:t>IS - CAL01</a:t>
          </a:r>
        </a:p>
      </xdr:txBody>
    </xdr:sp>
    <xdr:clientData/>
  </xdr:twoCellAnchor>
  <xdr:twoCellAnchor>
    <xdr:from>
      <xdr:col>14</xdr:col>
      <xdr:colOff>18188</xdr:colOff>
      <xdr:row>56</xdr:row>
      <xdr:rowOff>14923</xdr:rowOff>
    </xdr:from>
    <xdr:to>
      <xdr:col>14</xdr:col>
      <xdr:colOff>1399759</xdr:colOff>
      <xdr:row>57</xdr:row>
      <xdr:rowOff>9212</xdr:rowOff>
    </xdr:to>
    <xdr:sp macro="" textlink="">
      <xdr:nvSpPr>
        <xdr:cNvPr id="31" name="Rounded Rectangle 30">
          <a:hlinkClick xmlns:r="http://schemas.openxmlformats.org/officeDocument/2006/relationships" r:id="rId3"/>
        </xdr:cNvPr>
        <xdr:cNvSpPr/>
      </xdr:nvSpPr>
      <xdr:spPr>
        <a:xfrm>
          <a:off x="5685563" y="14647704"/>
          <a:ext cx="1381571" cy="208602"/>
        </a:xfrm>
        <a:prstGeom prst="roundRect">
          <a:avLst/>
        </a:prstGeom>
        <a:ln/>
      </xdr:spPr>
      <xdr:style>
        <a:lnRef idx="0">
          <a:schemeClr val="accent3"/>
        </a:lnRef>
        <a:fillRef idx="1003">
          <a:schemeClr val="lt1"/>
        </a:fillRef>
        <a:effectRef idx="3">
          <a:schemeClr val="accent3"/>
        </a:effectRef>
        <a:fontRef idx="minor">
          <a:schemeClr val="lt1"/>
        </a:fontRef>
      </xdr:style>
      <xdr:txBody>
        <a:bodyPr vertOverflow="clip" horzOverflow="clip" rtlCol="0" anchor="ctr"/>
        <a:lstStyle/>
        <a:p>
          <a:pPr algn="ctr"/>
          <a:r>
            <a:rPr lang="ms-MY" sz="1100" b="1">
              <a:solidFill>
                <a:sysClr val="windowText" lastClr="000000"/>
              </a:solidFill>
              <a:latin typeface="Trebuchet MS" pitchFamily="34" charset="0"/>
            </a:rPr>
            <a:t>IS - CAL02</a:t>
          </a:r>
        </a:p>
      </xdr:txBody>
    </xdr:sp>
    <xdr:clientData/>
  </xdr:twoCellAnchor>
  <xdr:twoCellAnchor>
    <xdr:from>
      <xdr:col>14</xdr:col>
      <xdr:colOff>23812</xdr:colOff>
      <xdr:row>197</xdr:row>
      <xdr:rowOff>11906</xdr:rowOff>
    </xdr:from>
    <xdr:to>
      <xdr:col>14</xdr:col>
      <xdr:colOff>1405383</xdr:colOff>
      <xdr:row>198</xdr:row>
      <xdr:rowOff>11906</xdr:rowOff>
    </xdr:to>
    <xdr:sp macro="" textlink="">
      <xdr:nvSpPr>
        <xdr:cNvPr id="35" name="Rounded Rectangle 34">
          <a:hlinkClick xmlns:r="http://schemas.openxmlformats.org/officeDocument/2006/relationships" r:id="rId4"/>
        </xdr:cNvPr>
        <xdr:cNvSpPr/>
      </xdr:nvSpPr>
      <xdr:spPr>
        <a:xfrm>
          <a:off x="5691187" y="44457937"/>
          <a:ext cx="1381571" cy="226219"/>
        </a:xfrm>
        <a:prstGeom prst="roundRect">
          <a:avLst/>
        </a:prstGeom>
        <a:ln/>
      </xdr:spPr>
      <xdr:style>
        <a:lnRef idx="0">
          <a:schemeClr val="accent3"/>
        </a:lnRef>
        <a:fillRef idx="1003">
          <a:schemeClr val="lt1"/>
        </a:fillRef>
        <a:effectRef idx="3">
          <a:schemeClr val="accent3"/>
        </a:effectRef>
        <a:fontRef idx="minor">
          <a:schemeClr val="lt1"/>
        </a:fontRef>
      </xdr:style>
      <xdr:txBody>
        <a:bodyPr vertOverflow="clip" horzOverflow="clip" rtlCol="0" anchor="ctr"/>
        <a:lstStyle/>
        <a:p>
          <a:pPr algn="ctr"/>
          <a:r>
            <a:rPr lang="ms-MY" sz="1100" b="1">
              <a:solidFill>
                <a:schemeClr val="tx1"/>
              </a:solidFill>
              <a:latin typeface="Trebuchet MS" pitchFamily="34" charset="0"/>
            </a:rPr>
            <a:t>EC - CAL01</a:t>
          </a:r>
        </a:p>
      </xdr:txBody>
    </xdr:sp>
    <xdr:clientData/>
  </xdr:twoCellAnchor>
  <xdr:twoCellAnchor>
    <xdr:from>
      <xdr:col>14</xdr:col>
      <xdr:colOff>0</xdr:colOff>
      <xdr:row>214</xdr:row>
      <xdr:rowOff>0</xdr:rowOff>
    </xdr:from>
    <xdr:to>
      <xdr:col>14</xdr:col>
      <xdr:colOff>1381571</xdr:colOff>
      <xdr:row>215</xdr:row>
      <xdr:rowOff>11906</xdr:rowOff>
    </xdr:to>
    <xdr:sp macro="" textlink="">
      <xdr:nvSpPr>
        <xdr:cNvPr id="47" name="Rounded Rectangle 46">
          <a:hlinkClick xmlns:r="http://schemas.openxmlformats.org/officeDocument/2006/relationships" r:id="rId5"/>
        </xdr:cNvPr>
        <xdr:cNvSpPr/>
      </xdr:nvSpPr>
      <xdr:spPr>
        <a:xfrm>
          <a:off x="5819775" y="46101000"/>
          <a:ext cx="1381571" cy="221456"/>
        </a:xfrm>
        <a:prstGeom prst="roundRect">
          <a:avLst/>
        </a:prstGeom>
        <a:ln/>
      </xdr:spPr>
      <xdr:style>
        <a:lnRef idx="0">
          <a:schemeClr val="accent3"/>
        </a:lnRef>
        <a:fillRef idx="1003">
          <a:schemeClr val="lt1"/>
        </a:fillRef>
        <a:effectRef idx="3">
          <a:schemeClr val="accent3"/>
        </a:effectRef>
        <a:fontRef idx="minor">
          <a:schemeClr val="lt1"/>
        </a:fontRef>
      </xdr:style>
      <xdr:txBody>
        <a:bodyPr vertOverflow="clip" horzOverflow="clip" rtlCol="0" anchor="ctr"/>
        <a:lstStyle/>
        <a:p>
          <a:pPr algn="ctr"/>
          <a:r>
            <a:rPr lang="ms-MY" sz="1100" b="1">
              <a:solidFill>
                <a:schemeClr val="tx1"/>
              </a:solidFill>
              <a:latin typeface="Trebuchet MS" pitchFamily="34" charset="0"/>
            </a:rPr>
            <a:t>WE-CAL01</a:t>
          </a:r>
        </a:p>
      </xdr:txBody>
    </xdr:sp>
    <xdr:clientData/>
  </xdr:twoCellAnchor>
  <xdr:twoCellAnchor>
    <xdr:from>
      <xdr:col>14</xdr:col>
      <xdr:colOff>0</xdr:colOff>
      <xdr:row>118</xdr:row>
      <xdr:rowOff>0</xdr:rowOff>
    </xdr:from>
    <xdr:to>
      <xdr:col>14</xdr:col>
      <xdr:colOff>1381571</xdr:colOff>
      <xdr:row>118</xdr:row>
      <xdr:rowOff>208601</xdr:rowOff>
    </xdr:to>
    <xdr:sp macro="" textlink="">
      <xdr:nvSpPr>
        <xdr:cNvPr id="57" name="Rounded Rectangle 56">
          <a:hlinkClick xmlns:r="http://schemas.openxmlformats.org/officeDocument/2006/relationships" r:id="rId6"/>
        </xdr:cNvPr>
        <xdr:cNvSpPr/>
      </xdr:nvSpPr>
      <xdr:spPr>
        <a:xfrm>
          <a:off x="5667375" y="26110406"/>
          <a:ext cx="1381571" cy="208601"/>
        </a:xfrm>
        <a:prstGeom prst="roundRect">
          <a:avLst/>
        </a:prstGeom>
        <a:ln/>
      </xdr:spPr>
      <xdr:style>
        <a:lnRef idx="0">
          <a:schemeClr val="accent3"/>
        </a:lnRef>
        <a:fillRef idx="1003">
          <a:schemeClr val="lt1"/>
        </a:fillRef>
        <a:effectRef idx="3">
          <a:schemeClr val="accent3"/>
        </a:effectRef>
        <a:fontRef idx="minor">
          <a:schemeClr val="lt1"/>
        </a:fontRef>
      </xdr:style>
      <xdr:txBody>
        <a:bodyPr vertOverflow="clip" horzOverflow="clip" rtlCol="0" anchor="ctr"/>
        <a:lstStyle/>
        <a:p>
          <a:pPr algn="ctr"/>
          <a:r>
            <a:rPr lang="ms-MY" sz="1100" b="1">
              <a:solidFill>
                <a:sysClr val="windowText" lastClr="000000"/>
              </a:solidFill>
              <a:latin typeface="Trebuchet MS" pitchFamily="34" charset="0"/>
            </a:rPr>
            <a:t>EP - CAL01</a:t>
          </a:r>
        </a:p>
      </xdr:txBody>
    </xdr:sp>
    <xdr:clientData/>
  </xdr:twoCellAnchor>
  <xdr:twoCellAnchor editAs="oneCell">
    <xdr:from>
      <xdr:col>1</xdr:col>
      <xdr:colOff>47624</xdr:colOff>
      <xdr:row>0</xdr:row>
      <xdr:rowOff>154049</xdr:rowOff>
    </xdr:from>
    <xdr:to>
      <xdr:col>7</xdr:col>
      <xdr:colOff>423333</xdr:colOff>
      <xdr:row>3</xdr:row>
      <xdr:rowOff>113845</xdr:rowOff>
    </xdr:to>
    <xdr:pic>
      <xdr:nvPicPr>
        <xdr:cNvPr id="2" name="Picture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7541" y="154049"/>
          <a:ext cx="2291292" cy="6794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26202</xdr:colOff>
      <xdr:row>179</xdr:row>
      <xdr:rowOff>7148</xdr:rowOff>
    </xdr:from>
    <xdr:to>
      <xdr:col>9</xdr:col>
      <xdr:colOff>83717</xdr:colOff>
      <xdr:row>182</xdr:row>
      <xdr:rowOff>31339</xdr:rowOff>
    </xdr:to>
    <xdr:grpSp>
      <xdr:nvGrpSpPr>
        <xdr:cNvPr id="2" name="Group 1"/>
        <xdr:cNvGrpSpPr/>
      </xdr:nvGrpSpPr>
      <xdr:grpSpPr>
        <a:xfrm>
          <a:off x="2145515" y="31558711"/>
          <a:ext cx="962390" cy="667128"/>
          <a:chOff x="2209808" y="110139961"/>
          <a:chExt cx="957628" cy="667128"/>
        </a:xfrm>
      </xdr:grpSpPr>
      <xdr:grpSp>
        <xdr:nvGrpSpPr>
          <xdr:cNvPr id="3" name="Group 2"/>
          <xdr:cNvGrpSpPr/>
        </xdr:nvGrpSpPr>
        <xdr:grpSpPr>
          <a:xfrm>
            <a:off x="2214564" y="110139961"/>
            <a:ext cx="583786" cy="224212"/>
            <a:chOff x="2214564" y="110139961"/>
            <a:chExt cx="583786" cy="224212"/>
          </a:xfrm>
        </xdr:grpSpPr>
        <xdr:pic>
          <xdr:nvPicPr>
            <xdr:cNvPr id="18" name="Picture 17" descr="C:\Users\eag 4\AppData\Local\Microsoft\Windows\Temporary Internet Files\Content.IE5\G8KXI826\MC900431611[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4564" y="110144717"/>
              <a:ext cx="219456" cy="2194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Picture 18" descr="C:\Users\eag 4\AppData\Local\Microsoft\Windows\Temporary Internet Files\Content.IE5\G8KXI826\MC900431611[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2682" y="110142339"/>
              <a:ext cx="219456" cy="2194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Picture 19" descr="C:\Users\eag 4\AppData\Local\Microsoft\Windows\Temporary Internet Files\Content.IE5\G8KXI826\MC900431611[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8894" y="110139961"/>
              <a:ext cx="219456" cy="219456"/>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 name="Group 3"/>
          <xdr:cNvGrpSpPr/>
        </xdr:nvGrpSpPr>
        <xdr:grpSpPr>
          <a:xfrm>
            <a:off x="2212186" y="110351891"/>
            <a:ext cx="767132" cy="224212"/>
            <a:chOff x="2212186" y="110351891"/>
            <a:chExt cx="767132" cy="224212"/>
          </a:xfrm>
        </xdr:grpSpPr>
        <xdr:grpSp>
          <xdr:nvGrpSpPr>
            <xdr:cNvPr id="13" name="Group 12"/>
            <xdr:cNvGrpSpPr/>
          </xdr:nvGrpSpPr>
          <xdr:grpSpPr>
            <a:xfrm>
              <a:off x="2212186" y="110351891"/>
              <a:ext cx="583786" cy="224212"/>
              <a:chOff x="2214564" y="110139961"/>
              <a:chExt cx="583786" cy="224212"/>
            </a:xfrm>
          </xdr:grpSpPr>
          <xdr:pic>
            <xdr:nvPicPr>
              <xdr:cNvPr id="15" name="Picture 14" descr="C:\Users\eag 4\AppData\Local\Microsoft\Windows\Temporary Internet Files\Content.IE5\G8KXI826\MC900431611[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4564" y="110144717"/>
                <a:ext cx="219456" cy="2194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Picture 15" descr="C:\Users\eag 4\AppData\Local\Microsoft\Windows\Temporary Internet Files\Content.IE5\G8KXI826\MC900431611[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2682" y="110142339"/>
                <a:ext cx="219456" cy="2194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 name="Picture 16" descr="C:\Users\eag 4\AppData\Local\Microsoft\Windows\Temporary Internet Files\Content.IE5\G8KXI826\MC900431611[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8894" y="110139961"/>
                <a:ext cx="219456" cy="219456"/>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14" name="Picture 13" descr="C:\Users\eag 4\AppData\Local\Microsoft\Windows\Temporary Internet Files\Content.IE5\G8KXI826\MC900431611[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59862" y="110351891"/>
              <a:ext cx="219456" cy="219456"/>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5" name="Group 4"/>
          <xdr:cNvGrpSpPr/>
        </xdr:nvGrpSpPr>
        <xdr:grpSpPr>
          <a:xfrm>
            <a:off x="2209808" y="110575727"/>
            <a:ext cx="957628" cy="231362"/>
            <a:chOff x="2209808" y="110575727"/>
            <a:chExt cx="957628" cy="231362"/>
          </a:xfrm>
        </xdr:grpSpPr>
        <xdr:grpSp>
          <xdr:nvGrpSpPr>
            <xdr:cNvPr id="6" name="Group 5"/>
            <xdr:cNvGrpSpPr/>
          </xdr:nvGrpSpPr>
          <xdr:grpSpPr>
            <a:xfrm>
              <a:off x="2209808" y="110575727"/>
              <a:ext cx="767132" cy="224212"/>
              <a:chOff x="2212186" y="110351891"/>
              <a:chExt cx="767132" cy="224212"/>
            </a:xfrm>
          </xdr:grpSpPr>
          <xdr:grpSp>
            <xdr:nvGrpSpPr>
              <xdr:cNvPr id="8" name="Group 7"/>
              <xdr:cNvGrpSpPr/>
            </xdr:nvGrpSpPr>
            <xdr:grpSpPr>
              <a:xfrm>
                <a:off x="2212186" y="110351891"/>
                <a:ext cx="583786" cy="224212"/>
                <a:chOff x="2214564" y="110139961"/>
                <a:chExt cx="583786" cy="224212"/>
              </a:xfrm>
            </xdr:grpSpPr>
            <xdr:pic>
              <xdr:nvPicPr>
                <xdr:cNvPr id="10" name="Picture 9" descr="C:\Users\eag 4\AppData\Local\Microsoft\Windows\Temporary Internet Files\Content.IE5\G8KXI826\MC900431611[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4564" y="110144717"/>
                  <a:ext cx="219456" cy="2194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Picture 10" descr="C:\Users\eag 4\AppData\Local\Microsoft\Windows\Temporary Internet Files\Content.IE5\G8KXI826\MC900431611[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2682" y="110142339"/>
                  <a:ext cx="219456" cy="2194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Picture 11" descr="C:\Users\eag 4\AppData\Local\Microsoft\Windows\Temporary Internet Files\Content.IE5\G8KXI826\MC900431611[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8894" y="110139961"/>
                  <a:ext cx="219456" cy="219456"/>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9" name="Picture 8" descr="C:\Users\eag 4\AppData\Local\Microsoft\Windows\Temporary Internet Files\Content.IE5\G8KXI826\MC900431611[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59862" y="110351891"/>
                <a:ext cx="219456" cy="219456"/>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7" name="Picture 6" descr="C:\Users\eag 4\AppData\Local\Microsoft\Windows\Temporary Internet Files\Content.IE5\G8KXI826\MC900431611[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7980" y="110587633"/>
              <a:ext cx="219456" cy="21945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17</xdr:col>
      <xdr:colOff>364325</xdr:colOff>
      <xdr:row>16</xdr:row>
      <xdr:rowOff>79903</xdr:rowOff>
    </xdr:from>
    <xdr:to>
      <xdr:col>17</xdr:col>
      <xdr:colOff>383374</xdr:colOff>
      <xdr:row>234</xdr:row>
      <xdr:rowOff>77259</xdr:rowOff>
    </xdr:to>
    <xdr:sp macro="" textlink="">
      <xdr:nvSpPr>
        <xdr:cNvPr id="22" name="Rectangle 21"/>
        <xdr:cNvSpPr/>
      </xdr:nvSpPr>
      <xdr:spPr>
        <a:xfrm>
          <a:off x="5822150" y="3318403"/>
          <a:ext cx="19049" cy="37135331"/>
        </a:xfrm>
        <a:prstGeom prst="rect">
          <a:avLst/>
        </a:prstGeom>
        <a:solidFill>
          <a:schemeClr val="bg1">
            <a:lumMod val="75000"/>
            <a:alpha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ms-MY" sz="1100"/>
        </a:p>
      </xdr:txBody>
    </xdr:sp>
    <xdr:clientData/>
  </xdr:twoCellAnchor>
  <xdr:twoCellAnchor>
    <xdr:from>
      <xdr:col>14</xdr:col>
      <xdr:colOff>0</xdr:colOff>
      <xdr:row>20</xdr:row>
      <xdr:rowOff>0</xdr:rowOff>
    </xdr:from>
    <xdr:to>
      <xdr:col>14</xdr:col>
      <xdr:colOff>1378324</xdr:colOff>
      <xdr:row>20</xdr:row>
      <xdr:rowOff>208601</xdr:rowOff>
    </xdr:to>
    <xdr:sp macro="" textlink="">
      <xdr:nvSpPr>
        <xdr:cNvPr id="29" name="Rounded Rectangle 28">
          <a:hlinkClick xmlns:r="http://schemas.openxmlformats.org/officeDocument/2006/relationships" r:id="rId2"/>
        </xdr:cNvPr>
        <xdr:cNvSpPr/>
      </xdr:nvSpPr>
      <xdr:spPr>
        <a:xfrm>
          <a:off x="5667375" y="62455425"/>
          <a:ext cx="1378324" cy="208601"/>
        </a:xfrm>
        <a:prstGeom prst="roundRect">
          <a:avLst/>
        </a:prstGeom>
        <a:ln/>
      </xdr:spPr>
      <xdr:style>
        <a:lnRef idx="0">
          <a:schemeClr val="accent3"/>
        </a:lnRef>
        <a:fillRef idx="1003">
          <a:schemeClr val="lt1"/>
        </a:fillRef>
        <a:effectRef idx="3">
          <a:schemeClr val="accent3"/>
        </a:effectRef>
        <a:fontRef idx="minor">
          <a:schemeClr val="lt1"/>
        </a:fontRef>
      </xdr:style>
      <xdr:txBody>
        <a:bodyPr vertOverflow="clip" horzOverflow="clip" rtlCol="0" anchor="ctr"/>
        <a:lstStyle/>
        <a:p>
          <a:pPr algn="ctr"/>
          <a:r>
            <a:rPr lang="ms-MY" sz="1100" b="1">
              <a:solidFill>
                <a:schemeClr val="tx1"/>
              </a:solidFill>
              <a:latin typeface="Trebuchet MS" pitchFamily="34" charset="0"/>
            </a:rPr>
            <a:t>IS-CAL02</a:t>
          </a:r>
        </a:p>
      </xdr:txBody>
    </xdr:sp>
    <xdr:clientData/>
  </xdr:twoCellAnchor>
  <xdr:twoCellAnchor>
    <xdr:from>
      <xdr:col>14</xdr:col>
      <xdr:colOff>0</xdr:colOff>
      <xdr:row>44</xdr:row>
      <xdr:rowOff>0</xdr:rowOff>
    </xdr:from>
    <xdr:to>
      <xdr:col>14</xdr:col>
      <xdr:colOff>1378324</xdr:colOff>
      <xdr:row>44</xdr:row>
      <xdr:rowOff>208601</xdr:rowOff>
    </xdr:to>
    <xdr:sp macro="" textlink="">
      <xdr:nvSpPr>
        <xdr:cNvPr id="30" name="Rounded Rectangle 29">
          <a:hlinkClick xmlns:r="http://schemas.openxmlformats.org/officeDocument/2006/relationships" r:id="rId3"/>
        </xdr:cNvPr>
        <xdr:cNvSpPr/>
      </xdr:nvSpPr>
      <xdr:spPr>
        <a:xfrm>
          <a:off x="5667375" y="65389125"/>
          <a:ext cx="1378324" cy="208601"/>
        </a:xfrm>
        <a:prstGeom prst="roundRect">
          <a:avLst/>
        </a:prstGeom>
        <a:ln/>
      </xdr:spPr>
      <xdr:style>
        <a:lnRef idx="0">
          <a:schemeClr val="accent3"/>
        </a:lnRef>
        <a:fillRef idx="1003">
          <a:schemeClr val="lt1"/>
        </a:fillRef>
        <a:effectRef idx="3">
          <a:schemeClr val="accent3"/>
        </a:effectRef>
        <a:fontRef idx="minor">
          <a:schemeClr val="lt1"/>
        </a:fontRef>
      </xdr:style>
      <xdr:txBody>
        <a:bodyPr vertOverflow="clip" horzOverflow="clip" rtlCol="0" anchor="ctr"/>
        <a:lstStyle/>
        <a:p>
          <a:pPr algn="ctr"/>
          <a:r>
            <a:rPr lang="ms-MY" sz="1100" b="1">
              <a:solidFill>
                <a:schemeClr val="tx1"/>
              </a:solidFill>
              <a:latin typeface="Trebuchet MS" pitchFamily="34" charset="0"/>
            </a:rPr>
            <a:t>IS-CAL03</a:t>
          </a:r>
        </a:p>
      </xdr:txBody>
    </xdr:sp>
    <xdr:clientData/>
  </xdr:twoCellAnchor>
  <xdr:twoCellAnchor>
    <xdr:from>
      <xdr:col>14</xdr:col>
      <xdr:colOff>0</xdr:colOff>
      <xdr:row>81</xdr:row>
      <xdr:rowOff>0</xdr:rowOff>
    </xdr:from>
    <xdr:to>
      <xdr:col>14</xdr:col>
      <xdr:colOff>1378324</xdr:colOff>
      <xdr:row>81</xdr:row>
      <xdr:rowOff>208601</xdr:rowOff>
    </xdr:to>
    <xdr:sp macro="" textlink="">
      <xdr:nvSpPr>
        <xdr:cNvPr id="31" name="Rounded Rectangle 30">
          <a:hlinkClick xmlns:r="http://schemas.openxmlformats.org/officeDocument/2006/relationships" r:id="rId4"/>
        </xdr:cNvPr>
        <xdr:cNvSpPr/>
      </xdr:nvSpPr>
      <xdr:spPr>
        <a:xfrm>
          <a:off x="5667375" y="71447025"/>
          <a:ext cx="1378324" cy="208601"/>
        </a:xfrm>
        <a:prstGeom prst="roundRect">
          <a:avLst/>
        </a:prstGeom>
        <a:ln/>
      </xdr:spPr>
      <xdr:style>
        <a:lnRef idx="0">
          <a:schemeClr val="accent3"/>
        </a:lnRef>
        <a:fillRef idx="1003">
          <a:schemeClr val="lt1"/>
        </a:fillRef>
        <a:effectRef idx="3">
          <a:schemeClr val="accent3"/>
        </a:effectRef>
        <a:fontRef idx="minor">
          <a:schemeClr val="lt1"/>
        </a:fontRef>
      </xdr:style>
      <xdr:txBody>
        <a:bodyPr vertOverflow="clip" horzOverflow="clip" rtlCol="0" anchor="ctr"/>
        <a:lstStyle/>
        <a:p>
          <a:pPr algn="ctr"/>
          <a:r>
            <a:rPr lang="ms-MY" sz="1100" b="1">
              <a:solidFill>
                <a:schemeClr val="tx1"/>
              </a:solidFill>
              <a:latin typeface="Trebuchet MS" pitchFamily="34" charset="0"/>
            </a:rPr>
            <a:t>EP-CAL03</a:t>
          </a:r>
        </a:p>
      </xdr:txBody>
    </xdr:sp>
    <xdr:clientData/>
  </xdr:twoCellAnchor>
  <xdr:twoCellAnchor>
    <xdr:from>
      <xdr:col>14</xdr:col>
      <xdr:colOff>0</xdr:colOff>
      <xdr:row>140</xdr:row>
      <xdr:rowOff>0</xdr:rowOff>
    </xdr:from>
    <xdr:to>
      <xdr:col>14</xdr:col>
      <xdr:colOff>1378324</xdr:colOff>
      <xdr:row>141</xdr:row>
      <xdr:rowOff>27626</xdr:rowOff>
    </xdr:to>
    <xdr:sp macro="" textlink="">
      <xdr:nvSpPr>
        <xdr:cNvPr id="32" name="Rounded Rectangle 31">
          <a:hlinkClick xmlns:r="http://schemas.openxmlformats.org/officeDocument/2006/relationships" r:id="rId5"/>
        </xdr:cNvPr>
        <xdr:cNvSpPr/>
      </xdr:nvSpPr>
      <xdr:spPr>
        <a:xfrm>
          <a:off x="5667375" y="83600925"/>
          <a:ext cx="1378324" cy="237176"/>
        </a:xfrm>
        <a:prstGeom prst="roundRect">
          <a:avLst/>
        </a:prstGeom>
        <a:ln/>
      </xdr:spPr>
      <xdr:style>
        <a:lnRef idx="0">
          <a:schemeClr val="accent3"/>
        </a:lnRef>
        <a:fillRef idx="1003">
          <a:schemeClr val="lt1"/>
        </a:fillRef>
        <a:effectRef idx="3">
          <a:schemeClr val="accent3"/>
        </a:effectRef>
        <a:fontRef idx="minor">
          <a:schemeClr val="lt1"/>
        </a:fontRef>
      </xdr:style>
      <xdr:txBody>
        <a:bodyPr vertOverflow="clip" horzOverflow="clip" rtlCol="0" anchor="ctr"/>
        <a:lstStyle/>
        <a:p>
          <a:pPr algn="ctr"/>
          <a:r>
            <a:rPr lang="ms-MY" sz="1100" b="1">
              <a:solidFill>
                <a:schemeClr val="tx1"/>
              </a:solidFill>
              <a:latin typeface="Trebuchet MS" pitchFamily="34" charset="0"/>
            </a:rPr>
            <a:t>WM-CAL01</a:t>
          </a:r>
        </a:p>
      </xdr:txBody>
    </xdr:sp>
    <xdr:clientData/>
  </xdr:twoCellAnchor>
  <xdr:twoCellAnchor>
    <xdr:from>
      <xdr:col>14</xdr:col>
      <xdr:colOff>0</xdr:colOff>
      <xdr:row>147</xdr:row>
      <xdr:rowOff>0</xdr:rowOff>
    </xdr:from>
    <xdr:to>
      <xdr:col>14</xdr:col>
      <xdr:colOff>1378324</xdr:colOff>
      <xdr:row>148</xdr:row>
      <xdr:rowOff>27626</xdr:rowOff>
    </xdr:to>
    <xdr:sp macro="" textlink="">
      <xdr:nvSpPr>
        <xdr:cNvPr id="33" name="Rounded Rectangle 32">
          <a:hlinkClick xmlns:r="http://schemas.openxmlformats.org/officeDocument/2006/relationships" r:id="rId6"/>
        </xdr:cNvPr>
        <xdr:cNvSpPr/>
      </xdr:nvSpPr>
      <xdr:spPr>
        <a:xfrm>
          <a:off x="5667375" y="85048725"/>
          <a:ext cx="1378324" cy="237176"/>
        </a:xfrm>
        <a:prstGeom prst="roundRect">
          <a:avLst/>
        </a:prstGeom>
        <a:ln/>
      </xdr:spPr>
      <xdr:style>
        <a:lnRef idx="0">
          <a:schemeClr val="accent3"/>
        </a:lnRef>
        <a:fillRef idx="1003">
          <a:schemeClr val="lt1"/>
        </a:fillRef>
        <a:effectRef idx="3">
          <a:schemeClr val="accent3"/>
        </a:effectRef>
        <a:fontRef idx="minor">
          <a:schemeClr val="lt1"/>
        </a:fontRef>
      </xdr:style>
      <xdr:txBody>
        <a:bodyPr vertOverflow="clip" horzOverflow="clip" rtlCol="0" anchor="ctr"/>
        <a:lstStyle/>
        <a:p>
          <a:pPr algn="ctr"/>
          <a:r>
            <a:rPr lang="ms-MY" sz="1100" b="1">
              <a:solidFill>
                <a:schemeClr val="tx1"/>
              </a:solidFill>
              <a:latin typeface="Trebuchet MS" pitchFamily="34" charset="0"/>
            </a:rPr>
            <a:t>EC-CAL02</a:t>
          </a:r>
        </a:p>
      </xdr:txBody>
    </xdr:sp>
    <xdr:clientData/>
  </xdr:twoCellAnchor>
  <xdr:twoCellAnchor>
    <xdr:from>
      <xdr:col>14</xdr:col>
      <xdr:colOff>0</xdr:colOff>
      <xdr:row>156</xdr:row>
      <xdr:rowOff>0</xdr:rowOff>
    </xdr:from>
    <xdr:to>
      <xdr:col>14</xdr:col>
      <xdr:colOff>1381571</xdr:colOff>
      <xdr:row>157</xdr:row>
      <xdr:rowOff>40481</xdr:rowOff>
    </xdr:to>
    <xdr:sp macro="" textlink="">
      <xdr:nvSpPr>
        <xdr:cNvPr id="35" name="Rounded Rectangle 34">
          <a:hlinkClick xmlns:r="http://schemas.openxmlformats.org/officeDocument/2006/relationships" r:id="rId7"/>
        </xdr:cNvPr>
        <xdr:cNvSpPr/>
      </xdr:nvSpPr>
      <xdr:spPr>
        <a:xfrm>
          <a:off x="5667375" y="86306025"/>
          <a:ext cx="1381571" cy="250031"/>
        </a:xfrm>
        <a:prstGeom prst="roundRect">
          <a:avLst/>
        </a:prstGeom>
        <a:ln/>
      </xdr:spPr>
      <xdr:style>
        <a:lnRef idx="0">
          <a:schemeClr val="accent3"/>
        </a:lnRef>
        <a:fillRef idx="1003">
          <a:schemeClr val="lt1"/>
        </a:fillRef>
        <a:effectRef idx="3">
          <a:schemeClr val="accent3"/>
        </a:effectRef>
        <a:fontRef idx="minor">
          <a:schemeClr val="lt1"/>
        </a:fontRef>
      </xdr:style>
      <xdr:txBody>
        <a:bodyPr vertOverflow="clip" horzOverflow="clip" rtlCol="0" anchor="ctr"/>
        <a:lstStyle/>
        <a:p>
          <a:pPr algn="ctr"/>
          <a:r>
            <a:rPr lang="ms-MY" sz="1100" b="1">
              <a:solidFill>
                <a:schemeClr val="tx1"/>
              </a:solidFill>
              <a:latin typeface="Trebuchet MS" pitchFamily="34" charset="0"/>
            </a:rPr>
            <a:t>EC-CAL03</a:t>
          </a:r>
        </a:p>
      </xdr:txBody>
    </xdr:sp>
    <xdr:clientData/>
  </xdr:twoCellAnchor>
  <xdr:twoCellAnchor>
    <xdr:from>
      <xdr:col>14</xdr:col>
      <xdr:colOff>0</xdr:colOff>
      <xdr:row>169</xdr:row>
      <xdr:rowOff>0</xdr:rowOff>
    </xdr:from>
    <xdr:to>
      <xdr:col>14</xdr:col>
      <xdr:colOff>1381571</xdr:colOff>
      <xdr:row>170</xdr:row>
      <xdr:rowOff>40481</xdr:rowOff>
    </xdr:to>
    <xdr:sp macro="" textlink="">
      <xdr:nvSpPr>
        <xdr:cNvPr id="36" name="Rounded Rectangle 35">
          <a:hlinkClick xmlns:r="http://schemas.openxmlformats.org/officeDocument/2006/relationships" r:id="rId8"/>
        </xdr:cNvPr>
        <xdr:cNvSpPr/>
      </xdr:nvSpPr>
      <xdr:spPr>
        <a:xfrm>
          <a:off x="5667375" y="89039700"/>
          <a:ext cx="1381571" cy="250031"/>
        </a:xfrm>
        <a:prstGeom prst="roundRect">
          <a:avLst/>
        </a:prstGeom>
        <a:ln/>
      </xdr:spPr>
      <xdr:style>
        <a:lnRef idx="0">
          <a:schemeClr val="accent3"/>
        </a:lnRef>
        <a:fillRef idx="1003">
          <a:schemeClr val="lt1"/>
        </a:fillRef>
        <a:effectRef idx="3">
          <a:schemeClr val="accent3"/>
        </a:effectRef>
        <a:fontRef idx="minor">
          <a:schemeClr val="lt1"/>
        </a:fontRef>
      </xdr:style>
      <xdr:txBody>
        <a:bodyPr vertOverflow="clip" horzOverflow="clip" rtlCol="0" anchor="ctr"/>
        <a:lstStyle/>
        <a:p>
          <a:pPr algn="ctr"/>
          <a:r>
            <a:rPr lang="ms-MY" sz="1100" b="1">
              <a:solidFill>
                <a:sysClr val="windowText" lastClr="000000"/>
              </a:solidFill>
              <a:latin typeface="Trebuchet MS" pitchFamily="34" charset="0"/>
            </a:rPr>
            <a:t>WE-CAL02</a:t>
          </a:r>
        </a:p>
      </xdr:txBody>
    </xdr:sp>
    <xdr:clientData/>
  </xdr:twoCellAnchor>
  <xdr:twoCellAnchor>
    <xdr:from>
      <xdr:col>14</xdr:col>
      <xdr:colOff>0</xdr:colOff>
      <xdr:row>172</xdr:row>
      <xdr:rowOff>0</xdr:rowOff>
    </xdr:from>
    <xdr:to>
      <xdr:col>14</xdr:col>
      <xdr:colOff>1381571</xdr:colOff>
      <xdr:row>173</xdr:row>
      <xdr:rowOff>40481</xdr:rowOff>
    </xdr:to>
    <xdr:sp macro="" textlink="">
      <xdr:nvSpPr>
        <xdr:cNvPr id="43" name="Rounded Rectangle 42">
          <a:hlinkClick xmlns:r="http://schemas.openxmlformats.org/officeDocument/2006/relationships" r:id="rId9"/>
        </xdr:cNvPr>
        <xdr:cNvSpPr/>
      </xdr:nvSpPr>
      <xdr:spPr>
        <a:xfrm>
          <a:off x="5667375" y="89668350"/>
          <a:ext cx="1381571" cy="250031"/>
        </a:xfrm>
        <a:prstGeom prst="roundRect">
          <a:avLst/>
        </a:prstGeom>
        <a:ln/>
      </xdr:spPr>
      <xdr:style>
        <a:lnRef idx="0">
          <a:schemeClr val="accent3"/>
        </a:lnRef>
        <a:fillRef idx="1003">
          <a:schemeClr val="lt1"/>
        </a:fillRef>
        <a:effectRef idx="3">
          <a:schemeClr val="accent3"/>
        </a:effectRef>
        <a:fontRef idx="minor">
          <a:schemeClr val="lt1"/>
        </a:fontRef>
      </xdr:style>
      <xdr:txBody>
        <a:bodyPr vertOverflow="clip" horzOverflow="clip" rtlCol="0" anchor="ctr"/>
        <a:lstStyle/>
        <a:p>
          <a:pPr algn="ctr"/>
          <a:r>
            <a:rPr lang="ms-MY" sz="1100" b="1">
              <a:solidFill>
                <a:sysClr val="windowText" lastClr="000000"/>
              </a:solidFill>
              <a:latin typeface="Trebuchet MS" pitchFamily="34" charset="0"/>
            </a:rPr>
            <a:t>WE-CAL03</a:t>
          </a:r>
        </a:p>
      </xdr:txBody>
    </xdr:sp>
    <xdr:clientData/>
  </xdr:twoCellAnchor>
  <xdr:twoCellAnchor>
    <xdr:from>
      <xdr:col>14</xdr:col>
      <xdr:colOff>0</xdr:colOff>
      <xdr:row>77</xdr:row>
      <xdr:rowOff>0</xdr:rowOff>
    </xdr:from>
    <xdr:to>
      <xdr:col>14</xdr:col>
      <xdr:colOff>1378324</xdr:colOff>
      <xdr:row>77</xdr:row>
      <xdr:rowOff>208601</xdr:rowOff>
    </xdr:to>
    <xdr:sp macro="" textlink="">
      <xdr:nvSpPr>
        <xdr:cNvPr id="45" name="Rounded Rectangle 44">
          <a:hlinkClick xmlns:r="http://schemas.openxmlformats.org/officeDocument/2006/relationships" r:id="rId10"/>
        </xdr:cNvPr>
        <xdr:cNvSpPr/>
      </xdr:nvSpPr>
      <xdr:spPr>
        <a:xfrm>
          <a:off x="5667375" y="70608825"/>
          <a:ext cx="1378324" cy="208601"/>
        </a:xfrm>
        <a:prstGeom prst="roundRect">
          <a:avLst/>
        </a:prstGeom>
        <a:ln/>
      </xdr:spPr>
      <xdr:style>
        <a:lnRef idx="0">
          <a:schemeClr val="accent3"/>
        </a:lnRef>
        <a:fillRef idx="1003">
          <a:schemeClr val="lt1"/>
        </a:fillRef>
        <a:effectRef idx="3">
          <a:schemeClr val="accent3"/>
        </a:effectRef>
        <a:fontRef idx="minor">
          <a:schemeClr val="lt1"/>
        </a:fontRef>
      </xdr:style>
      <xdr:txBody>
        <a:bodyPr vertOverflow="clip" horzOverflow="clip" rtlCol="0" anchor="ctr"/>
        <a:lstStyle/>
        <a:p>
          <a:pPr algn="ctr"/>
          <a:r>
            <a:rPr lang="ms-MY" sz="1100" b="1">
              <a:solidFill>
                <a:schemeClr val="tx1"/>
              </a:solidFill>
              <a:latin typeface="Trebuchet MS" pitchFamily="34" charset="0"/>
            </a:rPr>
            <a:t>EP-CAL02</a:t>
          </a:r>
        </a:p>
      </xdr:txBody>
    </xdr:sp>
    <xdr:clientData/>
  </xdr:twoCellAnchor>
  <xdr:twoCellAnchor editAs="oneCell">
    <xdr:from>
      <xdr:col>1</xdr:col>
      <xdr:colOff>47624</xdr:colOff>
      <xdr:row>0</xdr:row>
      <xdr:rowOff>187887</xdr:rowOff>
    </xdr:from>
    <xdr:to>
      <xdr:col>7</xdr:col>
      <xdr:colOff>285749</xdr:colOff>
      <xdr:row>3</xdr:row>
      <xdr:rowOff>119630</xdr:rowOff>
    </xdr:to>
    <xdr:pic>
      <xdr:nvPicPr>
        <xdr:cNvPr id="46" name="Picture 4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26218" y="187887"/>
          <a:ext cx="2178844" cy="6461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619125</xdr:colOff>
      <xdr:row>23</xdr:row>
      <xdr:rowOff>200025</xdr:rowOff>
    </xdr:from>
    <xdr:to>
      <xdr:col>14</xdr:col>
      <xdr:colOff>1368799</xdr:colOff>
      <xdr:row>24</xdr:row>
      <xdr:rowOff>199076</xdr:rowOff>
    </xdr:to>
    <xdr:sp macro="" textlink="">
      <xdr:nvSpPr>
        <xdr:cNvPr id="37" name="Rounded Rectangle 36">
          <a:hlinkClick xmlns:r="http://schemas.openxmlformats.org/officeDocument/2006/relationships" r:id="rId1"/>
        </xdr:cNvPr>
        <xdr:cNvSpPr/>
      </xdr:nvSpPr>
      <xdr:spPr>
        <a:xfrm>
          <a:off x="5667375" y="103155750"/>
          <a:ext cx="1368799" cy="199076"/>
        </a:xfrm>
        <a:prstGeom prst="roundRect">
          <a:avLst/>
        </a:prstGeom>
        <a:ln/>
      </xdr:spPr>
      <xdr:style>
        <a:lnRef idx="0">
          <a:schemeClr val="accent3"/>
        </a:lnRef>
        <a:fillRef idx="1003">
          <a:schemeClr val="lt1"/>
        </a:fillRef>
        <a:effectRef idx="3">
          <a:schemeClr val="accent3"/>
        </a:effectRef>
        <a:fontRef idx="minor">
          <a:schemeClr val="lt1"/>
        </a:fontRef>
      </xdr:style>
      <xdr:txBody>
        <a:bodyPr vertOverflow="clip" horzOverflow="clip" rtlCol="0" anchor="ctr"/>
        <a:lstStyle/>
        <a:p>
          <a:pPr algn="ctr"/>
          <a:r>
            <a:rPr lang="ms-MY" sz="1100" b="1">
              <a:solidFill>
                <a:sysClr val="windowText" lastClr="000000"/>
              </a:solidFill>
              <a:latin typeface="Trebuchet MS" pitchFamily="34" charset="0"/>
            </a:rPr>
            <a:t>IS-CAL04</a:t>
          </a:r>
        </a:p>
      </xdr:txBody>
    </xdr:sp>
    <xdr:clientData/>
  </xdr:twoCellAnchor>
  <xdr:twoCellAnchor>
    <xdr:from>
      <xdr:col>13</xdr:col>
      <xdr:colOff>619125</xdr:colOff>
      <xdr:row>25</xdr:row>
      <xdr:rowOff>190500</xdr:rowOff>
    </xdr:from>
    <xdr:to>
      <xdr:col>14</xdr:col>
      <xdr:colOff>1368799</xdr:colOff>
      <xdr:row>26</xdr:row>
      <xdr:rowOff>189551</xdr:rowOff>
    </xdr:to>
    <xdr:sp macro="" textlink="">
      <xdr:nvSpPr>
        <xdr:cNvPr id="38" name="Rounded Rectangle 37">
          <a:hlinkClick xmlns:r="http://schemas.openxmlformats.org/officeDocument/2006/relationships" r:id="rId2"/>
        </xdr:cNvPr>
        <xdr:cNvSpPr/>
      </xdr:nvSpPr>
      <xdr:spPr>
        <a:xfrm>
          <a:off x="5667375" y="103555800"/>
          <a:ext cx="1368799" cy="208601"/>
        </a:xfrm>
        <a:prstGeom prst="roundRect">
          <a:avLst/>
        </a:prstGeom>
        <a:ln/>
      </xdr:spPr>
      <xdr:style>
        <a:lnRef idx="0">
          <a:schemeClr val="accent3"/>
        </a:lnRef>
        <a:fillRef idx="1003">
          <a:schemeClr val="lt1"/>
        </a:fillRef>
        <a:effectRef idx="3">
          <a:schemeClr val="accent3"/>
        </a:effectRef>
        <a:fontRef idx="minor">
          <a:schemeClr val="lt1"/>
        </a:fontRef>
      </xdr:style>
      <xdr:txBody>
        <a:bodyPr vertOverflow="clip" horzOverflow="clip" rtlCol="0" anchor="ctr"/>
        <a:lstStyle/>
        <a:p>
          <a:pPr algn="ctr"/>
          <a:r>
            <a:rPr lang="ms-MY" sz="1100" b="1">
              <a:solidFill>
                <a:sysClr val="windowText" lastClr="000000"/>
              </a:solidFill>
              <a:latin typeface="Trebuchet MS" pitchFamily="34" charset="0"/>
            </a:rPr>
            <a:t>IS-CAL05</a:t>
          </a:r>
        </a:p>
      </xdr:txBody>
    </xdr:sp>
    <xdr:clientData/>
  </xdr:twoCellAnchor>
  <xdr:twoCellAnchor>
    <xdr:from>
      <xdr:col>14</xdr:col>
      <xdr:colOff>0</xdr:colOff>
      <xdr:row>123</xdr:row>
      <xdr:rowOff>0</xdr:rowOff>
    </xdr:from>
    <xdr:to>
      <xdr:col>14</xdr:col>
      <xdr:colOff>1378324</xdr:colOff>
      <xdr:row>124</xdr:row>
      <xdr:rowOff>27626</xdr:rowOff>
    </xdr:to>
    <xdr:sp macro="" textlink="">
      <xdr:nvSpPr>
        <xdr:cNvPr id="39" name="Rounded Rectangle 38">
          <a:hlinkClick xmlns:r="http://schemas.openxmlformats.org/officeDocument/2006/relationships" r:id="rId3"/>
        </xdr:cNvPr>
        <xdr:cNvSpPr/>
      </xdr:nvSpPr>
      <xdr:spPr>
        <a:xfrm>
          <a:off x="5667375" y="122891550"/>
          <a:ext cx="1378324" cy="237176"/>
        </a:xfrm>
        <a:prstGeom prst="roundRect">
          <a:avLst/>
        </a:prstGeom>
        <a:ln/>
      </xdr:spPr>
      <xdr:style>
        <a:lnRef idx="0">
          <a:schemeClr val="accent3"/>
        </a:lnRef>
        <a:fillRef idx="1003">
          <a:schemeClr val="lt1"/>
        </a:fillRef>
        <a:effectRef idx="3">
          <a:schemeClr val="accent3"/>
        </a:effectRef>
        <a:fontRef idx="minor">
          <a:schemeClr val="lt1"/>
        </a:fontRef>
      </xdr:style>
      <xdr:txBody>
        <a:bodyPr vertOverflow="clip" horzOverflow="clip" rtlCol="0" anchor="ctr"/>
        <a:lstStyle/>
        <a:p>
          <a:pPr algn="ctr"/>
          <a:r>
            <a:rPr lang="ms-MY" sz="1100" b="1">
              <a:solidFill>
                <a:sysClr val="windowText" lastClr="000000"/>
              </a:solidFill>
              <a:latin typeface="Trebuchet MS" pitchFamily="34" charset="0"/>
            </a:rPr>
            <a:t>WE-CAL04</a:t>
          </a:r>
        </a:p>
      </xdr:txBody>
    </xdr:sp>
    <xdr:clientData/>
  </xdr:twoCellAnchor>
  <xdr:twoCellAnchor>
    <xdr:from>
      <xdr:col>14</xdr:col>
      <xdr:colOff>0</xdr:colOff>
      <xdr:row>140</xdr:row>
      <xdr:rowOff>0</xdr:rowOff>
    </xdr:from>
    <xdr:to>
      <xdr:col>14</xdr:col>
      <xdr:colOff>1378324</xdr:colOff>
      <xdr:row>141</xdr:row>
      <xdr:rowOff>27626</xdr:rowOff>
    </xdr:to>
    <xdr:sp macro="" textlink="">
      <xdr:nvSpPr>
        <xdr:cNvPr id="40" name="Rounded Rectangle 39">
          <a:hlinkClick xmlns:r="http://schemas.openxmlformats.org/officeDocument/2006/relationships" r:id="rId4"/>
        </xdr:cNvPr>
        <xdr:cNvSpPr/>
      </xdr:nvSpPr>
      <xdr:spPr>
        <a:xfrm>
          <a:off x="5667375" y="126463425"/>
          <a:ext cx="1378324" cy="237176"/>
        </a:xfrm>
        <a:prstGeom prst="roundRect">
          <a:avLst/>
        </a:prstGeom>
        <a:ln/>
      </xdr:spPr>
      <xdr:style>
        <a:lnRef idx="0">
          <a:schemeClr val="accent3"/>
        </a:lnRef>
        <a:fillRef idx="1003">
          <a:schemeClr val="lt1"/>
        </a:fillRef>
        <a:effectRef idx="3">
          <a:schemeClr val="accent3"/>
        </a:effectRef>
        <a:fontRef idx="minor">
          <a:schemeClr val="lt1"/>
        </a:fontRef>
      </xdr:style>
      <xdr:txBody>
        <a:bodyPr vertOverflow="clip" horzOverflow="clip" rtlCol="0" anchor="ctr"/>
        <a:lstStyle/>
        <a:p>
          <a:pPr algn="ctr"/>
          <a:r>
            <a:rPr lang="ms-MY" sz="1100" b="1">
              <a:solidFill>
                <a:sysClr val="windowText" lastClr="000000"/>
              </a:solidFill>
              <a:latin typeface="Trebuchet MS" pitchFamily="34" charset="0"/>
            </a:rPr>
            <a:t>WM-CAL02</a:t>
          </a:r>
        </a:p>
      </xdr:txBody>
    </xdr:sp>
    <xdr:clientData/>
  </xdr:twoCellAnchor>
  <xdr:twoCellAnchor>
    <xdr:from>
      <xdr:col>14</xdr:col>
      <xdr:colOff>0</xdr:colOff>
      <xdr:row>43</xdr:row>
      <xdr:rowOff>0</xdr:rowOff>
    </xdr:from>
    <xdr:to>
      <xdr:col>14</xdr:col>
      <xdr:colOff>1378324</xdr:colOff>
      <xdr:row>44</xdr:row>
      <xdr:rowOff>0</xdr:rowOff>
    </xdr:to>
    <xdr:sp macro="" textlink="">
      <xdr:nvSpPr>
        <xdr:cNvPr id="42" name="Rounded Rectangle 41">
          <a:hlinkClick xmlns:r="http://schemas.openxmlformats.org/officeDocument/2006/relationships" r:id="rId5"/>
        </xdr:cNvPr>
        <xdr:cNvSpPr/>
      </xdr:nvSpPr>
      <xdr:spPr>
        <a:xfrm>
          <a:off x="5667375" y="107146725"/>
          <a:ext cx="1378324" cy="209550"/>
        </a:xfrm>
        <a:prstGeom prst="roundRect">
          <a:avLst/>
        </a:prstGeom>
        <a:ln/>
      </xdr:spPr>
      <xdr:style>
        <a:lnRef idx="0">
          <a:schemeClr val="accent3"/>
        </a:lnRef>
        <a:fillRef idx="1003">
          <a:schemeClr val="lt1"/>
        </a:fillRef>
        <a:effectRef idx="3">
          <a:schemeClr val="accent3"/>
        </a:effectRef>
        <a:fontRef idx="minor">
          <a:schemeClr val="lt1"/>
        </a:fontRef>
      </xdr:style>
      <xdr:txBody>
        <a:bodyPr vertOverflow="clip" horzOverflow="clip" rtlCol="0" anchor="ctr"/>
        <a:lstStyle/>
        <a:p>
          <a:pPr algn="ctr"/>
          <a:r>
            <a:rPr lang="ms-MY" sz="1100" b="1">
              <a:solidFill>
                <a:sysClr val="windowText" lastClr="000000"/>
              </a:solidFill>
              <a:latin typeface="Trebuchet MS" pitchFamily="34" charset="0"/>
            </a:rPr>
            <a:t>EP-CAL</a:t>
          </a:r>
          <a:r>
            <a:rPr lang="ms-MY" sz="1100" b="1" baseline="0">
              <a:solidFill>
                <a:sysClr val="windowText" lastClr="000000"/>
              </a:solidFill>
              <a:latin typeface="Trebuchet MS" pitchFamily="34" charset="0"/>
            </a:rPr>
            <a:t> O4</a:t>
          </a:r>
          <a:endParaRPr lang="ms-MY" sz="1100" b="1">
            <a:solidFill>
              <a:sysClr val="windowText" lastClr="000000"/>
            </a:solidFill>
            <a:latin typeface="Trebuchet MS" pitchFamily="34" charset="0"/>
          </a:endParaRPr>
        </a:p>
      </xdr:txBody>
    </xdr:sp>
    <xdr:clientData/>
  </xdr:twoCellAnchor>
  <xdr:twoCellAnchor editAs="oneCell">
    <xdr:from>
      <xdr:col>1</xdr:col>
      <xdr:colOff>47624</xdr:colOff>
      <xdr:row>0</xdr:row>
      <xdr:rowOff>180826</xdr:rowOff>
    </xdr:from>
    <xdr:to>
      <xdr:col>7</xdr:col>
      <xdr:colOff>309562</xdr:colOff>
      <xdr:row>3</xdr:row>
      <xdr:rowOff>119630</xdr:rowOff>
    </xdr:to>
    <xdr:pic>
      <xdr:nvPicPr>
        <xdr:cNvPr id="46" name="Picture 4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26218" y="180826"/>
          <a:ext cx="2202657" cy="6531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83342</xdr:colOff>
      <xdr:row>0</xdr:row>
      <xdr:rowOff>35718</xdr:rowOff>
    </xdr:from>
    <xdr:to>
      <xdr:col>5</xdr:col>
      <xdr:colOff>47625</xdr:colOff>
      <xdr:row>4</xdr:row>
      <xdr:rowOff>47624</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3" y="35718"/>
          <a:ext cx="1381127" cy="940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435777</xdr:colOff>
      <xdr:row>526</xdr:row>
      <xdr:rowOff>7148</xdr:rowOff>
    </xdr:from>
    <xdr:to>
      <xdr:col>7</xdr:col>
      <xdr:colOff>178967</xdr:colOff>
      <xdr:row>529</xdr:row>
      <xdr:rowOff>31339</xdr:rowOff>
    </xdr:to>
    <xdr:grpSp>
      <xdr:nvGrpSpPr>
        <xdr:cNvPr id="21" name="Group 20"/>
        <xdr:cNvGrpSpPr/>
      </xdr:nvGrpSpPr>
      <xdr:grpSpPr>
        <a:xfrm>
          <a:off x="2086777" y="112984231"/>
          <a:ext cx="970857" cy="659191"/>
          <a:chOff x="2209808" y="110139961"/>
          <a:chExt cx="957628" cy="667128"/>
        </a:xfrm>
      </xdr:grpSpPr>
      <xdr:grpSp>
        <xdr:nvGrpSpPr>
          <xdr:cNvPr id="6" name="Group 5"/>
          <xdr:cNvGrpSpPr/>
        </xdr:nvGrpSpPr>
        <xdr:grpSpPr>
          <a:xfrm>
            <a:off x="2214564" y="110139961"/>
            <a:ext cx="583786" cy="224212"/>
            <a:chOff x="2214564" y="110139961"/>
            <a:chExt cx="583786" cy="224212"/>
          </a:xfrm>
        </xdr:grpSpPr>
        <xdr:pic>
          <xdr:nvPicPr>
            <xdr:cNvPr id="3" name="Picture 2" descr="C:\Users\eag 4\AppData\Local\Microsoft\Windows\Temporary Internet Files\Content.IE5\G8KXI826\MC900431611[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4564" y="110144717"/>
              <a:ext cx="219456" cy="2194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Picture 3" descr="C:\Users\eag 4\AppData\Local\Microsoft\Windows\Temporary Internet Files\Content.IE5\G8KXI826\MC900431611[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02682" y="110142339"/>
              <a:ext cx="219456" cy="2194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C:\Users\eag 4\AppData\Local\Microsoft\Windows\Temporary Internet Files\Content.IE5\G8KXI826\MC900431611[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8894" y="110139961"/>
              <a:ext cx="219456" cy="219456"/>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2" name="Group 11"/>
          <xdr:cNvGrpSpPr/>
        </xdr:nvGrpSpPr>
        <xdr:grpSpPr>
          <a:xfrm>
            <a:off x="2212186" y="110351891"/>
            <a:ext cx="767132" cy="224212"/>
            <a:chOff x="2212186" y="110351891"/>
            <a:chExt cx="767132" cy="224212"/>
          </a:xfrm>
        </xdr:grpSpPr>
        <xdr:grpSp>
          <xdr:nvGrpSpPr>
            <xdr:cNvPr id="7" name="Group 6"/>
            <xdr:cNvGrpSpPr/>
          </xdr:nvGrpSpPr>
          <xdr:grpSpPr>
            <a:xfrm>
              <a:off x="2212186" y="110351891"/>
              <a:ext cx="583786" cy="224212"/>
              <a:chOff x="2214564" y="110139961"/>
              <a:chExt cx="583786" cy="224212"/>
            </a:xfrm>
          </xdr:grpSpPr>
          <xdr:pic>
            <xdr:nvPicPr>
              <xdr:cNvPr id="8" name="Picture 7" descr="C:\Users\eag 4\AppData\Local\Microsoft\Windows\Temporary Internet Files\Content.IE5\G8KXI826\MC900431611[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4564" y="110144717"/>
                <a:ext cx="219456" cy="2194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descr="C:\Users\eag 4\AppData\Local\Microsoft\Windows\Temporary Internet Files\Content.IE5\G8KXI826\MC900431611[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02682" y="110142339"/>
                <a:ext cx="219456" cy="2194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9" descr="C:\Users\eag 4\AppData\Local\Microsoft\Windows\Temporary Internet Files\Content.IE5\G8KXI826\MC900431611[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8894" y="110139961"/>
                <a:ext cx="219456" cy="219456"/>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11" name="Picture 10" descr="C:\Users\eag 4\AppData\Local\Microsoft\Windows\Temporary Internet Files\Content.IE5\G8KXI826\MC900431611[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59862" y="110351891"/>
              <a:ext cx="219456" cy="219456"/>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0" name="Group 19"/>
          <xdr:cNvGrpSpPr/>
        </xdr:nvGrpSpPr>
        <xdr:grpSpPr>
          <a:xfrm>
            <a:off x="2209808" y="110575727"/>
            <a:ext cx="957628" cy="231362"/>
            <a:chOff x="2209808" y="110575727"/>
            <a:chExt cx="957628" cy="231362"/>
          </a:xfrm>
        </xdr:grpSpPr>
        <xdr:grpSp>
          <xdr:nvGrpSpPr>
            <xdr:cNvPr id="13" name="Group 12"/>
            <xdr:cNvGrpSpPr/>
          </xdr:nvGrpSpPr>
          <xdr:grpSpPr>
            <a:xfrm>
              <a:off x="2209808" y="110575727"/>
              <a:ext cx="767132" cy="224212"/>
              <a:chOff x="2212186" y="110351891"/>
              <a:chExt cx="767132" cy="224212"/>
            </a:xfrm>
          </xdr:grpSpPr>
          <xdr:grpSp>
            <xdr:nvGrpSpPr>
              <xdr:cNvPr id="14" name="Group 13"/>
              <xdr:cNvGrpSpPr/>
            </xdr:nvGrpSpPr>
            <xdr:grpSpPr>
              <a:xfrm>
                <a:off x="2212186" y="110351891"/>
                <a:ext cx="583786" cy="224212"/>
                <a:chOff x="2214564" y="110139961"/>
                <a:chExt cx="583786" cy="224212"/>
              </a:xfrm>
            </xdr:grpSpPr>
            <xdr:pic>
              <xdr:nvPicPr>
                <xdr:cNvPr id="16" name="Picture 15" descr="C:\Users\eag 4\AppData\Local\Microsoft\Windows\Temporary Internet Files\Content.IE5\G8KXI826\MC900431611[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4564" y="110144717"/>
                  <a:ext cx="219456" cy="2194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 name="Picture 16" descr="C:\Users\eag 4\AppData\Local\Microsoft\Windows\Temporary Internet Files\Content.IE5\G8KXI826\MC900431611[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02682" y="110142339"/>
                  <a:ext cx="219456" cy="2194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 name="Picture 17" descr="C:\Users\eag 4\AppData\Local\Microsoft\Windows\Temporary Internet Files\Content.IE5\G8KXI826\MC900431611[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8894" y="110139961"/>
                  <a:ext cx="219456" cy="219456"/>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15" name="Picture 14" descr="C:\Users\eag 4\AppData\Local\Microsoft\Windows\Temporary Internet Files\Content.IE5\G8KXI826\MC900431611[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59862" y="110351891"/>
                <a:ext cx="219456" cy="219456"/>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19" name="Picture 18" descr="C:\Users\eag 4\AppData\Local\Microsoft\Windows\Temporary Internet Files\Content.IE5\G8KXI826\MC900431611[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47980" y="110587633"/>
              <a:ext cx="219456" cy="21945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23</xdr:col>
      <xdr:colOff>0</xdr:colOff>
      <xdr:row>16</xdr:row>
      <xdr:rowOff>0</xdr:rowOff>
    </xdr:from>
    <xdr:to>
      <xdr:col>35</xdr:col>
      <xdr:colOff>0</xdr:colOff>
      <xdr:row>24</xdr:row>
      <xdr:rowOff>0</xdr:rowOff>
    </xdr:to>
    <xdr:sp macro="" textlink="">
      <xdr:nvSpPr>
        <xdr:cNvPr id="22" name="Rectangle 21"/>
        <xdr:cNvSpPr/>
      </xdr:nvSpPr>
      <xdr:spPr>
        <a:xfrm>
          <a:off x="11299031" y="3250406"/>
          <a:ext cx="5000625" cy="1857375"/>
        </a:xfrm>
        <a:prstGeom prst="rect">
          <a:avLst/>
        </a:prstGeom>
        <a:solidFill>
          <a:schemeClr val="bg1">
            <a:lumMod val="75000"/>
            <a:alpha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ms-MY"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247650</xdr:colOff>
      <xdr:row>2</xdr:row>
      <xdr:rowOff>114300</xdr:rowOff>
    </xdr:from>
    <xdr:to>
      <xdr:col>13</xdr:col>
      <xdr:colOff>381000</xdr:colOff>
      <xdr:row>26</xdr:row>
      <xdr:rowOff>76200</xdr:rowOff>
    </xdr:to>
    <xdr:grpSp>
      <xdr:nvGrpSpPr>
        <xdr:cNvPr id="2" name="Group 1"/>
        <xdr:cNvGrpSpPr/>
      </xdr:nvGrpSpPr>
      <xdr:grpSpPr>
        <a:xfrm>
          <a:off x="247650" y="495300"/>
          <a:ext cx="8058150" cy="4533900"/>
          <a:chOff x="295275" y="381000"/>
          <a:chExt cx="8058150" cy="4533900"/>
        </a:xfrm>
      </xdr:grpSpPr>
      <xdr:pic>
        <xdr:nvPicPr>
          <xdr:cNvPr id="7"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1" y="381000"/>
            <a:ext cx="4331429" cy="245207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TextBox 3"/>
          <xdr:cNvSpPr txBox="1"/>
        </xdr:nvSpPr>
        <xdr:spPr>
          <a:xfrm>
            <a:off x="314325" y="2819400"/>
            <a:ext cx="8039100" cy="466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ms-MY" sz="2600" b="1">
                <a:solidFill>
                  <a:schemeClr val="bg2">
                    <a:lumMod val="25000"/>
                  </a:schemeClr>
                </a:solidFill>
                <a:latin typeface="+mn-lt"/>
              </a:rPr>
              <a:t>Integrated Carbon</a:t>
            </a:r>
            <a:r>
              <a:rPr lang="ms-MY" sz="2600" b="1" baseline="0">
                <a:solidFill>
                  <a:schemeClr val="bg2">
                    <a:lumMod val="25000"/>
                  </a:schemeClr>
                </a:solidFill>
                <a:latin typeface="+mn-lt"/>
              </a:rPr>
              <a:t> and Sustainable Assessment System</a:t>
            </a:r>
            <a:endParaRPr lang="ms-MY" sz="2600" b="1">
              <a:solidFill>
                <a:schemeClr val="bg2">
                  <a:lumMod val="25000"/>
                </a:schemeClr>
              </a:solidFill>
              <a:latin typeface="+mn-lt"/>
            </a:endParaRPr>
          </a:p>
        </xdr:txBody>
      </xdr:sp>
      <xdr:sp macro="" textlink="">
        <xdr:nvSpPr>
          <xdr:cNvPr id="5" name="TextBox 4"/>
          <xdr:cNvSpPr txBox="1"/>
        </xdr:nvSpPr>
        <xdr:spPr>
          <a:xfrm>
            <a:off x="295275" y="3257550"/>
            <a:ext cx="8039100" cy="1657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ms-MY" sz="1200" b="0">
                <a:solidFill>
                  <a:sysClr val="windowText" lastClr="000000"/>
                </a:solidFill>
                <a:latin typeface="+mn-lt"/>
              </a:rPr>
              <a:t>© EAG Consulting Sdn Bhd</a:t>
            </a:r>
          </a:p>
          <a:p>
            <a:r>
              <a:rPr lang="ms-MY" sz="1200" b="0">
                <a:solidFill>
                  <a:sysClr val="windowText" lastClr="000000"/>
                </a:solidFill>
                <a:latin typeface="+mn-lt"/>
              </a:rPr>
              <a:t>(Date of release: TBA)</a:t>
            </a:r>
          </a:p>
          <a:p>
            <a:endParaRPr lang="ms-MY" sz="1200" b="0">
              <a:solidFill>
                <a:sysClr val="windowText" lastClr="000000"/>
              </a:solidFill>
              <a:latin typeface="+mn-lt"/>
            </a:endParaRPr>
          </a:p>
          <a:p>
            <a:r>
              <a:rPr lang="ms-MY" sz="1200" b="1">
                <a:solidFill>
                  <a:sysClr val="windowText" lastClr="000000"/>
                </a:solidFill>
                <a:latin typeface="+mn-lt"/>
              </a:rPr>
              <a:t>Use the tabs at the bottom of the pages to navigate</a:t>
            </a:r>
          </a:p>
          <a:p>
            <a:endParaRPr lang="ms-MY" sz="1200" b="0">
              <a:solidFill>
                <a:sysClr val="windowText" lastClr="000000"/>
              </a:solidFill>
              <a:latin typeface="+mn-lt"/>
            </a:endParaRPr>
          </a:p>
          <a:p>
            <a:r>
              <a:rPr lang="ms-MY" sz="1200" b="0">
                <a:solidFill>
                  <a:sysClr val="windowText" lastClr="000000"/>
                </a:solidFill>
                <a:latin typeface="+mn-lt"/>
              </a:rPr>
              <a:t>*Please ensure that you are working with the latest release of the ICSAS</a:t>
            </a:r>
            <a:r>
              <a:rPr lang="ms-MY" sz="1200" b="0" baseline="0">
                <a:solidFill>
                  <a:sysClr val="windowText" lastClr="000000"/>
                </a:solidFill>
                <a:latin typeface="+mn-lt"/>
              </a:rPr>
              <a:t> - rating tool. ICSAS rating tools are updated  when required to incorporate improvements. the release date of this tool is shown above. </a:t>
            </a:r>
            <a:endParaRPr lang="ms-MY" sz="1200" b="0">
              <a:solidFill>
                <a:sysClr val="windowText" lastClr="000000"/>
              </a:solidFill>
              <a:latin typeface="+mn-lt"/>
            </a:endParaRPr>
          </a:p>
          <a:p>
            <a:endParaRPr lang="ms-MY" sz="1200" b="0">
              <a:solidFill>
                <a:sysClr val="windowText" lastClr="000000"/>
              </a:solidFill>
              <a:latin typeface="+mn-l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228600</xdr:colOff>
      <xdr:row>45</xdr:row>
      <xdr:rowOff>114300</xdr:rowOff>
    </xdr:from>
    <xdr:to>
      <xdr:col>14</xdr:col>
      <xdr:colOff>342900</xdr:colOff>
      <xdr:row>49</xdr:row>
      <xdr:rowOff>0</xdr:rowOff>
    </xdr:to>
    <xdr:sp macro="" textlink="">
      <xdr:nvSpPr>
        <xdr:cNvPr id="20" name="Down Arrow Callout 19"/>
        <xdr:cNvSpPr/>
      </xdr:nvSpPr>
      <xdr:spPr>
        <a:xfrm>
          <a:off x="5991225" y="9420225"/>
          <a:ext cx="1943100" cy="514350"/>
        </a:xfrm>
        <a:prstGeom prst="downArrowCallout">
          <a:avLst/>
        </a:prstGeom>
        <a:solidFill>
          <a:srgbClr val="CCCC00"/>
        </a:solidFill>
        <a:ln w="3175">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ms-MY" sz="1800" b="1">
            <a:latin typeface="+mj-lt"/>
          </a:endParaRPr>
        </a:p>
      </xdr:txBody>
    </xdr:sp>
    <xdr:clientData/>
  </xdr:twoCellAnchor>
  <xdr:twoCellAnchor editAs="absolute">
    <xdr:from>
      <xdr:col>1</xdr:col>
      <xdr:colOff>123825</xdr:colOff>
      <xdr:row>0</xdr:row>
      <xdr:rowOff>38101</xdr:rowOff>
    </xdr:from>
    <xdr:to>
      <xdr:col>4</xdr:col>
      <xdr:colOff>411439</xdr:colOff>
      <xdr:row>6</xdr:row>
      <xdr:rowOff>121140</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625" y="38101"/>
          <a:ext cx="1906864" cy="1226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285750</xdr:colOff>
      <xdr:row>33</xdr:row>
      <xdr:rowOff>95250</xdr:rowOff>
    </xdr:from>
    <xdr:to>
      <xdr:col>14</xdr:col>
      <xdr:colOff>409575</xdr:colOff>
      <xdr:row>49</xdr:row>
      <xdr:rowOff>19046</xdr:rowOff>
    </xdr:to>
    <xdr:grpSp>
      <xdr:nvGrpSpPr>
        <xdr:cNvPr id="23" name="Group 22"/>
        <xdr:cNvGrpSpPr/>
      </xdr:nvGrpSpPr>
      <xdr:grpSpPr>
        <a:xfrm>
          <a:off x="285750" y="6657975"/>
          <a:ext cx="7715250" cy="2838446"/>
          <a:chOff x="285750" y="6543675"/>
          <a:chExt cx="7715250" cy="2838446"/>
        </a:xfrm>
      </xdr:grpSpPr>
      <xdr:pic>
        <xdr:nvPicPr>
          <xdr:cNvPr id="8" name="Picture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2925" y="7029450"/>
            <a:ext cx="781050" cy="7715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38300" y="7019925"/>
            <a:ext cx="752475" cy="8191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9"/>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05100" y="7048500"/>
            <a:ext cx="771525" cy="7905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Picture 1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829050" y="7029450"/>
            <a:ext cx="733425" cy="8001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Picture 1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67275" y="7029450"/>
            <a:ext cx="723900" cy="8001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Picture 1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29325" y="7077075"/>
            <a:ext cx="714375"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Picture 14"/>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58050" y="7010400"/>
            <a:ext cx="742950" cy="7905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 name="Down Arrow Callout 6"/>
          <xdr:cNvSpPr/>
        </xdr:nvSpPr>
        <xdr:spPr>
          <a:xfrm>
            <a:off x="2238375" y="6543675"/>
            <a:ext cx="3924300" cy="523875"/>
          </a:xfrm>
          <a:prstGeom prst="downArrowCallout">
            <a:avLst/>
          </a:prstGeom>
          <a:ln w="3175">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ms-MY" sz="1800" b="1">
                <a:latin typeface="+mj-lt"/>
              </a:rPr>
              <a:t>ICSAS CATEGORIES</a:t>
            </a:r>
          </a:p>
        </xdr:txBody>
      </xdr:sp>
      <xdr:sp macro="" textlink="">
        <xdr:nvSpPr>
          <xdr:cNvPr id="16" name="Down Arrow Callout 15"/>
          <xdr:cNvSpPr/>
        </xdr:nvSpPr>
        <xdr:spPr>
          <a:xfrm>
            <a:off x="2152650" y="8296275"/>
            <a:ext cx="4095750" cy="523875"/>
          </a:xfrm>
          <a:prstGeom prst="downArrowCallout">
            <a:avLst/>
          </a:prstGeom>
          <a:solidFill>
            <a:srgbClr val="92D050"/>
          </a:solidFill>
          <a:ln w="3175">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ms-MY" sz="1800" b="1">
                <a:latin typeface="+mj-lt"/>
              </a:rPr>
              <a:t>CATEGORY SCORES</a:t>
            </a:r>
          </a:p>
        </xdr:txBody>
      </xdr:sp>
      <xdr:grpSp>
        <xdr:nvGrpSpPr>
          <xdr:cNvPr id="22" name="Group 21"/>
          <xdr:cNvGrpSpPr/>
        </xdr:nvGrpSpPr>
        <xdr:grpSpPr>
          <a:xfrm>
            <a:off x="285750" y="8848721"/>
            <a:ext cx="7658100" cy="533400"/>
            <a:chOff x="285750" y="9420225"/>
            <a:chExt cx="7658100" cy="543278"/>
          </a:xfrm>
        </xdr:grpSpPr>
        <xdr:sp macro="" textlink="">
          <xdr:nvSpPr>
            <xdr:cNvPr id="21" name="Down Arrow Callout 20"/>
            <xdr:cNvSpPr/>
          </xdr:nvSpPr>
          <xdr:spPr>
            <a:xfrm>
              <a:off x="4895850" y="9420225"/>
              <a:ext cx="1381125" cy="523875"/>
            </a:xfrm>
            <a:prstGeom prst="downArrowCallout">
              <a:avLst/>
            </a:prstGeom>
            <a:solidFill>
              <a:srgbClr val="CCCC00"/>
            </a:solidFill>
            <a:ln w="3175">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ms-MY" sz="1800" b="1">
                <a:latin typeface="+mj-lt"/>
              </a:endParaRPr>
            </a:p>
          </xdr:txBody>
        </xdr:sp>
        <xdr:sp macro="" textlink="">
          <xdr:nvSpPr>
            <xdr:cNvPr id="19" name="Down Arrow Callout 18"/>
            <xdr:cNvSpPr/>
          </xdr:nvSpPr>
          <xdr:spPr>
            <a:xfrm>
              <a:off x="1781176" y="9420225"/>
              <a:ext cx="1409700" cy="523875"/>
            </a:xfrm>
            <a:prstGeom prst="downArrowCallout">
              <a:avLst/>
            </a:prstGeom>
            <a:solidFill>
              <a:srgbClr val="CCCC00"/>
            </a:solidFill>
            <a:ln w="3175">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ms-MY" sz="1800" b="1">
                <a:latin typeface="+mj-lt"/>
              </a:endParaRPr>
            </a:p>
          </xdr:txBody>
        </xdr:sp>
        <xdr:sp macro="" textlink="">
          <xdr:nvSpPr>
            <xdr:cNvPr id="18" name="Down Arrow Callout 17"/>
            <xdr:cNvSpPr/>
          </xdr:nvSpPr>
          <xdr:spPr>
            <a:xfrm>
              <a:off x="295275" y="9420225"/>
              <a:ext cx="1343025" cy="523875"/>
            </a:xfrm>
            <a:prstGeom prst="downArrowCallout">
              <a:avLst/>
            </a:prstGeom>
            <a:solidFill>
              <a:srgbClr val="CCCC00"/>
            </a:solidFill>
            <a:ln w="3175">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ms-MY" sz="1800" b="1">
                <a:latin typeface="+mj-lt"/>
              </a:endParaRPr>
            </a:p>
          </xdr:txBody>
        </xdr:sp>
        <xdr:sp macro="" textlink="">
          <xdr:nvSpPr>
            <xdr:cNvPr id="17" name="Down Arrow Callout 16"/>
            <xdr:cNvSpPr/>
          </xdr:nvSpPr>
          <xdr:spPr>
            <a:xfrm>
              <a:off x="285750" y="9420225"/>
              <a:ext cx="7658100" cy="543278"/>
            </a:xfrm>
            <a:prstGeom prst="downArrowCallout">
              <a:avLst/>
            </a:prstGeom>
            <a:solidFill>
              <a:srgbClr val="CCCC00"/>
            </a:solidFill>
            <a:ln w="3175">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ms-MY" sz="1800" b="1">
                  <a:latin typeface="+mj-lt"/>
                </a:rPr>
                <a:t>APPLY MINIMUM % CATEGORY REQUIREMENT</a:t>
              </a: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83342</xdr:colOff>
      <xdr:row>0</xdr:row>
      <xdr:rowOff>35718</xdr:rowOff>
    </xdr:from>
    <xdr:to>
      <xdr:col>5</xdr:col>
      <xdr:colOff>47625</xdr:colOff>
      <xdr:row>4</xdr:row>
      <xdr:rowOff>47624</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0992" y="35718"/>
          <a:ext cx="1373983" cy="945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435777</xdr:colOff>
      <xdr:row>513</xdr:row>
      <xdr:rowOff>7148</xdr:rowOff>
    </xdr:from>
    <xdr:to>
      <xdr:col>7</xdr:col>
      <xdr:colOff>178967</xdr:colOff>
      <xdr:row>516</xdr:row>
      <xdr:rowOff>31339</xdr:rowOff>
    </xdr:to>
    <xdr:grpSp>
      <xdr:nvGrpSpPr>
        <xdr:cNvPr id="3" name="Group 2"/>
        <xdr:cNvGrpSpPr/>
      </xdr:nvGrpSpPr>
      <xdr:grpSpPr>
        <a:xfrm>
          <a:off x="2255302" y="104374491"/>
          <a:ext cx="1038314" cy="638284"/>
          <a:chOff x="2209808" y="110139961"/>
          <a:chExt cx="957628" cy="667128"/>
        </a:xfrm>
      </xdr:grpSpPr>
      <xdr:grpSp>
        <xdr:nvGrpSpPr>
          <xdr:cNvPr id="4" name="Group 3"/>
          <xdr:cNvGrpSpPr/>
        </xdr:nvGrpSpPr>
        <xdr:grpSpPr>
          <a:xfrm>
            <a:off x="2214564" y="110139961"/>
            <a:ext cx="583786" cy="224212"/>
            <a:chOff x="2214564" y="110139961"/>
            <a:chExt cx="583786" cy="224212"/>
          </a:xfrm>
        </xdr:grpSpPr>
        <xdr:pic>
          <xdr:nvPicPr>
            <xdr:cNvPr id="19" name="Picture 18" descr="C:\Users\eag 4\AppData\Local\Microsoft\Windows\Temporary Internet Files\Content.IE5\G8KXI826\MC900431611[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4564" y="110144717"/>
              <a:ext cx="219456" cy="2194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Picture 19" descr="C:\Users\eag 4\AppData\Local\Microsoft\Windows\Temporary Internet Files\Content.IE5\G8KXI826\MC900431611[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02682" y="110142339"/>
              <a:ext cx="219456" cy="2194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Picture 20" descr="C:\Users\eag 4\AppData\Local\Microsoft\Windows\Temporary Internet Files\Content.IE5\G8KXI826\MC900431611[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8894" y="110139961"/>
              <a:ext cx="219456" cy="219456"/>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5" name="Group 4"/>
          <xdr:cNvGrpSpPr/>
        </xdr:nvGrpSpPr>
        <xdr:grpSpPr>
          <a:xfrm>
            <a:off x="2212186" y="110351891"/>
            <a:ext cx="767132" cy="224212"/>
            <a:chOff x="2212186" y="110351891"/>
            <a:chExt cx="767132" cy="224212"/>
          </a:xfrm>
        </xdr:grpSpPr>
        <xdr:grpSp>
          <xdr:nvGrpSpPr>
            <xdr:cNvPr id="14" name="Group 13"/>
            <xdr:cNvGrpSpPr/>
          </xdr:nvGrpSpPr>
          <xdr:grpSpPr>
            <a:xfrm>
              <a:off x="2212186" y="110351891"/>
              <a:ext cx="583786" cy="224212"/>
              <a:chOff x="2214564" y="110139961"/>
              <a:chExt cx="583786" cy="224212"/>
            </a:xfrm>
          </xdr:grpSpPr>
          <xdr:pic>
            <xdr:nvPicPr>
              <xdr:cNvPr id="16" name="Picture 15" descr="C:\Users\eag 4\AppData\Local\Microsoft\Windows\Temporary Internet Files\Content.IE5\G8KXI826\MC900431611[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4564" y="110144717"/>
                <a:ext cx="219456" cy="2194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 name="Picture 16" descr="C:\Users\eag 4\AppData\Local\Microsoft\Windows\Temporary Internet Files\Content.IE5\G8KXI826\MC900431611[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02682" y="110142339"/>
                <a:ext cx="219456" cy="2194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 name="Picture 17" descr="C:\Users\eag 4\AppData\Local\Microsoft\Windows\Temporary Internet Files\Content.IE5\G8KXI826\MC900431611[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8894" y="110139961"/>
                <a:ext cx="219456" cy="219456"/>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15" name="Picture 14" descr="C:\Users\eag 4\AppData\Local\Microsoft\Windows\Temporary Internet Files\Content.IE5\G8KXI826\MC900431611[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59862" y="110351891"/>
              <a:ext cx="219456" cy="219456"/>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6" name="Group 5"/>
          <xdr:cNvGrpSpPr/>
        </xdr:nvGrpSpPr>
        <xdr:grpSpPr>
          <a:xfrm>
            <a:off x="2209808" y="110575727"/>
            <a:ext cx="957628" cy="231362"/>
            <a:chOff x="2209808" y="110575727"/>
            <a:chExt cx="957628" cy="231362"/>
          </a:xfrm>
        </xdr:grpSpPr>
        <xdr:grpSp>
          <xdr:nvGrpSpPr>
            <xdr:cNvPr id="7" name="Group 6"/>
            <xdr:cNvGrpSpPr/>
          </xdr:nvGrpSpPr>
          <xdr:grpSpPr>
            <a:xfrm>
              <a:off x="2209808" y="110575727"/>
              <a:ext cx="767132" cy="224212"/>
              <a:chOff x="2212186" y="110351891"/>
              <a:chExt cx="767132" cy="224212"/>
            </a:xfrm>
          </xdr:grpSpPr>
          <xdr:grpSp>
            <xdr:nvGrpSpPr>
              <xdr:cNvPr id="9" name="Group 8"/>
              <xdr:cNvGrpSpPr/>
            </xdr:nvGrpSpPr>
            <xdr:grpSpPr>
              <a:xfrm>
                <a:off x="2212186" y="110351891"/>
                <a:ext cx="583786" cy="224212"/>
                <a:chOff x="2214564" y="110139961"/>
                <a:chExt cx="583786" cy="224212"/>
              </a:xfrm>
            </xdr:grpSpPr>
            <xdr:pic>
              <xdr:nvPicPr>
                <xdr:cNvPr id="11" name="Picture 10" descr="C:\Users\eag 4\AppData\Local\Microsoft\Windows\Temporary Internet Files\Content.IE5\G8KXI826\MC900431611[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4564" y="110144717"/>
                  <a:ext cx="219456" cy="2194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Picture 11" descr="C:\Users\eag 4\AppData\Local\Microsoft\Windows\Temporary Internet Files\Content.IE5\G8KXI826\MC900431611[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02682" y="110142339"/>
                  <a:ext cx="219456" cy="2194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Picture 12" descr="C:\Users\eag 4\AppData\Local\Microsoft\Windows\Temporary Internet Files\Content.IE5\G8KXI826\MC900431611[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8894" y="110139961"/>
                  <a:ext cx="219456" cy="219456"/>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10" name="Picture 9" descr="C:\Users\eag 4\AppData\Local\Microsoft\Windows\Temporary Internet Files\Content.IE5\G8KXI826\MC900431611[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59862" y="110351891"/>
                <a:ext cx="219456" cy="219456"/>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8" name="Picture 7" descr="C:\Users\eag 4\AppData\Local\Microsoft\Windows\Temporary Internet Files\Content.IE5\G8KXI826\MC900431611[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47980" y="110587633"/>
              <a:ext cx="219456" cy="21945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23</xdr:col>
      <xdr:colOff>0</xdr:colOff>
      <xdr:row>15</xdr:row>
      <xdr:rowOff>233890</xdr:rowOff>
    </xdr:from>
    <xdr:to>
      <xdr:col>35</xdr:col>
      <xdr:colOff>10584</xdr:colOff>
      <xdr:row>285</xdr:row>
      <xdr:rowOff>10584</xdr:rowOff>
    </xdr:to>
    <xdr:sp macro="" textlink="">
      <xdr:nvSpPr>
        <xdr:cNvPr id="22" name="Rectangle 21"/>
        <xdr:cNvSpPr/>
      </xdr:nvSpPr>
      <xdr:spPr>
        <a:xfrm>
          <a:off x="11260667" y="3482973"/>
          <a:ext cx="5154084" cy="59128028"/>
        </a:xfrm>
        <a:prstGeom prst="rect">
          <a:avLst/>
        </a:prstGeom>
        <a:solidFill>
          <a:schemeClr val="bg1">
            <a:lumMod val="75000"/>
            <a:alpha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ms-MY" sz="1100"/>
        </a:p>
      </xdr:txBody>
    </xdr:sp>
    <xdr:clientData/>
  </xdr:twoCellAnchor>
  <xdr:twoCellAnchor>
    <xdr:from>
      <xdr:col>17</xdr:col>
      <xdr:colOff>10584</xdr:colOff>
      <xdr:row>335</xdr:row>
      <xdr:rowOff>10581</xdr:rowOff>
    </xdr:from>
    <xdr:to>
      <xdr:col>23</xdr:col>
      <xdr:colOff>0</xdr:colOff>
      <xdr:row>557</xdr:row>
      <xdr:rowOff>10583</xdr:rowOff>
    </xdr:to>
    <xdr:sp macro="" textlink="">
      <xdr:nvSpPr>
        <xdr:cNvPr id="24" name="Rectangle 23"/>
        <xdr:cNvSpPr/>
      </xdr:nvSpPr>
      <xdr:spPr>
        <a:xfrm>
          <a:off x="8339667" y="72855664"/>
          <a:ext cx="3249083" cy="47095836"/>
        </a:xfrm>
        <a:prstGeom prst="rect">
          <a:avLst/>
        </a:prstGeom>
        <a:solidFill>
          <a:schemeClr val="bg1">
            <a:lumMod val="75000"/>
            <a:alpha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ms-MY" sz="1100"/>
        </a:p>
      </xdr:txBody>
    </xdr:sp>
    <xdr:clientData/>
  </xdr:twoCellAnchor>
  <xdr:twoCellAnchor>
    <xdr:from>
      <xdr:col>29</xdr:col>
      <xdr:colOff>14817</xdr:colOff>
      <xdr:row>335</xdr:row>
      <xdr:rowOff>14813</xdr:rowOff>
    </xdr:from>
    <xdr:to>
      <xdr:col>35</xdr:col>
      <xdr:colOff>4234</xdr:colOff>
      <xdr:row>549</xdr:row>
      <xdr:rowOff>10582</xdr:rowOff>
    </xdr:to>
    <xdr:sp macro="" textlink="">
      <xdr:nvSpPr>
        <xdr:cNvPr id="25" name="Rectangle 24"/>
        <xdr:cNvSpPr/>
      </xdr:nvSpPr>
      <xdr:spPr>
        <a:xfrm>
          <a:off x="14926734" y="72859896"/>
          <a:ext cx="3249083" cy="45377103"/>
        </a:xfrm>
        <a:prstGeom prst="rect">
          <a:avLst/>
        </a:prstGeom>
        <a:solidFill>
          <a:schemeClr val="bg1">
            <a:lumMod val="75000"/>
            <a:alpha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ms-MY" sz="1100"/>
        </a:p>
      </xdr:txBody>
    </xdr:sp>
    <xdr:clientData/>
  </xdr:twoCellAnchor>
  <xdr:twoCellAnchor>
    <xdr:from>
      <xdr:col>17</xdr:col>
      <xdr:colOff>10585</xdr:colOff>
      <xdr:row>563</xdr:row>
      <xdr:rowOff>10576</xdr:rowOff>
    </xdr:from>
    <xdr:to>
      <xdr:col>26</xdr:col>
      <xdr:colOff>0</xdr:colOff>
      <xdr:row>705</xdr:row>
      <xdr:rowOff>190494</xdr:rowOff>
    </xdr:to>
    <xdr:sp macro="" textlink="">
      <xdr:nvSpPr>
        <xdr:cNvPr id="26" name="Rectangle 25"/>
        <xdr:cNvSpPr/>
      </xdr:nvSpPr>
      <xdr:spPr>
        <a:xfrm>
          <a:off x="8321148" y="121001889"/>
          <a:ext cx="5549633" cy="30338449"/>
        </a:xfrm>
        <a:prstGeom prst="rect">
          <a:avLst/>
        </a:prstGeom>
        <a:solidFill>
          <a:schemeClr val="bg1">
            <a:lumMod val="75000"/>
            <a:alpha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ms-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_DESIGN/6.%20EP-CAL01%20DESIGN%20ENERGY%20PERFORMANC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2_CONSTRUCTION/15.%20WE-CAL03%20VERIFICATION%20WATER%20EFFICIENCY%20FACTOR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2_CONSTRUCTION/8.%20IS-CAL03%20CONSTRUCTION%20MACHINERY.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2_CONSTRUCTION/11.%20WM-CAL01%20CONSTRUCTION%20WASTE%20MANAGEMENT.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2_CONSTRUCTION/9.%20EP-CAL02%20ELECTRICITY%20USAGE%20DURING%20CONSTRUCT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2_CONSTRUCTION/14.%20WE-CAL02%20CONSTRUCTION%20WATER%20EFFICIENCY%20FACTOR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02_CONSTRUCTION/13.%20EC-CAL03%20CONSTRUCTION%20MATERIALS%20TRANSPORTATION.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02_CONSTRUCTION/12.%20EC-CAL02%20CONSTRUCTION%20LC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ONSTRUCTION/13.%20WE-CAL02%20CONSTRUCTION%20WATER%20EFFICIENCY%20FACTOR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CONSTRUCTION/9.%20IS-CAL04%20CONSTRUCTION%20TRANSPORTATION%20AND%20MACHINERY.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02_CONSTRUCTION/7.%20IS-CAL02%20CONSTRUCTION%20CARBON%20ACCOUNTING%20ON%20SITE%20%20REV.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ESIGN/7.%20EP-CAL01%20DESIGN%20ENERGY%20PERFORMANC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CONSTRUCTION/12.%20WM-CAL01%20CONSTRUCTION%20WASTE%20MANAGEMENT.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03_OM/18.%20EP-CAL04%20O&amp;M%20ENERGY%20PERFORMANCE.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03_OM/19.%20WE-CAL04%20O&amp;AB84M%20WATER%20EFFICIENCY%20FACTORS.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03_OM/17.%20IS-CAL05%20O&amp;M%20LOW%20CARBON%20TRANSPORT%20FACTORS.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03_OM/20.%20WM-CAL02%20O&amp;M%20WASTE%20MANAGEMENT.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03_OM/16.%20IS-CAL04%20O&amp;M%20CARBON%20ACCOUNTING%20ON%20SITE%20%20REV.0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O&amp;M/18.%20EP-CAL03%20OPERATION%20&amp;%20MAINTENANCE%20ENERGY%20PERFORMANCE.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O&amp;M/19.%20WE-CAL03%20O&amp;M%20WATER%20EFFICIENCY%20FACTOR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O&amp;M/16.%20IS-CAL07%20LOW%20CARBON%20TRANSPORT%20FACTORS.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O&amp;M/14.%20IS-CAL05%20SITE%20MAINTANANCE%20EDITED%202211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1_DESIGN/5.%20WE-CAL01%20DESIGN%20WATER%20EFFICIENCY%20FACTOR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O&amp;M/20.%20WM-CAL01%20WASTE%20MANAGEMEN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CONSTRUCTION/10.%20EP-CAL03%20VERIFICATION%20ENERGY%20PERFORMANCE.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O&amp;M/18.%20EP-CAL04%20O&amp;M%20ENERGY%20PERFORMANCE.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CONSTRUCTION/15.%20WE-CAL03%20VERIFICATION%20WATER%20EFFICIENCY%20FACTOR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O&amp;M/19.%20WE-CAL04%20O&amp;M%20WATER%20EFFICIENCY%20FACTORS.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CONSTRUCTION/12.%20EC-CAL02%20CONSTRUCTION%20LCA.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03_OM/19.%20WE-CAL04%20O&amp;M%20WATER%20EFFICIENCY%20FACTORS.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2013/1304%20CIDB%20PHJKR/A%20CIDB%20FROM%2003062013/Calculator/Copy%20of%20EPCAL01%20Energy%20Efficiency%20-%20%20Building%20Energy%20Simulation%20-%20Static.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2013/1304%20CIDB%20PHJKR/A%20CIDB%20FROM%2003062013/Calculator/ECCAL01%20-%20LCA%20Calculator.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2013/1304%20CIDB%20PHJKR/A%20CIDB%20FROM%2003062013/Calculator/WECAL01%20WATER%20EFFICIENCY%20FITTING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ESIGN/6.%20WE-CAL01%20DESIGN%20WATER%20EFFICIENCY%20FACTORS.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2013/1304%20CIDB%20PHJKR/A%20CIDB%20FROM%2003062013/Calculator/TMCAL01%20Construction%20Transportation%20&amp;%20Machinaries.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2013/1304%20CIDB%20PHJKR/A%20CIDB%20FROM%2003062013/Calculator/WMCAL01%20Waste%20Management%20Route%2023071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2013/1304%20CIDB%20PHJKR/A%20CIDB%20FROM%2003062013/Calculator/CMCAL01%20Calculator%20-%20Transportation%20for%20Construction%20Material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2013/1304%20CIDB%20PHJKR/A%20CIDB%20FROM%2003062013/Calculator/SMCAL01%20Site%20Maintenance%20Calculato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1_DESIGN/4.%20EC-CAL01%20DESIGN%20LC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ESIGN/5.%20EC-CAL02%20DESIGN%20LC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1_DESIGN/2.%20IS-CAL01%20DESIGN%20CARBON%20ACCOUNTING%20ON%20SITE%20%20REV.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1_DESIGN/3.%20IS-CAL02%20DESIGN%20URBAN%20HEAT%20ISLAND%20MITIGATIO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2_CONSTRUCTION/10.%20EP-CAL03%20VERIFICATION%20ENERGY%20PERFORM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1"/>
      <sheetName val="Summary 2"/>
      <sheetName val="General Details"/>
      <sheetName val="Data 2"/>
      <sheetName val="Building Fabric"/>
      <sheetName val="Lighting Power Density"/>
      <sheetName val="ACMV"/>
      <sheetName val="Building Energy Consumption"/>
      <sheetName val="Renewable Energy"/>
      <sheetName val="Data"/>
      <sheetName val="Data 1"/>
    </sheetNames>
    <sheetDataSet>
      <sheetData sheetId="0">
        <row r="24">
          <cell r="R24">
            <v>0</v>
          </cell>
        </row>
        <row r="33">
          <cell r="R33">
            <v>0</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WE7"/>
      <sheetName val="Data"/>
      <sheetName val="Data 2"/>
    </sheetNames>
    <sheetDataSet>
      <sheetData sheetId="0">
        <row r="22">
          <cell r="Q22">
            <v>0</v>
          </cell>
        </row>
        <row r="23">
          <cell r="Q23">
            <v>0</v>
          </cell>
        </row>
      </sheetData>
      <sheetData sheetId="1"/>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IS13"/>
      <sheetName val="Data"/>
      <sheetName val="Data 2"/>
    </sheetNames>
    <sheetDataSet>
      <sheetData sheetId="0">
        <row r="23">
          <cell r="Q23" t="e">
            <v>#VALUE!</v>
          </cell>
        </row>
      </sheetData>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EC11"/>
      <sheetName val="Data"/>
      <sheetName val="Data 2"/>
      <sheetName val="Carbon value"/>
      <sheetName val="Appendix (ii)"/>
    </sheetNames>
    <sheetDataSet>
      <sheetData sheetId="0">
        <row r="23">
          <cell r="Q23">
            <v>0</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Data 2"/>
      <sheetName val="Const. Electricity Consume"/>
      <sheetName val="Data"/>
      <sheetName val="Data 1"/>
    </sheetNames>
    <sheetDataSet>
      <sheetData sheetId="0">
        <row r="23">
          <cell r="R23">
            <v>0</v>
          </cell>
        </row>
      </sheetData>
      <sheetData sheetId="1"/>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WEreq2 WE5"/>
      <sheetName val="Data"/>
      <sheetName val="Data 2"/>
    </sheetNames>
    <sheetDataSet>
      <sheetData sheetId="0">
        <row r="23">
          <cell r="Q23">
            <v>0</v>
          </cell>
        </row>
      </sheetData>
      <sheetData sheetId="1"/>
      <sheetData sheetId="2"/>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EC14"/>
      <sheetName val="Data"/>
      <sheetName val="Data 2"/>
    </sheetNames>
    <sheetDataSet>
      <sheetData sheetId="0">
        <row r="23">
          <cell r="Q23">
            <v>0</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EC12"/>
      <sheetName val="ICE Inventory"/>
      <sheetName val="Data"/>
      <sheetName val="Data 2"/>
    </sheetNames>
    <sheetDataSet>
      <sheetData sheetId="0">
        <row r="22">
          <cell r="Q22">
            <v>0</v>
          </cell>
        </row>
        <row r="23">
          <cell r="Q23">
            <v>0</v>
          </cell>
        </row>
      </sheetData>
      <sheetData sheetId="1"/>
      <sheetData sheetId="2"/>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WEreq2 WE5"/>
      <sheetName val="Data"/>
      <sheetName val="Data 2"/>
    </sheetNames>
    <sheetDataSet>
      <sheetData sheetId="0">
        <row r="22">
          <cell r="Q22">
            <v>0</v>
          </cell>
        </row>
      </sheetData>
      <sheetData sheetId="1" refreshError="1"/>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IS12"/>
      <sheetName val="Data"/>
      <sheetName val="Data 2"/>
      <sheetName val="Appendix (i)"/>
    </sheetNames>
    <sheetDataSet>
      <sheetData sheetId="0">
        <row r="22">
          <cell r="Q22">
            <v>0</v>
          </cell>
        </row>
      </sheetData>
      <sheetData sheetId="1"/>
      <sheetData sheetId="2"/>
      <sheetData sheetId="3"/>
      <sheetData sheetId="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IS2a delete"/>
      <sheetName val="IS2b1"/>
      <sheetName val="IS9.1"/>
      <sheetName val="IS9.2"/>
      <sheetName val="Formula"/>
      <sheetName val="Data"/>
      <sheetName val="Data 2"/>
    </sheetNames>
    <sheetDataSet>
      <sheetData sheetId="0">
        <row r="24">
          <cell r="P24">
            <v>0</v>
          </cell>
        </row>
        <row r="25">
          <cell r="P25">
            <v>0</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1"/>
      <sheetName val="Summary 2"/>
      <sheetName val="General Details"/>
      <sheetName val="Data 2"/>
      <sheetName val="Building Fabric"/>
      <sheetName val="Lighting Power Density"/>
      <sheetName val="ACMV"/>
      <sheetName val="Building Energy Consumption"/>
      <sheetName val="Renewable Energy"/>
      <sheetName val="Data"/>
      <sheetName val="Data 1"/>
    </sheetNames>
    <sheetDataSet>
      <sheetData sheetId="0">
        <row r="23">
          <cell r="R23">
            <v>3719998.5966000007</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EC11"/>
      <sheetName val="Data"/>
      <sheetName val="Data 2"/>
      <sheetName val="Appendix (i)"/>
      <sheetName val="Appendix (ii)"/>
    </sheetNames>
    <sheetDataSet>
      <sheetData sheetId="0">
        <row r="23">
          <cell r="Q23">
            <v>0</v>
          </cell>
        </row>
      </sheetData>
      <sheetData sheetId="1" refreshError="1"/>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1"/>
      <sheetName val="General Details"/>
      <sheetName val="Data 2"/>
      <sheetName val="Building Fabric"/>
      <sheetName val="Lighting Power Density"/>
      <sheetName val="ACMV"/>
      <sheetName val="Building Energy Consumption"/>
      <sheetName val="Renewable Energy"/>
      <sheetName val="Data"/>
      <sheetName val="Data 1"/>
    </sheetNames>
    <sheetDataSet>
      <sheetData sheetId="0">
        <row r="23">
          <cell r="R23">
            <v>0</v>
          </cell>
        </row>
        <row r="24">
          <cell r="R24">
            <v>0</v>
          </cell>
        </row>
        <row r="33">
          <cell r="R33">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WE10"/>
      <sheetName val="Data"/>
      <sheetName val="Data 2"/>
    </sheetNames>
    <sheetDataSet>
      <sheetData sheetId="0">
        <row r="23">
          <cell r="Q23">
            <v>0</v>
          </cell>
        </row>
      </sheetData>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IS17.1"/>
      <sheetName val="IS17.2"/>
      <sheetName val="FOrmula "/>
      <sheetName val="Data"/>
      <sheetName val="Data 2"/>
      <sheetName val="IS5c-FORMULA"/>
      <sheetName val="Design Case"/>
    </sheetNames>
    <sheetDataSet>
      <sheetData sheetId="0">
        <row r="23">
          <cell r="Q23">
            <v>0</v>
          </cell>
        </row>
        <row r="31">
          <cell r="Q31">
            <v>0</v>
          </cell>
        </row>
      </sheetData>
      <sheetData sheetId="1"/>
      <sheetData sheetId="2"/>
      <sheetData sheetId="3"/>
      <sheetData sheetId="4"/>
      <sheetData sheetId="5"/>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WM"/>
      <sheetName val="Data"/>
      <sheetName val="Data 2"/>
      <sheetName val="Carbon value"/>
      <sheetName val="Appendix (ii)"/>
    </sheetNames>
    <sheetDataSet>
      <sheetData sheetId="0">
        <row r="23">
          <cell r="Q23">
            <v>0</v>
          </cell>
        </row>
      </sheetData>
      <sheetData sheetId="1"/>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IS17a"/>
      <sheetName val="IS2b1"/>
      <sheetName val="IS17b"/>
      <sheetName val="Inventory"/>
      <sheetName val="IS15"/>
      <sheetName val="Formula"/>
      <sheetName val="Data"/>
      <sheetName val="Data 2"/>
    </sheetNames>
    <sheetDataSet>
      <sheetData sheetId="0">
        <row r="25">
          <cell r="P25">
            <v>0</v>
          </cell>
        </row>
      </sheetData>
      <sheetData sheetId="1"/>
      <sheetData sheetId="2"/>
      <sheetData sheetId="3"/>
      <sheetData sheetId="4"/>
      <sheetData sheetId="5"/>
      <sheetData sheetId="6"/>
      <sheetData sheetId="7"/>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1"/>
      <sheetName val="General Details"/>
      <sheetName val="Data 2"/>
      <sheetName val="Building Fabric"/>
      <sheetName val="Lighting Power Density"/>
      <sheetName val="ACMV"/>
      <sheetName val="Building Energy Consumption"/>
      <sheetName val="Renewable Energy"/>
      <sheetName val="Data"/>
      <sheetName val="Data 1"/>
    </sheetNames>
    <sheetDataSet>
      <sheetData sheetId="0">
        <row r="23">
          <cell r="R23">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WE"/>
      <sheetName val="Data"/>
      <sheetName val="Data 2"/>
    </sheetNames>
    <sheetDataSet>
      <sheetData sheetId="0">
        <row r="22">
          <cell r="Q22" t="e">
            <v>#VALUE!</v>
          </cell>
        </row>
      </sheetData>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IS17.1"/>
      <sheetName val="IS17.2"/>
      <sheetName val="FOrmula "/>
      <sheetName val="Data"/>
      <sheetName val="Data 2"/>
      <sheetName val="IS5c-FORMULA"/>
      <sheetName val="Design Case"/>
    </sheetNames>
    <sheetDataSet>
      <sheetData sheetId="0">
        <row r="22">
          <cell r="Q22">
            <v>19603.1718</v>
          </cell>
        </row>
        <row r="30">
          <cell r="Q30">
            <v>8226.7977654000024</v>
          </cell>
        </row>
      </sheetData>
      <sheetData sheetId="1"/>
      <sheetData sheetId="2"/>
      <sheetData sheetId="3"/>
      <sheetData sheetId="4"/>
      <sheetData sheetId="5"/>
      <sheetData sheetId="6"/>
      <sheetData sheetId="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IS13"/>
      <sheetName val="Data"/>
      <sheetName val="Data 2"/>
    </sheetNames>
    <sheetDataSet>
      <sheetData sheetId="0">
        <row r="22">
          <cell r="Q22">
            <v>0</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WEreq1 &amp; WE1"/>
      <sheetName val="Data"/>
      <sheetName val="Data 2"/>
    </sheetNames>
    <sheetDataSet>
      <sheetData sheetId="0">
        <row r="23">
          <cell r="Q23">
            <v>0</v>
          </cell>
        </row>
      </sheetData>
      <sheetData sheetId="1"/>
      <sheetData sheetId="2"/>
      <sheetData sheetId="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WM"/>
      <sheetName val="Data"/>
      <sheetName val="Data 2"/>
      <sheetName val="Appendix (i)"/>
      <sheetName val="Appendix (ii)"/>
    </sheetNames>
    <sheetDataSet>
      <sheetData sheetId="0">
        <row r="22">
          <cell r="Q22">
            <v>0</v>
          </cell>
        </row>
      </sheetData>
      <sheetData sheetId="1"/>
      <sheetData sheetId="2"/>
      <sheetData sheetId="3"/>
      <sheetData sheetId="4"/>
      <sheetData sheetId="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WE7"/>
      <sheetName val="Data"/>
      <sheetName val="Data 2"/>
      <sheetName val="Summary 1"/>
      <sheetName val="Summary 2"/>
      <sheetName val="General Details"/>
      <sheetName val="Lighting Power Density"/>
      <sheetName val="ACMV"/>
      <sheetName val="Building Energy Consumption"/>
      <sheetName val="Renewable Energy"/>
    </sheetNames>
    <sheetDataSet>
      <sheetData sheetId="0">
        <row r="23">
          <cell r="R23" t="str">
            <v>tCO2e</v>
          </cell>
        </row>
        <row r="24">
          <cell r="R24">
            <v>0</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1"/>
      <sheetName val="General Details"/>
      <sheetName val="Data 2"/>
      <sheetName val="Building Fabric"/>
      <sheetName val="Lighting Power Density"/>
      <sheetName val="ACMV"/>
      <sheetName val="Building Energy Consumption"/>
      <sheetName val="Renewable Energy"/>
      <sheetName val="Data"/>
      <sheetName val="Data 1"/>
    </sheetNames>
    <sheetDataSet>
      <sheetData sheetId="0">
        <row r="23">
          <cell r="R23">
            <v>0</v>
          </cell>
        </row>
        <row r="24">
          <cell r="R24">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1"/>
      <sheetName val="Summary 2"/>
      <sheetName val="General Details"/>
      <sheetName val="Data 2"/>
      <sheetName val="Lighting Power Density"/>
      <sheetName val="ACMV"/>
      <sheetName val="Building Energy Consumption"/>
      <sheetName val="Renewable Energy"/>
      <sheetName val="Data"/>
      <sheetName val="Data 1"/>
    </sheetNames>
    <sheetDataSet>
      <sheetData sheetId="0">
        <row r="18">
          <cell r="L18">
            <v>0</v>
          </cell>
        </row>
        <row r="22">
          <cell r="Q22">
            <v>0</v>
          </cell>
        </row>
        <row r="23">
          <cell r="Q23">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WE10"/>
      <sheetName val="Data"/>
      <sheetName val="Data 2"/>
      <sheetName val="IS17.1"/>
      <sheetName val="IS17.2"/>
      <sheetName val="FOrmula "/>
      <sheetName val="IS5c-FORMULA"/>
    </sheetNames>
    <sheetDataSet>
      <sheetData sheetId="0">
        <row r="22">
          <cell r="Q22">
            <v>0</v>
          </cell>
        </row>
        <row r="23">
          <cell r="Q23">
            <v>0</v>
          </cell>
        </row>
      </sheetData>
      <sheetData sheetId="1"/>
      <sheetData sheetId="2"/>
      <sheetData sheetId="3"/>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EC12"/>
      <sheetName val="ICE Inventory"/>
      <sheetName val="Data"/>
      <sheetName val="Data 2"/>
    </sheetNames>
    <sheetDataSet>
      <sheetData sheetId="0">
        <row r="22">
          <cell r="Q22">
            <v>0</v>
          </cell>
        </row>
        <row r="23">
          <cell r="Q23">
            <v>0</v>
          </cell>
        </row>
      </sheetData>
      <sheetData sheetId="1"/>
      <sheetData sheetId="2"/>
      <sheetData sheetId="3"/>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WE10"/>
      <sheetName val="Data"/>
      <sheetName val="Data 2"/>
    </sheetNames>
    <sheetDataSet>
      <sheetData sheetId="0">
        <row r="22">
          <cell r="Q22">
            <v>0</v>
          </cell>
        </row>
      </sheetData>
      <sheetData sheetId="1"/>
      <sheetData sheetId="2"/>
      <sheetData sheetId="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D.Stage 1"/>
      <sheetName val="D.Stage 2"/>
      <sheetName val="C.Stage 1"/>
      <sheetName val="C.Stage 2"/>
      <sheetName val="O&amp;M.Stage 1"/>
      <sheetName val="O&amp;M.Stage 2"/>
    </sheetNames>
    <sheetDataSet>
      <sheetData sheetId="0">
        <row r="12">
          <cell r="L12">
            <v>-59785.527321600355</v>
          </cell>
          <cell r="M12">
            <v>-66080.967321599834</v>
          </cell>
        </row>
      </sheetData>
      <sheetData sheetId="1"/>
      <sheetData sheetId="2"/>
      <sheetData sheetId="3"/>
      <sheetData sheetId="4"/>
      <sheetData sheetId="5"/>
      <sheetData sheetId="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MM"/>
      <sheetName val="D.Stage 1 LCA Value"/>
      <sheetName val="D.Stage 2 LCA Cal-Structural"/>
      <sheetName val="C.Stage 1 LCA Value"/>
      <sheetName val="C.Stage 2 LCA Cal-Structural"/>
      <sheetName val="Concrete CO2e"/>
      <sheetName val="List of Material"/>
      <sheetName val="Stage 3 LCA- O&amp;M"/>
      <sheetName val="Other"/>
    </sheetNames>
    <sheetDataSet>
      <sheetData sheetId="0">
        <row r="18">
          <cell r="O18">
            <v>0.34</v>
          </cell>
          <cell r="P18">
            <v>0.34</v>
          </cell>
        </row>
      </sheetData>
      <sheetData sheetId="1"/>
      <sheetData sheetId="2"/>
      <sheetData sheetId="3"/>
      <sheetData sheetId="4"/>
      <sheetData sheetId="5"/>
      <sheetData sheetId="6"/>
      <sheetData sheetId="7"/>
      <sheetData sheetId="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D.Stage 1"/>
      <sheetName val="C.Stage 1"/>
      <sheetName val="O&amp;M.Stage 1"/>
      <sheetName val="Stage 2"/>
      <sheetName val="Appendix (i)"/>
      <sheetName val="Appendix (ii)"/>
    </sheetNames>
    <sheetDataSet>
      <sheetData sheetId="0" refreshError="1">
        <row r="10">
          <cell r="P10">
            <v>1490.4013461328798</v>
          </cell>
        </row>
        <row r="11">
          <cell r="P11">
            <v>1410.6498570450437</v>
          </cell>
          <cell r="Q11">
            <v>1410.6498570450437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WEreq1 &amp; WE1"/>
      <sheetName val="Data"/>
      <sheetName val="Data 2"/>
    </sheetNames>
    <sheetDataSet>
      <sheetData sheetId="0">
        <row r="22">
          <cell r="Q22">
            <v>0</v>
          </cell>
        </row>
      </sheetData>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ge1"/>
      <sheetName val="Appendix (i)"/>
    </sheetNames>
    <sheetDataSet>
      <sheetData sheetId="0">
        <row r="9">
          <cell r="O9">
            <v>230.4</v>
          </cell>
        </row>
        <row r="10">
          <cell r="O10">
            <v>7.1999999999999886</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Stage 1"/>
      <sheetName val="O&amp;M.Stage 1"/>
      <sheetName val="Appendix (i)"/>
      <sheetName val="Appendix (ii)"/>
      <sheetName val="Appendix (iii)"/>
    </sheetNames>
    <sheetDataSet>
      <sheetData sheetId="0">
        <row r="12">
          <cell r="O12">
            <v>0.67679999999999996</v>
          </cell>
        </row>
      </sheetData>
      <sheetData sheetId="1"/>
      <sheetData sheetId="2"/>
      <sheetData sheetId="3"/>
      <sheetData sheetId="4"/>
      <sheetData sheetId="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ge 1"/>
      <sheetName val="Sheet2"/>
      <sheetName val="Sheet3"/>
    </sheetNames>
    <sheetDataSet>
      <sheetData sheetId="0">
        <row r="9">
          <cell r="P9">
            <v>61.938767999999996</v>
          </cell>
        </row>
        <row r="10">
          <cell r="P10">
            <v>70.613231999999996</v>
          </cell>
        </row>
      </sheetData>
      <sheetData sheetId="1"/>
      <sheetData sheetId="2"/>
      <sheetData sheetId="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ge 1 - Calculator"/>
    </sheetNames>
    <sheetDataSet>
      <sheetData sheetId="0">
        <row r="9">
          <cell r="O9">
            <v>5.5860000000000007E-2</v>
          </cell>
        </row>
        <row r="10">
          <cell r="O10">
            <v>-3.8980000000000001E-2</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EC6"/>
      <sheetName val="ICE Inventory"/>
      <sheetName val="Data"/>
      <sheetName val="Data 2"/>
    </sheetNames>
    <sheetDataSet>
      <sheetData sheetId="0">
        <row r="23">
          <cell r="Q23">
            <v>0</v>
          </cell>
        </row>
      </sheetData>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EC7"/>
      <sheetName val="list of materials"/>
      <sheetName val="Data"/>
      <sheetName val="Data 2"/>
    </sheetNames>
    <sheetDataSet>
      <sheetData sheetId="0">
        <row r="22">
          <cell r="Q22">
            <v>16837.452000000001</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IS2a delete"/>
      <sheetName val="IS2b1"/>
      <sheetName val="IS2.1"/>
      <sheetName val="IS2.2"/>
      <sheetName val="Data"/>
      <sheetName val="Data 2"/>
      <sheetName val="Formula"/>
    </sheetNames>
    <sheetDataSet>
      <sheetData sheetId="0">
        <row r="24">
          <cell r="P24">
            <v>0</v>
          </cell>
        </row>
        <row r="25">
          <cell r="P25">
            <v>0</v>
          </cell>
        </row>
      </sheetData>
      <sheetData sheetId="1"/>
      <sheetData sheetId="2"/>
      <sheetData sheetId="3"/>
      <sheetData sheetId="4"/>
      <sheetData sheetId="5"/>
      <sheetData sheetId="6"/>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IS6.1"/>
      <sheetName val="IS6.2"/>
      <sheetName val="Formula"/>
      <sheetName val="Data"/>
      <sheetName val="Data 2"/>
    </sheetNames>
    <sheetDataSet>
      <sheetData sheetId="0">
        <row r="24">
          <cell r="O24">
            <v>0</v>
          </cell>
        </row>
        <row r="25">
          <cell r="O25">
            <v>0</v>
          </cell>
        </row>
      </sheetData>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1"/>
      <sheetName val="Summary 2"/>
      <sheetName val="General Details"/>
      <sheetName val="Data 2"/>
      <sheetName val="Lighting Power Density"/>
      <sheetName val="ACMV"/>
      <sheetName val="Building Energy Consumption"/>
      <sheetName val="Renewable Energy"/>
      <sheetName val="Data"/>
      <sheetName val="Data 1"/>
    </sheetNames>
    <sheetDataSet>
      <sheetData sheetId="0">
        <row r="23">
          <cell r="R23">
            <v>0</v>
          </cell>
        </row>
        <row r="24">
          <cell r="R24">
            <v>0</v>
          </cell>
        </row>
        <row r="33">
          <cell r="R33">
            <v>0</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Q22:Q25"/>
  <sheetViews>
    <sheetView showGridLines="0" showRowColHeaders="0" zoomScale="80" zoomScaleNormal="80" workbookViewId="0">
      <selection activeCell="Q22" sqref="Q22:Q25"/>
    </sheetView>
  </sheetViews>
  <sheetFormatPr defaultRowHeight="15" x14ac:dyDescent="0.25"/>
  <sheetData>
    <row r="22" spans="17:17" ht="21" x14ac:dyDescent="0.35">
      <c r="Q22" s="921" t="s">
        <v>707</v>
      </c>
    </row>
    <row r="23" spans="17:17" ht="21" x14ac:dyDescent="0.35">
      <c r="Q23" s="921" t="s">
        <v>708</v>
      </c>
    </row>
    <row r="24" spans="17:17" ht="21" x14ac:dyDescent="0.35">
      <c r="Q24" s="922" t="s">
        <v>709</v>
      </c>
    </row>
    <row r="25" spans="17:17" ht="21" x14ac:dyDescent="0.35">
      <c r="Q25" s="921" t="s">
        <v>710</v>
      </c>
    </row>
  </sheetData>
  <sheetProtection password="C613"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499984740745262"/>
  </sheetPr>
  <dimension ref="B8:O76"/>
  <sheetViews>
    <sheetView showGridLines="0" showRowColHeaders="0" topLeftCell="A34" workbookViewId="0">
      <selection activeCell="O21" sqref="O21"/>
    </sheetView>
  </sheetViews>
  <sheetFormatPr defaultRowHeight="15" x14ac:dyDescent="0.25"/>
  <cols>
    <col min="1" max="1" width="4.5703125" customWidth="1"/>
    <col min="3" max="3" width="9.140625" customWidth="1"/>
    <col min="4" max="4" width="6" customWidth="1"/>
    <col min="5" max="5" width="9.140625" customWidth="1"/>
    <col min="6" max="6" width="7.42578125" customWidth="1"/>
    <col min="8" max="8" width="7.5703125" customWidth="1"/>
    <col min="10" max="10" width="6" customWidth="1"/>
  </cols>
  <sheetData>
    <row r="8" spans="2:15" ht="45" x14ac:dyDescent="0.6">
      <c r="B8" s="1" t="s">
        <v>0</v>
      </c>
    </row>
    <row r="9" spans="2:15" ht="15.75" x14ac:dyDescent="0.25">
      <c r="B9" s="2" t="s">
        <v>1</v>
      </c>
    </row>
    <row r="10" spans="2:15" ht="9.9499999999999993" customHeight="1" x14ac:dyDescent="0.25"/>
    <row r="11" spans="2:15" ht="15.75" x14ac:dyDescent="0.25">
      <c r="B11" s="2" t="s">
        <v>23</v>
      </c>
    </row>
    <row r="12" spans="2:15" ht="9.9499999999999993" customHeight="1" x14ac:dyDescent="0.25"/>
    <row r="13" spans="2:15" ht="15.75" customHeight="1" x14ac:dyDescent="0.25">
      <c r="B13" s="2" t="s">
        <v>25</v>
      </c>
    </row>
    <row r="14" spans="2:15" ht="9.9499999999999993" customHeight="1" x14ac:dyDescent="0.25"/>
    <row r="15" spans="2:15" ht="20.25" x14ac:dyDescent="0.3">
      <c r="B15" s="3" t="s">
        <v>2</v>
      </c>
    </row>
    <row r="16" spans="2:15" ht="15" customHeight="1" x14ac:dyDescent="0.25">
      <c r="B16" s="2721" t="s">
        <v>3</v>
      </c>
      <c r="C16" s="2721"/>
      <c r="D16" s="2721"/>
      <c r="E16" s="2721"/>
      <c r="F16" s="2721"/>
      <c r="G16" s="2721"/>
      <c r="H16" s="2721"/>
      <c r="I16" s="2721"/>
      <c r="J16" s="2721"/>
      <c r="K16" s="2721"/>
      <c r="L16" s="2721"/>
      <c r="M16" s="2721"/>
      <c r="N16" s="2721"/>
      <c r="O16" s="2721"/>
    </row>
    <row r="17" spans="2:15" x14ac:dyDescent="0.25">
      <c r="B17" s="2721"/>
      <c r="C17" s="2721"/>
      <c r="D17" s="2721"/>
      <c r="E17" s="2721"/>
      <c r="F17" s="2721"/>
      <c r="G17" s="2721"/>
      <c r="H17" s="2721"/>
      <c r="I17" s="2721"/>
      <c r="J17" s="2721"/>
      <c r="K17" s="2721"/>
      <c r="L17" s="2721"/>
      <c r="M17" s="2721"/>
      <c r="N17" s="2721"/>
      <c r="O17" s="2721"/>
    </row>
    <row r="18" spans="2:15" x14ac:dyDescent="0.25">
      <c r="B18" s="2721"/>
      <c r="C18" s="2721"/>
      <c r="D18" s="2721"/>
      <c r="E18" s="2721"/>
      <c r="F18" s="2721"/>
      <c r="G18" s="2721"/>
      <c r="H18" s="2721"/>
      <c r="I18" s="2721"/>
      <c r="J18" s="2721"/>
      <c r="K18" s="2721"/>
      <c r="L18" s="2721"/>
      <c r="M18" s="2721"/>
      <c r="N18" s="2721"/>
      <c r="O18" s="2721"/>
    </row>
    <row r="19" spans="2:15" x14ac:dyDescent="0.25">
      <c r="B19" s="2721"/>
      <c r="C19" s="2721"/>
      <c r="D19" s="2721"/>
      <c r="E19" s="2721"/>
      <c r="F19" s="2721"/>
      <c r="G19" s="2721"/>
      <c r="H19" s="2721"/>
      <c r="I19" s="2721"/>
      <c r="J19" s="2721"/>
      <c r="K19" s="2721"/>
      <c r="L19" s="2721"/>
      <c r="M19" s="2721"/>
      <c r="N19" s="2721"/>
      <c r="O19" s="2721"/>
    </row>
    <row r="20" spans="2:15" x14ac:dyDescent="0.25">
      <c r="B20" s="4" t="s">
        <v>4</v>
      </c>
    </row>
    <row r="21" spans="2:15" ht="15" customHeight="1" x14ac:dyDescent="0.25">
      <c r="B21" s="2717" t="s">
        <v>17</v>
      </c>
      <c r="C21" s="2717"/>
      <c r="D21" s="2717"/>
      <c r="E21" s="2717"/>
      <c r="F21" s="2717"/>
      <c r="G21" s="2717"/>
      <c r="H21" s="2717"/>
      <c r="I21" s="2717"/>
      <c r="J21" s="2717"/>
      <c r="K21" s="2717"/>
      <c r="L21" s="2717"/>
      <c r="M21" s="2717"/>
      <c r="N21" s="2717"/>
    </row>
    <row r="22" spans="2:15" x14ac:dyDescent="0.25">
      <c r="B22" s="2717"/>
      <c r="C22" s="2717"/>
      <c r="D22" s="2717"/>
      <c r="E22" s="2717"/>
      <c r="F22" s="2717"/>
      <c r="G22" s="2717"/>
      <c r="H22" s="2717"/>
      <c r="I22" s="2717"/>
      <c r="J22" s="2717"/>
      <c r="K22" s="2717"/>
      <c r="L22" s="2717"/>
      <c r="M22" s="2717"/>
      <c r="N22" s="2717"/>
    </row>
    <row r="23" spans="2:15" x14ac:dyDescent="0.25">
      <c r="B23" s="2717" t="s">
        <v>18</v>
      </c>
      <c r="C23" s="2717"/>
      <c r="D23" s="2717"/>
      <c r="E23" s="2717"/>
      <c r="F23" s="2717"/>
      <c r="G23" s="2717"/>
      <c r="H23" s="2717"/>
      <c r="I23" s="2717"/>
      <c r="J23" s="2717"/>
      <c r="K23" s="2717"/>
      <c r="L23" s="2717"/>
      <c r="M23" s="2717"/>
      <c r="N23" s="2717"/>
    </row>
    <row r="24" spans="2:15" x14ac:dyDescent="0.25">
      <c r="B24" s="2717"/>
      <c r="C24" s="2717"/>
      <c r="D24" s="2717"/>
      <c r="E24" s="2717"/>
      <c r="F24" s="2717"/>
      <c r="G24" s="2717"/>
      <c r="H24" s="2717"/>
      <c r="I24" s="2717"/>
      <c r="J24" s="2717"/>
      <c r="K24" s="2717"/>
      <c r="L24" s="2717"/>
      <c r="M24" s="2717"/>
      <c r="N24" s="2717"/>
    </row>
    <row r="25" spans="2:15" ht="15" customHeight="1" x14ac:dyDescent="0.25">
      <c r="B25" s="2717" t="s">
        <v>20</v>
      </c>
      <c r="C25" s="2717"/>
      <c r="D25" s="2717"/>
      <c r="E25" s="2717"/>
      <c r="F25" s="2717"/>
      <c r="G25" s="2717"/>
      <c r="H25" s="2717"/>
      <c r="I25" s="2717"/>
      <c r="J25" s="2717"/>
      <c r="K25" s="2717"/>
      <c r="L25" s="2717"/>
      <c r="M25" s="2717"/>
      <c r="N25" s="2717"/>
    </row>
    <row r="26" spans="2:15" ht="15" customHeight="1" x14ac:dyDescent="0.25">
      <c r="B26" s="2717" t="s">
        <v>19</v>
      </c>
      <c r="C26" s="2717"/>
      <c r="D26" s="2717"/>
      <c r="E26" s="2717"/>
      <c r="F26" s="2717"/>
      <c r="G26" s="2717"/>
      <c r="H26" s="2717"/>
      <c r="I26" s="2717"/>
      <c r="J26" s="2717"/>
      <c r="K26" s="2717"/>
      <c r="L26" s="2717"/>
      <c r="M26" s="2717"/>
      <c r="N26" s="2717"/>
    </row>
    <row r="27" spans="2:15" x14ac:dyDescent="0.25">
      <c r="B27" s="2717"/>
      <c r="C27" s="2717"/>
      <c r="D27" s="2717"/>
      <c r="E27" s="2717"/>
      <c r="F27" s="2717"/>
      <c r="G27" s="2717"/>
      <c r="H27" s="2717"/>
      <c r="I27" s="2717"/>
      <c r="J27" s="2717"/>
      <c r="K27" s="2717"/>
      <c r="L27" s="2717"/>
      <c r="M27" s="2717"/>
      <c r="N27" s="2717"/>
    </row>
    <row r="28" spans="2:15" ht="15" customHeight="1" x14ac:dyDescent="0.25">
      <c r="B28" s="2717" t="s">
        <v>21</v>
      </c>
      <c r="C28" s="2717"/>
      <c r="D28" s="2717"/>
      <c r="E28" s="2717"/>
      <c r="F28" s="2717"/>
      <c r="G28" s="2717"/>
      <c r="H28" s="2717"/>
      <c r="I28" s="2717"/>
      <c r="J28" s="2717"/>
      <c r="K28" s="2717"/>
      <c r="L28" s="2717"/>
      <c r="M28" s="2717"/>
      <c r="N28" s="2717"/>
    </row>
    <row r="29" spans="2:15" ht="15" customHeight="1" x14ac:dyDescent="0.25">
      <c r="B29" s="9"/>
      <c r="C29" s="9"/>
      <c r="D29" s="9"/>
      <c r="E29" s="9"/>
      <c r="F29" s="9"/>
      <c r="G29" s="9"/>
      <c r="H29" s="9"/>
      <c r="I29" s="9"/>
      <c r="J29" s="9"/>
      <c r="K29" s="9"/>
      <c r="L29" s="9"/>
      <c r="M29" s="9"/>
      <c r="N29" s="9"/>
    </row>
    <row r="30" spans="2:15" ht="15" customHeight="1" x14ac:dyDescent="0.25">
      <c r="B30" s="9"/>
      <c r="C30" s="9"/>
      <c r="D30" s="9"/>
      <c r="E30" s="9"/>
      <c r="F30" s="9"/>
      <c r="G30" s="9"/>
      <c r="H30" s="9"/>
      <c r="I30" s="9"/>
      <c r="J30" s="9"/>
      <c r="K30" s="9"/>
      <c r="L30" s="9"/>
      <c r="M30" s="9"/>
      <c r="N30" s="9"/>
    </row>
    <row r="31" spans="2:15" ht="15" customHeight="1" x14ac:dyDescent="0.25">
      <c r="B31" s="9"/>
      <c r="C31" s="9"/>
      <c r="D31" s="9"/>
      <c r="E31" s="9"/>
      <c r="F31" s="9"/>
      <c r="G31" s="9"/>
      <c r="H31" s="9"/>
      <c r="I31" s="9"/>
      <c r="J31" s="9"/>
      <c r="K31" s="9"/>
      <c r="L31" s="9"/>
      <c r="M31" s="9"/>
      <c r="N31" s="9"/>
    </row>
    <row r="32" spans="2:15" ht="15" customHeight="1" x14ac:dyDescent="0.25">
      <c r="B32" s="9"/>
      <c r="C32" s="9"/>
      <c r="D32" s="9"/>
      <c r="E32" s="9"/>
      <c r="F32" s="9"/>
      <c r="G32" s="9"/>
      <c r="H32" s="9"/>
      <c r="I32" s="9"/>
      <c r="J32" s="9"/>
      <c r="K32" s="9"/>
      <c r="L32" s="9"/>
      <c r="M32" s="9"/>
      <c r="N32" s="9"/>
    </row>
    <row r="33" spans="2:15" ht="15" customHeight="1" x14ac:dyDescent="0.25">
      <c r="B33" s="6"/>
      <c r="C33" s="6"/>
      <c r="D33" s="6"/>
      <c r="E33" s="6"/>
      <c r="F33" s="6"/>
      <c r="G33" s="6"/>
      <c r="H33" s="6"/>
      <c r="I33" s="6"/>
      <c r="J33" s="6"/>
      <c r="K33" s="6"/>
      <c r="L33" s="6"/>
      <c r="M33" s="6"/>
      <c r="N33" s="6"/>
    </row>
    <row r="34" spans="2:15" x14ac:dyDescent="0.25">
      <c r="B34" s="5"/>
      <c r="C34" s="5"/>
      <c r="D34" s="5"/>
      <c r="E34" s="5"/>
      <c r="F34" s="5"/>
      <c r="G34" s="5"/>
      <c r="H34" s="5"/>
      <c r="I34" s="5"/>
      <c r="J34" s="5"/>
      <c r="K34" s="5"/>
      <c r="L34" s="5"/>
      <c r="M34" s="5"/>
      <c r="N34" s="5"/>
    </row>
    <row r="41" spans="2:15" ht="15" customHeight="1" x14ac:dyDescent="0.25">
      <c r="B41" s="2722" t="s">
        <v>5</v>
      </c>
      <c r="C41" s="2722"/>
      <c r="D41" s="2722" t="s">
        <v>6</v>
      </c>
      <c r="E41" s="2722"/>
      <c r="F41" s="2722" t="s">
        <v>7</v>
      </c>
      <c r="G41" s="2722"/>
      <c r="H41" s="2722" t="s">
        <v>8</v>
      </c>
      <c r="I41" s="2722"/>
      <c r="J41" s="2722" t="s">
        <v>9</v>
      </c>
      <c r="K41" s="2722"/>
      <c r="L41" s="2722" t="s">
        <v>10</v>
      </c>
      <c r="M41" s="2722"/>
      <c r="N41" s="2722" t="s">
        <v>11</v>
      </c>
      <c r="O41" s="2722"/>
    </row>
    <row r="42" spans="2:15" x14ac:dyDescent="0.25">
      <c r="B42" s="2722"/>
      <c r="C42" s="2722"/>
      <c r="D42" s="2722"/>
      <c r="E42" s="2722"/>
      <c r="F42" s="2722"/>
      <c r="G42" s="2722"/>
      <c r="H42" s="2722"/>
      <c r="I42" s="2722"/>
      <c r="J42" s="2722"/>
      <c r="K42" s="2722"/>
      <c r="L42" s="2722"/>
      <c r="M42" s="2722"/>
      <c r="N42" s="2722"/>
      <c r="O42" s="2722"/>
    </row>
    <row r="49" spans="2:15" ht="5.0999999999999996" customHeight="1" x14ac:dyDescent="0.25">
      <c r="B49" s="7"/>
      <c r="C49" s="7"/>
    </row>
    <row r="50" spans="2:15" ht="15" customHeight="1" x14ac:dyDescent="0.25">
      <c r="B50" s="2723" t="s">
        <v>12</v>
      </c>
      <c r="C50" s="2723"/>
      <c r="E50" s="2723" t="s">
        <v>13</v>
      </c>
      <c r="F50" s="2723"/>
      <c r="H50" s="2723" t="s">
        <v>14</v>
      </c>
      <c r="I50" s="2723"/>
      <c r="J50" s="2724" t="s">
        <v>16</v>
      </c>
      <c r="K50" s="2724"/>
      <c r="L50" s="2724"/>
      <c r="M50" s="2723" t="s">
        <v>15</v>
      </c>
      <c r="N50" s="2723"/>
      <c r="O50" s="8"/>
    </row>
    <row r="52" spans="2:15" ht="20.25" x14ac:dyDescent="0.3">
      <c r="B52" s="3" t="s">
        <v>22</v>
      </c>
    </row>
    <row r="53" spans="2:15" x14ac:dyDescent="0.25">
      <c r="B53" s="2718" t="s">
        <v>24</v>
      </c>
      <c r="C53" s="2718"/>
      <c r="D53" s="2718"/>
      <c r="E53" s="2718"/>
      <c r="F53" s="2718"/>
      <c r="G53" s="2718"/>
      <c r="H53" s="2718"/>
      <c r="I53" s="2718"/>
      <c r="J53" s="2718"/>
      <c r="K53" s="2718"/>
      <c r="L53" s="2718"/>
      <c r="M53" s="2718"/>
      <c r="N53" s="2718"/>
      <c r="O53" s="2718"/>
    </row>
    <row r="54" spans="2:15" x14ac:dyDescent="0.25">
      <c r="B54" s="2718"/>
      <c r="C54" s="2718"/>
      <c r="D54" s="2718"/>
      <c r="E54" s="2718"/>
      <c r="F54" s="2718"/>
      <c r="G54" s="2718"/>
      <c r="H54" s="2718"/>
      <c r="I54" s="2718"/>
      <c r="J54" s="2718"/>
      <c r="K54" s="2718"/>
      <c r="L54" s="2718"/>
      <c r="M54" s="2718"/>
      <c r="N54" s="2718"/>
      <c r="O54" s="2718"/>
    </row>
    <row r="55" spans="2:15" x14ac:dyDescent="0.25">
      <c r="B55" s="2718"/>
      <c r="C55" s="2718"/>
      <c r="D55" s="2718"/>
      <c r="E55" s="2718"/>
      <c r="F55" s="2718"/>
      <c r="G55" s="2718"/>
      <c r="H55" s="2718"/>
      <c r="I55" s="2718"/>
      <c r="J55" s="2718"/>
      <c r="K55" s="2718"/>
      <c r="L55" s="2718"/>
      <c r="M55" s="2718"/>
      <c r="N55" s="2718"/>
      <c r="O55" s="2718"/>
    </row>
    <row r="57" spans="2:15" ht="20.25" x14ac:dyDescent="0.3">
      <c r="B57" s="3" t="s">
        <v>41</v>
      </c>
    </row>
    <row r="58" spans="2:15" ht="15" customHeight="1" x14ac:dyDescent="0.25">
      <c r="B58" s="2719" t="s">
        <v>42</v>
      </c>
      <c r="C58" s="2719"/>
      <c r="D58" s="2719"/>
      <c r="E58" s="2719"/>
      <c r="F58" s="2719"/>
      <c r="G58" s="2719"/>
      <c r="H58" s="2719"/>
      <c r="I58" s="2719"/>
      <c r="J58" s="2719"/>
      <c r="K58" s="2719"/>
      <c r="L58" s="2719"/>
      <c r="M58" s="2719"/>
      <c r="N58" s="2719"/>
      <c r="O58" s="2719"/>
    </row>
    <row r="59" spans="2:15" x14ac:dyDescent="0.25">
      <c r="B59" s="2719"/>
      <c r="C59" s="2719"/>
      <c r="D59" s="2719"/>
      <c r="E59" s="2719"/>
      <c r="F59" s="2719"/>
      <c r="G59" s="2719"/>
      <c r="H59" s="2719"/>
      <c r="I59" s="2719"/>
      <c r="J59" s="2719"/>
      <c r="K59" s="2719"/>
      <c r="L59" s="2719"/>
      <c r="M59" s="2719"/>
      <c r="N59" s="2719"/>
      <c r="O59" s="2719"/>
    </row>
    <row r="60" spans="2:15" x14ac:dyDescent="0.25">
      <c r="B60" s="2719"/>
      <c r="C60" s="2719"/>
      <c r="D60" s="2719"/>
      <c r="E60" s="2719"/>
      <c r="F60" s="2719"/>
      <c r="G60" s="2719"/>
      <c r="H60" s="2719"/>
      <c r="I60" s="2719"/>
      <c r="J60" s="2719"/>
      <c r="K60" s="2719"/>
      <c r="L60" s="2719"/>
      <c r="M60" s="2719"/>
      <c r="N60" s="2719"/>
      <c r="O60" s="2719"/>
    </row>
    <row r="61" spans="2:15" x14ac:dyDescent="0.25">
      <c r="B61" s="2719"/>
      <c r="C61" s="2719"/>
      <c r="D61" s="2719"/>
      <c r="E61" s="2719"/>
      <c r="F61" s="2719"/>
      <c r="G61" s="2719"/>
      <c r="H61" s="2719"/>
      <c r="I61" s="2719"/>
      <c r="J61" s="2719"/>
      <c r="K61" s="2719"/>
      <c r="L61" s="2719"/>
      <c r="M61" s="2719"/>
      <c r="N61" s="2719"/>
      <c r="O61" s="2719"/>
    </row>
    <row r="62" spans="2:15" ht="9.75" customHeight="1" x14ac:dyDescent="0.25">
      <c r="B62" s="11"/>
      <c r="C62" s="11"/>
      <c r="D62" s="11"/>
      <c r="E62" s="11"/>
      <c r="F62" s="11"/>
      <c r="G62" s="11"/>
      <c r="H62" s="11"/>
      <c r="I62" s="11"/>
      <c r="J62" s="11"/>
      <c r="K62" s="11"/>
      <c r="L62" s="11"/>
      <c r="M62" s="11"/>
      <c r="N62" s="11"/>
      <c r="O62" s="11"/>
    </row>
    <row r="63" spans="2:15" x14ac:dyDescent="0.25">
      <c r="B63" s="2719" t="s">
        <v>45</v>
      </c>
      <c r="C63" s="2719"/>
      <c r="D63" s="2719"/>
      <c r="E63" s="2719"/>
      <c r="F63" s="2719"/>
      <c r="G63" s="2719"/>
      <c r="H63" s="2719"/>
      <c r="I63" s="2719"/>
      <c r="J63" s="2719"/>
      <c r="K63" s="2719"/>
      <c r="L63" s="2719"/>
      <c r="M63" s="2719"/>
      <c r="N63" s="2719"/>
      <c r="O63" s="2719"/>
    </row>
    <row r="64" spans="2:15" x14ac:dyDescent="0.25">
      <c r="B64" s="2719"/>
      <c r="C64" s="2719"/>
      <c r="D64" s="2719"/>
      <c r="E64" s="2719"/>
      <c r="F64" s="2719"/>
      <c r="G64" s="2719"/>
      <c r="H64" s="2719"/>
      <c r="I64" s="2719"/>
      <c r="J64" s="2719"/>
      <c r="K64" s="2719"/>
      <c r="L64" s="2719"/>
      <c r="M64" s="2719"/>
      <c r="N64" s="2719"/>
      <c r="O64" s="2719"/>
    </row>
    <row r="65" spans="2:15" x14ac:dyDescent="0.25">
      <c r="B65" s="2719"/>
      <c r="C65" s="2719"/>
      <c r="D65" s="2719"/>
      <c r="E65" s="2719"/>
      <c r="F65" s="2719"/>
      <c r="G65" s="2719"/>
      <c r="H65" s="2719"/>
      <c r="I65" s="2719"/>
      <c r="J65" s="2719"/>
      <c r="K65" s="2719"/>
      <c r="L65" s="2719"/>
      <c r="M65" s="2719"/>
      <c r="N65" s="2719"/>
      <c r="O65" s="2719"/>
    </row>
    <row r="66" spans="2:15" ht="9.75" customHeight="1" x14ac:dyDescent="0.25"/>
    <row r="67" spans="2:15" ht="15" customHeight="1" x14ac:dyDescent="0.25">
      <c r="B67" s="2720" t="s">
        <v>43</v>
      </c>
      <c r="C67" s="2720"/>
      <c r="D67" s="2720"/>
      <c r="E67" s="2720"/>
      <c r="F67" s="2720"/>
      <c r="G67" s="2720"/>
      <c r="H67" s="2720"/>
      <c r="I67" s="2720"/>
      <c r="J67" s="2720"/>
      <c r="K67" s="2720"/>
      <c r="L67" s="2720"/>
      <c r="M67" s="2720"/>
      <c r="N67" s="2720"/>
      <c r="O67" s="2720"/>
    </row>
    <row r="68" spans="2:15" ht="9.75" customHeight="1" x14ac:dyDescent="0.25">
      <c r="B68" s="11"/>
      <c r="C68" s="11"/>
      <c r="D68" s="11"/>
      <c r="E68" s="11"/>
      <c r="F68" s="11"/>
      <c r="G68" s="11"/>
      <c r="H68" s="11"/>
      <c r="I68" s="11"/>
      <c r="J68" s="11"/>
      <c r="K68" s="11"/>
      <c r="L68" s="11"/>
      <c r="M68" s="11"/>
      <c r="N68" s="11"/>
      <c r="O68" s="11"/>
    </row>
    <row r="69" spans="2:15" ht="15" customHeight="1" x14ac:dyDescent="0.25">
      <c r="B69" s="2720" t="s">
        <v>44</v>
      </c>
      <c r="C69" s="2720"/>
      <c r="D69" s="2720"/>
      <c r="E69" s="2720"/>
      <c r="F69" s="2720"/>
      <c r="G69" s="2720"/>
      <c r="H69" s="2720"/>
      <c r="I69" s="2720"/>
      <c r="J69" s="2720"/>
      <c r="K69" s="2720"/>
      <c r="L69" s="2720"/>
      <c r="M69" s="2720"/>
      <c r="N69" s="2720"/>
      <c r="O69" s="2720"/>
    </row>
    <row r="70" spans="2:15" x14ac:dyDescent="0.25">
      <c r="B70" s="2720"/>
      <c r="C70" s="2720"/>
      <c r="D70" s="2720"/>
      <c r="E70" s="2720"/>
      <c r="F70" s="2720"/>
      <c r="G70" s="2720"/>
      <c r="H70" s="2720"/>
      <c r="I70" s="2720"/>
      <c r="J70" s="2720"/>
      <c r="K70" s="2720"/>
      <c r="L70" s="2720"/>
      <c r="M70" s="2720"/>
      <c r="N70" s="2720"/>
      <c r="O70" s="2720"/>
    </row>
    <row r="71" spans="2:15" ht="9.75" customHeight="1" x14ac:dyDescent="0.25"/>
    <row r="72" spans="2:15" x14ac:dyDescent="0.25">
      <c r="B72" s="2711" t="s">
        <v>46</v>
      </c>
      <c r="C72" s="2712"/>
      <c r="D72" s="2712"/>
      <c r="E72" s="2712"/>
      <c r="F72" s="2712"/>
      <c r="G72" s="2712"/>
      <c r="H72" s="2712"/>
      <c r="I72" s="2712"/>
      <c r="J72" s="2712"/>
      <c r="K72" s="2712"/>
      <c r="L72" s="2712"/>
      <c r="M72" s="2712"/>
      <c r="N72" s="2712"/>
      <c r="O72" s="2713"/>
    </row>
    <row r="73" spans="2:15" x14ac:dyDescent="0.25">
      <c r="B73" s="2714" t="s">
        <v>47</v>
      </c>
      <c r="C73" s="2715"/>
      <c r="D73" s="2715"/>
      <c r="E73" s="2715"/>
      <c r="F73" s="2715"/>
      <c r="G73" s="2715"/>
      <c r="H73" s="2715"/>
      <c r="I73" s="2715"/>
      <c r="J73" s="2715"/>
      <c r="K73" s="2715"/>
      <c r="L73" s="2715"/>
      <c r="M73" s="2715"/>
      <c r="N73" s="2715"/>
      <c r="O73" s="2716"/>
    </row>
    <row r="74" spans="2:15" x14ac:dyDescent="0.25">
      <c r="B74" s="2714" t="s">
        <v>48</v>
      </c>
      <c r="C74" s="2715"/>
      <c r="D74" s="2715"/>
      <c r="E74" s="2715"/>
      <c r="F74" s="2715"/>
      <c r="G74" s="2715"/>
      <c r="H74" s="2715"/>
      <c r="I74" s="2715"/>
      <c r="J74" s="2715"/>
      <c r="K74" s="2715"/>
      <c r="L74" s="2715"/>
      <c r="M74" s="2715"/>
      <c r="N74" s="2715"/>
      <c r="O74" s="2716"/>
    </row>
    <row r="75" spans="2:15" x14ac:dyDescent="0.25">
      <c r="B75" s="12"/>
      <c r="C75" s="14" t="s">
        <v>49</v>
      </c>
      <c r="D75" s="10"/>
      <c r="E75" s="10"/>
      <c r="F75" s="10"/>
      <c r="G75" s="10"/>
      <c r="H75" s="10"/>
      <c r="I75" s="10"/>
      <c r="J75" s="10"/>
      <c r="K75" s="10"/>
      <c r="L75" s="10"/>
      <c r="M75" s="10"/>
      <c r="N75" s="10"/>
      <c r="O75" s="15"/>
    </row>
    <row r="76" spans="2:15" x14ac:dyDescent="0.25">
      <c r="B76" s="13"/>
      <c r="C76" s="16" t="s">
        <v>50</v>
      </c>
      <c r="D76" s="17"/>
      <c r="E76" s="17"/>
      <c r="F76" s="17"/>
      <c r="G76" s="17"/>
      <c r="H76" s="17"/>
      <c r="I76" s="17"/>
      <c r="J76" s="17"/>
      <c r="K76" s="17"/>
      <c r="L76" s="17"/>
      <c r="M76" s="17"/>
      <c r="N76" s="17"/>
      <c r="O76" s="18"/>
    </row>
  </sheetData>
  <sheetProtection password="CCF9" sheet="1" objects="1" scenarios="1" selectLockedCells="1" selectUnlockedCells="1"/>
  <mergeCells count="26">
    <mergeCell ref="B16:O19"/>
    <mergeCell ref="N41:O42"/>
    <mergeCell ref="B50:C50"/>
    <mergeCell ref="E50:F50"/>
    <mergeCell ref="H50:I50"/>
    <mergeCell ref="J50:L50"/>
    <mergeCell ref="M50:N50"/>
    <mergeCell ref="B26:N27"/>
    <mergeCell ref="B28:N28"/>
    <mergeCell ref="B25:N25"/>
    <mergeCell ref="B41:C42"/>
    <mergeCell ref="D41:E42"/>
    <mergeCell ref="F41:G42"/>
    <mergeCell ref="H41:I42"/>
    <mergeCell ref="J41:K42"/>
    <mergeCell ref="L41:M42"/>
    <mergeCell ref="B72:O72"/>
    <mergeCell ref="B73:O73"/>
    <mergeCell ref="B74:O74"/>
    <mergeCell ref="B21:N22"/>
    <mergeCell ref="B23:N24"/>
    <mergeCell ref="B53:O55"/>
    <mergeCell ref="B63:O65"/>
    <mergeCell ref="B67:O67"/>
    <mergeCell ref="B69:O70"/>
    <mergeCell ref="B58:O61"/>
  </mergeCells>
  <pageMargins left="0.70866141732283472" right="0.70866141732283472" top="0.74803149606299213" bottom="0.74803149606299213" header="0.31496062992125984" footer="0.31496062992125984"/>
  <pageSetup paperSize="9" orientation="landscape" horizontalDpi="4294967293" r:id="rId1"/>
  <headerFooter>
    <oddFooter>&amp;R&amp;9Page &amp;N of 3EAG/1304/ICSAS/CIDB-JKR/SCORECARD/KB01-NC/MAY2013-REV.00/FARIZAMAHMUD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S749"/>
  <sheetViews>
    <sheetView showGridLines="0" view="pageBreakPreview" zoomScale="80" zoomScaleSheetLayoutView="80" workbookViewId="0">
      <pane xSplit="17" ySplit="13" topLeftCell="R296" activePane="bottomRight" state="frozen"/>
      <selection activeCell="D40" sqref="D40"/>
      <selection pane="topRight" activeCell="D40" sqref="D40"/>
      <selection pane="bottomLeft" activeCell="D40" sqref="D40"/>
      <selection pane="bottomRight" activeCell="N312" sqref="N312"/>
    </sheetView>
  </sheetViews>
  <sheetFormatPr defaultColWidth="9.140625" defaultRowHeight="15" x14ac:dyDescent="0.25"/>
  <cols>
    <col min="1" max="1" width="3.7109375" style="683" customWidth="1"/>
    <col min="2" max="2" width="1.7109375" style="683" customWidth="1"/>
    <col min="3" max="3" width="3.7109375" style="683" customWidth="1"/>
    <col min="4" max="4" width="6.5703125" style="683" customWidth="1"/>
    <col min="5" max="7" width="9.140625" style="683"/>
    <col min="8" max="8" width="4.42578125" style="683" customWidth="1"/>
    <col min="9" max="9" width="9.140625" style="683"/>
    <col min="10" max="10" width="10" style="683" customWidth="1"/>
    <col min="11" max="11" width="30.7109375" style="683" hidden="1" customWidth="1"/>
    <col min="12" max="13" width="9.140625" style="683"/>
    <col min="14" max="14" width="21.28515625" style="683" customWidth="1"/>
    <col min="15" max="15" width="4.85546875" style="683" customWidth="1"/>
    <col min="16" max="16" width="8.42578125" style="683" customWidth="1"/>
    <col min="17" max="17" width="5.140625" style="683" customWidth="1"/>
    <col min="18" max="19" width="9.140625" style="683" customWidth="1"/>
    <col min="20" max="20" width="15.7109375" style="683" customWidth="1"/>
    <col min="21" max="23" width="4.85546875" style="683" customWidth="1"/>
    <col min="24" max="24" width="10.140625" style="683" customWidth="1"/>
    <col min="25" max="25" width="9.140625" style="683" customWidth="1"/>
    <col min="26" max="26" width="15.7109375" style="683" customWidth="1"/>
    <col min="27" max="29" width="4.85546875" style="683" hidden="1" customWidth="1"/>
    <col min="30" max="31" width="9.140625" style="683" customWidth="1"/>
    <col min="32" max="32" width="15.7109375" style="683" customWidth="1"/>
    <col min="33" max="35" width="4.85546875" style="683" hidden="1" customWidth="1"/>
    <col min="36" max="36" width="9.140625" style="683" customWidth="1"/>
    <col min="37" max="37" width="11.85546875" style="683" customWidth="1"/>
    <col min="38" max="43" width="9.140625" style="683" customWidth="1"/>
    <col min="44" max="44" width="3.7109375" style="683" customWidth="1"/>
    <col min="45" max="45" width="1.7109375" style="683" customWidth="1"/>
    <col min="46" max="16384" width="9.140625" style="683"/>
  </cols>
  <sheetData>
    <row r="1" spans="2:45" x14ac:dyDescent="0.25">
      <c r="B1" s="474"/>
      <c r="D1" s="399"/>
      <c r="E1" s="399"/>
      <c r="F1" s="399"/>
      <c r="G1" s="399"/>
      <c r="H1" s="399"/>
      <c r="I1" s="399"/>
      <c r="J1" s="399"/>
    </row>
    <row r="2" spans="2:45" ht="28.5" x14ac:dyDescent="0.45">
      <c r="B2" s="474"/>
      <c r="E2" s="399"/>
      <c r="F2" s="752"/>
      <c r="H2" s="399"/>
      <c r="I2" s="399"/>
      <c r="J2" s="399"/>
    </row>
    <row r="3" spans="2:45" ht="15" customHeight="1" x14ac:dyDescent="0.25">
      <c r="B3" s="474"/>
      <c r="E3" s="399"/>
      <c r="H3" s="399"/>
      <c r="I3" s="399"/>
      <c r="J3" s="399"/>
    </row>
    <row r="4" spans="2:45" ht="15" customHeight="1" x14ac:dyDescent="0.3">
      <c r="B4" s="474"/>
      <c r="E4" s="399"/>
      <c r="F4" s="753"/>
      <c r="H4" s="399"/>
      <c r="I4" s="399"/>
      <c r="J4" s="399"/>
    </row>
    <row r="5" spans="2:45" ht="18" customHeight="1" x14ac:dyDescent="0.3">
      <c r="B5" s="753" t="s">
        <v>168</v>
      </c>
      <c r="E5" s="399"/>
      <c r="F5" s="753"/>
      <c r="H5" s="399"/>
      <c r="I5" s="399"/>
      <c r="J5" s="399"/>
    </row>
    <row r="6" spans="2:45" ht="23.25" x14ac:dyDescent="0.35">
      <c r="B6" s="515" t="s">
        <v>674</v>
      </c>
      <c r="D6" s="515"/>
      <c r="E6" s="399"/>
      <c r="F6" s="515"/>
      <c r="H6" s="399"/>
      <c r="I6" s="399"/>
      <c r="J6" s="399"/>
      <c r="K6" s="399"/>
      <c r="L6" s="399"/>
      <c r="M6" s="399"/>
      <c r="N6" s="399"/>
      <c r="O6" s="399"/>
      <c r="P6" s="399"/>
      <c r="Q6" s="399"/>
    </row>
    <row r="7" spans="2:45" ht="15" customHeight="1" x14ac:dyDescent="0.35">
      <c r="B7" s="753" t="s">
        <v>675</v>
      </c>
      <c r="D7" s="2071">
        <f ca="1">TODAY()</f>
        <v>42622</v>
      </c>
      <c r="E7" s="2071"/>
      <c r="F7" s="515"/>
      <c r="H7" s="399"/>
      <c r="I7" s="399"/>
      <c r="J7" s="399"/>
      <c r="K7" s="399"/>
      <c r="L7" s="399"/>
      <c r="M7" s="399"/>
      <c r="N7" s="399"/>
      <c r="O7" s="399"/>
      <c r="P7" s="399"/>
      <c r="Q7" s="399"/>
    </row>
    <row r="8" spans="2:45" ht="15" customHeight="1" x14ac:dyDescent="0.25">
      <c r="B8" s="2696" t="s">
        <v>277</v>
      </c>
      <c r="C8" s="2697"/>
      <c r="D8" s="2697"/>
      <c r="E8" s="2697"/>
      <c r="F8" s="2697"/>
      <c r="G8" s="2697"/>
      <c r="H8" s="2697"/>
      <c r="I8" s="2697"/>
      <c r="J8" s="2697"/>
      <c r="K8" s="2697"/>
      <c r="L8" s="2697"/>
      <c r="M8" s="2697"/>
      <c r="N8" s="2697"/>
      <c r="O8" s="2698"/>
      <c r="P8" s="2393" t="s">
        <v>360</v>
      </c>
      <c r="Q8" s="2394"/>
      <c r="R8" s="2680" t="s">
        <v>676</v>
      </c>
      <c r="S8" s="2681"/>
      <c r="T8" s="2682"/>
      <c r="U8" s="754"/>
      <c r="V8" s="754"/>
      <c r="W8" s="754"/>
      <c r="X8" s="2683" t="s">
        <v>678</v>
      </c>
      <c r="Y8" s="2684"/>
      <c r="Z8" s="2685"/>
      <c r="AA8" s="761"/>
      <c r="AB8" s="761"/>
      <c r="AC8" s="761"/>
      <c r="AD8" s="2675" t="s">
        <v>681</v>
      </c>
      <c r="AE8" s="2676"/>
      <c r="AF8" s="2677"/>
      <c r="AG8" s="764"/>
      <c r="AH8" s="764"/>
      <c r="AI8" s="764"/>
      <c r="AJ8" s="2393" t="s">
        <v>192</v>
      </c>
      <c r="AK8" s="2394"/>
      <c r="AL8" s="2393" t="s">
        <v>679</v>
      </c>
      <c r="AM8" s="2394"/>
      <c r="AN8" s="2393" t="s">
        <v>683</v>
      </c>
      <c r="AO8" s="2394"/>
      <c r="AP8" s="2393" t="s">
        <v>680</v>
      </c>
      <c r="AQ8" s="2394"/>
    </row>
    <row r="9" spans="2:45" ht="15" customHeight="1" x14ac:dyDescent="0.25">
      <c r="B9" s="2699"/>
      <c r="C9" s="2700"/>
      <c r="D9" s="2700"/>
      <c r="E9" s="2700"/>
      <c r="F9" s="2700"/>
      <c r="G9" s="2700"/>
      <c r="H9" s="2700"/>
      <c r="I9" s="2700"/>
      <c r="J9" s="2700"/>
      <c r="K9" s="2700"/>
      <c r="L9" s="2700"/>
      <c r="M9" s="2700"/>
      <c r="N9" s="2700"/>
      <c r="O9" s="2701"/>
      <c r="P9" s="2385"/>
      <c r="Q9" s="2386"/>
      <c r="R9" s="2385" t="s">
        <v>677</v>
      </c>
      <c r="S9" s="2386"/>
      <c r="T9" s="2389" t="s">
        <v>53</v>
      </c>
      <c r="U9" s="2391" t="s">
        <v>53</v>
      </c>
      <c r="V9" s="2391" t="s">
        <v>180</v>
      </c>
      <c r="W9" s="2391" t="s">
        <v>181</v>
      </c>
      <c r="X9" s="2686" t="s">
        <v>677</v>
      </c>
      <c r="Y9" s="2687"/>
      <c r="Z9" s="2690" t="s">
        <v>53</v>
      </c>
      <c r="AA9" s="2391" t="s">
        <v>53</v>
      </c>
      <c r="AB9" s="2391" t="s">
        <v>180</v>
      </c>
      <c r="AC9" s="2692" t="s">
        <v>181</v>
      </c>
      <c r="AD9" s="2403" t="s">
        <v>677</v>
      </c>
      <c r="AE9" s="2404"/>
      <c r="AF9" s="2705" t="s">
        <v>53</v>
      </c>
      <c r="AG9" s="2391" t="s">
        <v>53</v>
      </c>
      <c r="AH9" s="2391" t="s">
        <v>180</v>
      </c>
      <c r="AI9" s="2692" t="s">
        <v>181</v>
      </c>
      <c r="AJ9" s="2385"/>
      <c r="AK9" s="2386"/>
      <c r="AL9" s="2385"/>
      <c r="AM9" s="2386"/>
      <c r="AN9" s="2385"/>
      <c r="AO9" s="2386"/>
      <c r="AP9" s="2385"/>
      <c r="AQ9" s="2386"/>
    </row>
    <row r="10" spans="2:45" ht="15" customHeight="1" x14ac:dyDescent="0.25">
      <c r="B10" s="2699"/>
      <c r="C10" s="2700"/>
      <c r="D10" s="2700"/>
      <c r="E10" s="2700"/>
      <c r="F10" s="2700"/>
      <c r="G10" s="2700"/>
      <c r="H10" s="2700"/>
      <c r="I10" s="2700"/>
      <c r="J10" s="2700"/>
      <c r="K10" s="2700"/>
      <c r="L10" s="2700"/>
      <c r="M10" s="2700"/>
      <c r="N10" s="2700"/>
      <c r="O10" s="2701"/>
      <c r="P10" s="2385"/>
      <c r="Q10" s="2386"/>
      <c r="R10" s="2385"/>
      <c r="S10" s="2386"/>
      <c r="T10" s="2389"/>
      <c r="U10" s="2391"/>
      <c r="V10" s="2391"/>
      <c r="W10" s="2391"/>
      <c r="X10" s="2686"/>
      <c r="Y10" s="2687"/>
      <c r="Z10" s="2690"/>
      <c r="AA10" s="2391"/>
      <c r="AB10" s="2391"/>
      <c r="AC10" s="2692"/>
      <c r="AD10" s="2403"/>
      <c r="AE10" s="2404"/>
      <c r="AF10" s="2705"/>
      <c r="AG10" s="2391"/>
      <c r="AH10" s="2391"/>
      <c r="AI10" s="2692"/>
      <c r="AJ10" s="2385"/>
      <c r="AK10" s="2386"/>
      <c r="AL10" s="2385"/>
      <c r="AM10" s="2386"/>
      <c r="AN10" s="2385"/>
      <c r="AO10" s="2386"/>
      <c r="AP10" s="2385"/>
      <c r="AQ10" s="2386"/>
    </row>
    <row r="11" spans="2:45" ht="15" customHeight="1" x14ac:dyDescent="0.25">
      <c r="B11" s="2699"/>
      <c r="C11" s="2700"/>
      <c r="D11" s="2700"/>
      <c r="E11" s="2700"/>
      <c r="F11" s="2700"/>
      <c r="G11" s="2700"/>
      <c r="H11" s="2700"/>
      <c r="I11" s="2700"/>
      <c r="J11" s="2700"/>
      <c r="K11" s="2700"/>
      <c r="L11" s="2700"/>
      <c r="M11" s="2700"/>
      <c r="N11" s="2700"/>
      <c r="O11" s="2701"/>
      <c r="P11" s="2385"/>
      <c r="Q11" s="2386"/>
      <c r="R11" s="2385"/>
      <c r="S11" s="2386"/>
      <c r="T11" s="2389"/>
      <c r="U11" s="2391"/>
      <c r="V11" s="2391"/>
      <c r="W11" s="2391"/>
      <c r="X11" s="2686"/>
      <c r="Y11" s="2687"/>
      <c r="Z11" s="2690"/>
      <c r="AA11" s="2391"/>
      <c r="AB11" s="2391"/>
      <c r="AC11" s="2692"/>
      <c r="AD11" s="2403"/>
      <c r="AE11" s="2404"/>
      <c r="AF11" s="2705"/>
      <c r="AG11" s="2391"/>
      <c r="AH11" s="2391"/>
      <c r="AI11" s="2692"/>
      <c r="AJ11" s="2385"/>
      <c r="AK11" s="2386"/>
      <c r="AL11" s="2385"/>
      <c r="AM11" s="2386"/>
      <c r="AN11" s="2385"/>
      <c r="AO11" s="2386"/>
      <c r="AP11" s="2385"/>
      <c r="AQ11" s="2386"/>
    </row>
    <row r="12" spans="2:45" ht="15" customHeight="1" x14ac:dyDescent="0.25">
      <c r="B12" s="2702"/>
      <c r="C12" s="2703"/>
      <c r="D12" s="2703"/>
      <c r="E12" s="2703"/>
      <c r="F12" s="2703"/>
      <c r="G12" s="2703"/>
      <c r="H12" s="2703"/>
      <c r="I12" s="2703"/>
      <c r="J12" s="2703"/>
      <c r="K12" s="2703"/>
      <c r="L12" s="2703"/>
      <c r="M12" s="2703"/>
      <c r="N12" s="2703"/>
      <c r="O12" s="2704"/>
      <c r="P12" s="2387"/>
      <c r="Q12" s="2388"/>
      <c r="R12" s="2387"/>
      <c r="S12" s="2388"/>
      <c r="T12" s="2390"/>
      <c r="U12" s="2392"/>
      <c r="V12" s="2392"/>
      <c r="W12" s="2392"/>
      <c r="X12" s="2688"/>
      <c r="Y12" s="2689"/>
      <c r="Z12" s="2691"/>
      <c r="AA12" s="2392"/>
      <c r="AB12" s="2392"/>
      <c r="AC12" s="2693"/>
      <c r="AD12" s="2405"/>
      <c r="AE12" s="2406"/>
      <c r="AF12" s="2706"/>
      <c r="AG12" s="2392"/>
      <c r="AH12" s="2392"/>
      <c r="AI12" s="2693"/>
      <c r="AJ12" s="2387"/>
      <c r="AK12" s="2388"/>
      <c r="AL12" s="2387"/>
      <c r="AM12" s="2388"/>
      <c r="AN12" s="2387"/>
      <c r="AO12" s="2388"/>
      <c r="AP12" s="2387"/>
      <c r="AQ12" s="2388"/>
    </row>
    <row r="13" spans="2:45" ht="9.9499999999999993" customHeight="1" x14ac:dyDescent="0.25">
      <c r="B13" s="474"/>
      <c r="D13" s="789"/>
      <c r="E13" s="789"/>
      <c r="F13" s="789"/>
      <c r="G13" s="789"/>
      <c r="H13" s="789"/>
      <c r="I13" s="789"/>
      <c r="J13" s="789"/>
      <c r="K13" s="789"/>
      <c r="L13" s="789"/>
      <c r="M13" s="789"/>
      <c r="N13" s="789"/>
      <c r="O13" s="789"/>
      <c r="P13" s="271"/>
      <c r="Q13" s="271"/>
      <c r="R13" s="271"/>
      <c r="S13" s="271"/>
      <c r="T13" s="341"/>
      <c r="U13" s="341"/>
      <c r="V13" s="341"/>
      <c r="W13" s="341"/>
      <c r="X13" s="271"/>
      <c r="Y13" s="271"/>
      <c r="Z13" s="341"/>
      <c r="AA13" s="341"/>
      <c r="AB13" s="341"/>
      <c r="AC13" s="341"/>
      <c r="AD13" s="354"/>
      <c r="AE13" s="354"/>
      <c r="AF13" s="355"/>
      <c r="AG13" s="355"/>
      <c r="AH13" s="355"/>
      <c r="AI13" s="355"/>
      <c r="AJ13" s="271"/>
      <c r="AK13" s="271"/>
      <c r="AL13" s="271"/>
    </row>
    <row r="14" spans="2:45" ht="14.1" customHeight="1" x14ac:dyDescent="0.25">
      <c r="B14" s="457"/>
      <c r="C14" s="457"/>
      <c r="D14" s="289"/>
      <c r="E14" s="289"/>
      <c r="F14" s="289"/>
      <c r="G14" s="289"/>
      <c r="H14" s="289"/>
      <c r="I14" s="289"/>
      <c r="J14" s="289"/>
      <c r="K14" s="289"/>
      <c r="L14" s="289"/>
      <c r="M14" s="289"/>
      <c r="N14" s="289"/>
      <c r="O14" s="289"/>
      <c r="P14" s="275"/>
      <c r="Q14" s="275"/>
      <c r="R14" s="275"/>
      <c r="S14" s="275"/>
      <c r="T14" s="279"/>
      <c r="U14" s="279"/>
      <c r="V14" s="279"/>
      <c r="W14" s="279"/>
      <c r="X14" s="275"/>
      <c r="Y14" s="275"/>
      <c r="Z14" s="279"/>
      <c r="AA14" s="279"/>
      <c r="AB14" s="279"/>
      <c r="AC14" s="279"/>
      <c r="AD14" s="275"/>
      <c r="AE14" s="275"/>
      <c r="AF14" s="279"/>
      <c r="AG14" s="279"/>
      <c r="AH14" s="279"/>
      <c r="AI14" s="279"/>
      <c r="AJ14" s="275"/>
      <c r="AK14" s="275"/>
      <c r="AL14" s="275"/>
      <c r="AM14" s="456"/>
      <c r="AN14" s="456"/>
      <c r="AO14" s="456"/>
      <c r="AP14" s="456"/>
      <c r="AQ14" s="456"/>
      <c r="AR14" s="456"/>
      <c r="AS14" s="456"/>
    </row>
    <row r="15" spans="2:45" ht="27.75" x14ac:dyDescent="0.45">
      <c r="B15" s="456"/>
      <c r="D15" s="878" t="s">
        <v>173</v>
      </c>
      <c r="E15" s="879"/>
      <c r="F15" s="879"/>
      <c r="G15" s="879"/>
      <c r="H15" s="879"/>
      <c r="I15" s="879"/>
      <c r="J15" s="879"/>
      <c r="K15" s="879"/>
      <c r="L15" s="879"/>
      <c r="M15" s="879"/>
      <c r="N15" s="879"/>
      <c r="O15" s="879"/>
      <c r="P15" s="879"/>
      <c r="Q15" s="879"/>
      <c r="R15" s="879"/>
      <c r="S15" s="879"/>
      <c r="T15" s="879"/>
      <c r="U15" s="879"/>
      <c r="V15" s="879"/>
      <c r="W15" s="879"/>
      <c r="X15" s="272"/>
      <c r="Y15" s="272"/>
      <c r="Z15" s="272"/>
      <c r="AA15" s="272"/>
      <c r="AB15" s="272"/>
      <c r="AC15" s="272"/>
      <c r="AD15" s="272"/>
      <c r="AE15" s="272"/>
      <c r="AF15" s="272"/>
      <c r="AG15" s="272"/>
      <c r="AH15" s="272"/>
      <c r="AI15" s="272"/>
      <c r="AJ15" s="272"/>
      <c r="AK15" s="272"/>
      <c r="AL15" s="272"/>
      <c r="AS15" s="456"/>
    </row>
    <row r="16" spans="2:45" ht="18.75" x14ac:dyDescent="0.3">
      <c r="B16" s="456"/>
      <c r="D16" s="447" t="s">
        <v>491</v>
      </c>
      <c r="E16" s="444"/>
      <c r="F16" s="444"/>
      <c r="G16" s="444"/>
      <c r="H16" s="444"/>
      <c r="I16" s="444"/>
      <c r="J16" s="444"/>
      <c r="K16" s="444"/>
      <c r="L16" s="444"/>
      <c r="M16" s="444"/>
      <c r="N16" s="444"/>
      <c r="O16" s="444"/>
      <c r="P16" s="444"/>
      <c r="Q16" s="444"/>
      <c r="R16" s="444"/>
      <c r="S16" s="444"/>
      <c r="T16" s="444"/>
      <c r="U16" s="444"/>
      <c r="V16" s="444"/>
      <c r="W16" s="444"/>
      <c r="X16" s="444"/>
      <c r="Y16" s="444"/>
      <c r="Z16" s="444"/>
      <c r="AA16" s="444"/>
      <c r="AB16" s="444"/>
      <c r="AC16" s="444"/>
      <c r="AD16" s="444"/>
      <c r="AE16" s="444"/>
      <c r="AF16" s="444"/>
      <c r="AG16" s="444"/>
      <c r="AH16" s="444"/>
      <c r="AI16" s="444"/>
      <c r="AJ16" s="715"/>
      <c r="AK16" s="715"/>
      <c r="AL16" s="444"/>
      <c r="AM16" s="444"/>
      <c r="AN16" s="765"/>
      <c r="AO16" s="765"/>
      <c r="AP16" s="765"/>
      <c r="AQ16" s="766"/>
      <c r="AS16" s="456"/>
    </row>
    <row r="17" spans="2:45" ht="16.5" customHeight="1" x14ac:dyDescent="0.3">
      <c r="B17" s="456"/>
      <c r="D17" s="2725" t="s">
        <v>278</v>
      </c>
      <c r="E17" s="2726" t="s">
        <v>292</v>
      </c>
      <c r="F17" s="2726"/>
      <c r="G17" s="2726"/>
      <c r="H17" s="2726"/>
      <c r="I17" s="2726"/>
      <c r="J17" s="2726"/>
      <c r="K17" s="2726"/>
      <c r="L17" s="2726"/>
      <c r="M17" s="2726"/>
      <c r="N17" s="2727"/>
      <c r="O17" s="2728" t="s">
        <v>180</v>
      </c>
      <c r="P17" s="2450">
        <v>1</v>
      </c>
      <c r="Q17" s="2451"/>
      <c r="R17" s="2729">
        <v>1</v>
      </c>
      <c r="S17" s="2730"/>
      <c r="T17" s="2429"/>
      <c r="U17" s="813"/>
      <c r="V17" s="2429"/>
      <c r="W17" s="813"/>
      <c r="X17" s="2733"/>
      <c r="Y17" s="2734"/>
      <c r="Z17" s="2431"/>
      <c r="AA17" s="804"/>
      <c r="AB17" s="2431"/>
      <c r="AC17" s="804"/>
      <c r="AD17" s="2733"/>
      <c r="AE17" s="2734"/>
      <c r="AF17" s="2431"/>
      <c r="AG17" s="804"/>
      <c r="AH17" s="2429"/>
      <c r="AI17" s="813"/>
      <c r="AJ17" s="2450"/>
      <c r="AK17" s="2451"/>
      <c r="AL17" s="2453"/>
      <c r="AM17" s="2454"/>
      <c r="AN17" s="2453"/>
      <c r="AO17" s="2454"/>
      <c r="AP17" s="2453"/>
      <c r="AQ17" s="2454"/>
      <c r="AS17" s="456"/>
    </row>
    <row r="18" spans="2:45" ht="16.5" customHeight="1" x14ac:dyDescent="0.3">
      <c r="B18" s="456"/>
      <c r="D18" s="2623"/>
      <c r="E18" s="2620"/>
      <c r="F18" s="2620"/>
      <c r="G18" s="2620"/>
      <c r="H18" s="2620"/>
      <c r="I18" s="2620"/>
      <c r="J18" s="2620"/>
      <c r="K18" s="2620"/>
      <c r="L18" s="2620"/>
      <c r="M18" s="2620"/>
      <c r="N18" s="2621"/>
      <c r="O18" s="2500"/>
      <c r="P18" s="2380"/>
      <c r="Q18" s="2381"/>
      <c r="R18" s="2626"/>
      <c r="S18" s="2627"/>
      <c r="T18" s="2418"/>
      <c r="U18" s="814"/>
      <c r="V18" s="2418"/>
      <c r="W18" s="814"/>
      <c r="X18" s="2735"/>
      <c r="Y18" s="2736"/>
      <c r="Z18" s="2312"/>
      <c r="AA18" s="808"/>
      <c r="AB18" s="2312"/>
      <c r="AC18" s="808"/>
      <c r="AD18" s="2735"/>
      <c r="AE18" s="2736"/>
      <c r="AF18" s="2312"/>
      <c r="AG18" s="808"/>
      <c r="AH18" s="2418"/>
      <c r="AI18" s="814"/>
      <c r="AJ18" s="2380"/>
      <c r="AK18" s="2381"/>
      <c r="AL18" s="2411"/>
      <c r="AM18" s="2412"/>
      <c r="AN18" s="2411"/>
      <c r="AO18" s="2412"/>
      <c r="AP18" s="2411"/>
      <c r="AQ18" s="2412"/>
      <c r="AS18" s="456"/>
    </row>
    <row r="19" spans="2:45" ht="16.5" x14ac:dyDescent="0.3">
      <c r="B19" s="456"/>
      <c r="D19" s="842" t="s">
        <v>291</v>
      </c>
      <c r="E19" s="23" t="s">
        <v>281</v>
      </c>
      <c r="F19" s="545"/>
      <c r="G19" s="545"/>
      <c r="H19" s="545"/>
      <c r="I19" s="545"/>
      <c r="J19" s="545"/>
      <c r="K19" s="531"/>
      <c r="L19" s="531"/>
      <c r="M19" s="531"/>
      <c r="N19" s="531"/>
      <c r="O19" s="426" t="s">
        <v>181</v>
      </c>
      <c r="P19" s="2317">
        <v>1</v>
      </c>
      <c r="Q19" s="2318"/>
      <c r="R19" s="2415">
        <v>1</v>
      </c>
      <c r="S19" s="2416"/>
      <c r="T19" s="108"/>
      <c r="U19" s="409"/>
      <c r="V19" s="409"/>
      <c r="W19" s="108"/>
      <c r="X19" s="2731"/>
      <c r="Y19" s="2732"/>
      <c r="Z19" s="453"/>
      <c r="AA19" s="412"/>
      <c r="AB19" s="412"/>
      <c r="AC19" s="453"/>
      <c r="AD19" s="2731"/>
      <c r="AE19" s="2732"/>
      <c r="AF19" s="453"/>
      <c r="AG19" s="412"/>
      <c r="AH19" s="409"/>
      <c r="AI19" s="108"/>
      <c r="AJ19" s="2395"/>
      <c r="AK19" s="2417"/>
      <c r="AL19" s="2310"/>
      <c r="AM19" s="2311"/>
      <c r="AN19" s="2310"/>
      <c r="AO19" s="2311"/>
      <c r="AP19" s="2310"/>
      <c r="AQ19" s="2311"/>
      <c r="AS19" s="456"/>
    </row>
    <row r="20" spans="2:45" ht="16.5" x14ac:dyDescent="0.3">
      <c r="B20" s="456"/>
      <c r="D20" s="842" t="s">
        <v>279</v>
      </c>
      <c r="E20" s="433" t="s">
        <v>282</v>
      </c>
      <c r="F20" s="535"/>
      <c r="G20" s="535"/>
      <c r="H20" s="535"/>
      <c r="I20" s="535"/>
      <c r="J20" s="535"/>
      <c r="K20" s="533"/>
      <c r="L20" s="533"/>
      <c r="M20" s="533"/>
      <c r="N20" s="533"/>
      <c r="O20" s="426" t="s">
        <v>181</v>
      </c>
      <c r="P20" s="2317">
        <v>1</v>
      </c>
      <c r="Q20" s="2318"/>
      <c r="R20" s="2415">
        <v>1</v>
      </c>
      <c r="S20" s="2416"/>
      <c r="T20" s="108"/>
      <c r="U20" s="409"/>
      <c r="V20" s="409"/>
      <c r="W20" s="108"/>
      <c r="X20" s="2731"/>
      <c r="Y20" s="2732"/>
      <c r="Z20" s="453"/>
      <c r="AA20" s="412"/>
      <c r="AB20" s="412"/>
      <c r="AC20" s="453"/>
      <c r="AD20" s="2731"/>
      <c r="AE20" s="2732"/>
      <c r="AF20" s="453"/>
      <c r="AG20" s="412"/>
      <c r="AH20" s="409"/>
      <c r="AI20" s="108"/>
      <c r="AJ20" s="2395"/>
      <c r="AK20" s="2417"/>
      <c r="AL20" s="2310"/>
      <c r="AM20" s="2311"/>
      <c r="AN20" s="2310"/>
      <c r="AO20" s="2311"/>
      <c r="AP20" s="2310"/>
      <c r="AQ20" s="2311"/>
      <c r="AS20" s="456"/>
    </row>
    <row r="21" spans="2:45" ht="16.5" x14ac:dyDescent="0.3">
      <c r="B21" s="456"/>
      <c r="D21" s="842" t="s">
        <v>293</v>
      </c>
      <c r="E21" s="23" t="s">
        <v>283</v>
      </c>
      <c r="F21" s="545"/>
      <c r="G21" s="545"/>
      <c r="H21" s="545"/>
      <c r="I21" s="545"/>
      <c r="J21" s="545"/>
      <c r="K21" s="531"/>
      <c r="L21" s="531"/>
      <c r="M21" s="531"/>
      <c r="N21" s="531"/>
      <c r="O21" s="426" t="s">
        <v>181</v>
      </c>
      <c r="P21" s="2317">
        <v>1</v>
      </c>
      <c r="Q21" s="2318"/>
      <c r="R21" s="2415"/>
      <c r="S21" s="2416"/>
      <c r="T21" s="108"/>
      <c r="U21" s="409"/>
      <c r="V21" s="409"/>
      <c r="W21" s="108"/>
      <c r="X21" s="2731"/>
      <c r="Y21" s="2732"/>
      <c r="Z21" s="453"/>
      <c r="AA21" s="412"/>
      <c r="AB21" s="412"/>
      <c r="AC21" s="453"/>
      <c r="AD21" s="2731"/>
      <c r="AE21" s="2732"/>
      <c r="AF21" s="453"/>
      <c r="AG21" s="412"/>
      <c r="AH21" s="409"/>
      <c r="AI21" s="108"/>
      <c r="AJ21" s="2395"/>
      <c r="AK21" s="2417"/>
      <c r="AL21" s="2310"/>
      <c r="AM21" s="2311"/>
      <c r="AN21" s="2310"/>
      <c r="AO21" s="2311"/>
      <c r="AP21" s="2310"/>
      <c r="AQ21" s="2311"/>
      <c r="AS21" s="456"/>
    </row>
    <row r="22" spans="2:45" ht="16.5" x14ac:dyDescent="0.3">
      <c r="B22" s="456"/>
      <c r="D22" s="842" t="s">
        <v>294</v>
      </c>
      <c r="E22" s="433" t="s">
        <v>284</v>
      </c>
      <c r="F22" s="535"/>
      <c r="G22" s="535"/>
      <c r="H22" s="535"/>
      <c r="I22" s="535"/>
      <c r="J22" s="535"/>
      <c r="K22" s="533"/>
      <c r="L22" s="533"/>
      <c r="M22" s="533"/>
      <c r="N22" s="533"/>
      <c r="O22" s="426" t="s">
        <v>181</v>
      </c>
      <c r="P22" s="2317">
        <v>1</v>
      </c>
      <c r="Q22" s="2318"/>
      <c r="R22" s="2415"/>
      <c r="S22" s="2416"/>
      <c r="T22" s="108"/>
      <c r="U22" s="409"/>
      <c r="V22" s="409"/>
      <c r="W22" s="108"/>
      <c r="X22" s="2731"/>
      <c r="Y22" s="2732"/>
      <c r="Z22" s="453"/>
      <c r="AA22" s="412"/>
      <c r="AB22" s="412"/>
      <c r="AC22" s="453"/>
      <c r="AD22" s="2731"/>
      <c r="AE22" s="2732"/>
      <c r="AF22" s="453"/>
      <c r="AG22" s="412"/>
      <c r="AH22" s="409"/>
      <c r="AI22" s="108"/>
      <c r="AJ22" s="2395"/>
      <c r="AK22" s="2417"/>
      <c r="AL22" s="2310"/>
      <c r="AM22" s="2311"/>
      <c r="AN22" s="2310"/>
      <c r="AO22" s="2311"/>
      <c r="AP22" s="2310"/>
      <c r="AQ22" s="2311"/>
      <c r="AS22" s="456"/>
    </row>
    <row r="23" spans="2:45" ht="16.5" x14ac:dyDescent="0.3">
      <c r="B23" s="456"/>
      <c r="D23" s="842" t="s">
        <v>280</v>
      </c>
      <c r="E23" s="371" t="s">
        <v>285</v>
      </c>
      <c r="F23" s="52"/>
      <c r="G23" s="52"/>
      <c r="H23" s="52"/>
      <c r="I23" s="52"/>
      <c r="J23" s="52"/>
      <c r="K23" s="406"/>
      <c r="L23" s="406"/>
      <c r="M23" s="406"/>
      <c r="N23" s="406"/>
      <c r="O23" s="426" t="s">
        <v>181</v>
      </c>
      <c r="P23" s="2317">
        <v>1</v>
      </c>
      <c r="Q23" s="2318"/>
      <c r="R23" s="2415">
        <v>1</v>
      </c>
      <c r="S23" s="2416"/>
      <c r="T23" s="108"/>
      <c r="U23" s="409"/>
      <c r="V23" s="409"/>
      <c r="W23" s="108"/>
      <c r="X23" s="2731"/>
      <c r="Y23" s="2732"/>
      <c r="Z23" s="453"/>
      <c r="AA23" s="412"/>
      <c r="AB23" s="412"/>
      <c r="AC23" s="453"/>
      <c r="AD23" s="2731"/>
      <c r="AE23" s="2732"/>
      <c r="AF23" s="453"/>
      <c r="AG23" s="412"/>
      <c r="AH23" s="409"/>
      <c r="AI23" s="108"/>
      <c r="AJ23" s="2395"/>
      <c r="AK23" s="2417"/>
      <c r="AL23" s="2310"/>
      <c r="AM23" s="2311"/>
      <c r="AN23" s="2310"/>
      <c r="AO23" s="2311"/>
      <c r="AP23" s="2310"/>
      <c r="AQ23" s="2311"/>
      <c r="AS23" s="456"/>
    </row>
    <row r="24" spans="2:45" ht="16.5" x14ac:dyDescent="0.3">
      <c r="B24" s="456"/>
      <c r="D24" s="2432" t="s">
        <v>40</v>
      </c>
      <c r="E24" s="2433"/>
      <c r="F24" s="2433"/>
      <c r="G24" s="2433"/>
      <c r="H24" s="2433"/>
      <c r="I24" s="2433"/>
      <c r="J24" s="2433"/>
      <c r="K24" s="2433"/>
      <c r="L24" s="2433"/>
      <c r="M24" s="2433"/>
      <c r="N24" s="2433"/>
      <c r="O24" s="2434"/>
      <c r="P24" s="2397">
        <f>SUM(P17:Q23)</f>
        <v>6</v>
      </c>
      <c r="Q24" s="2398"/>
      <c r="R24" s="2397">
        <f>SUM(R17:S23)</f>
        <v>4</v>
      </c>
      <c r="S24" s="2398"/>
      <c r="T24" s="623"/>
      <c r="U24" s="624"/>
      <c r="V24" s="625">
        <f>P17</f>
        <v>1</v>
      </c>
      <c r="W24" s="627">
        <f>SUM(P19:Q23)</f>
        <v>5</v>
      </c>
      <c r="X24" s="2397"/>
      <c r="Y24" s="2398"/>
      <c r="Z24" s="623"/>
      <c r="AA24" s="624"/>
      <c r="AB24" s="625"/>
      <c r="AC24" s="627"/>
      <c r="AD24" s="2397"/>
      <c r="AE24" s="2398"/>
      <c r="AF24" s="623"/>
      <c r="AG24" s="624"/>
      <c r="AH24" s="625"/>
      <c r="AI24" s="627"/>
      <c r="AJ24" s="2397"/>
      <c r="AK24" s="2489"/>
      <c r="AL24" s="2397"/>
      <c r="AM24" s="2398"/>
      <c r="AN24" s="2397"/>
      <c r="AO24" s="2398"/>
      <c r="AP24" s="2397"/>
      <c r="AQ24" s="2398"/>
      <c r="AS24" s="456"/>
    </row>
    <row r="25" spans="2:45" ht="9.9499999999999993" customHeight="1" x14ac:dyDescent="0.3">
      <c r="B25" s="456"/>
      <c r="D25" s="531"/>
      <c r="E25" s="531"/>
      <c r="F25" s="531"/>
      <c r="G25" s="531"/>
      <c r="H25" s="531"/>
      <c r="I25" s="531"/>
      <c r="J25" s="531"/>
      <c r="K25" s="399"/>
      <c r="L25" s="399"/>
      <c r="M25" s="399"/>
      <c r="N25" s="399"/>
      <c r="O25" s="399"/>
      <c r="P25" s="399"/>
      <c r="Q25" s="399"/>
      <c r="X25" s="461"/>
      <c r="Y25" s="461"/>
      <c r="Z25" s="461"/>
      <c r="AA25" s="461"/>
      <c r="AB25" s="461"/>
      <c r="AC25" s="461"/>
      <c r="AD25" s="399"/>
      <c r="AE25" s="399"/>
      <c r="AF25" s="399"/>
      <c r="AG25" s="399"/>
      <c r="AH25" s="399"/>
      <c r="AI25" s="399"/>
      <c r="AJ25" s="857"/>
      <c r="AK25" s="857"/>
      <c r="AN25" s="451"/>
      <c r="AO25" s="451"/>
      <c r="AP25" s="451"/>
      <c r="AQ25" s="451"/>
      <c r="AS25" s="456"/>
    </row>
    <row r="26" spans="2:45" ht="18.75" x14ac:dyDescent="0.3">
      <c r="B26" s="456"/>
      <c r="D26" s="447" t="s">
        <v>492</v>
      </c>
      <c r="E26" s="444"/>
      <c r="F26" s="444"/>
      <c r="G26" s="444"/>
      <c r="H26" s="444"/>
      <c r="I26" s="444"/>
      <c r="J26" s="444"/>
      <c r="K26" s="444"/>
      <c r="L26" s="444"/>
      <c r="M26" s="444"/>
      <c r="N26" s="444"/>
      <c r="O26" s="444"/>
      <c r="P26" s="444"/>
      <c r="Q26" s="444"/>
      <c r="R26" s="444"/>
      <c r="S26" s="444"/>
      <c r="T26" s="444"/>
      <c r="U26" s="444"/>
      <c r="V26" s="444"/>
      <c r="W26" s="444"/>
      <c r="X26" s="444"/>
      <c r="Y26" s="444"/>
      <c r="Z26" s="444"/>
      <c r="AA26" s="444"/>
      <c r="AB26" s="444"/>
      <c r="AC26" s="444"/>
      <c r="AD26" s="444"/>
      <c r="AE26" s="444"/>
      <c r="AF26" s="444"/>
      <c r="AG26" s="444"/>
      <c r="AH26" s="444"/>
      <c r="AI26" s="444"/>
      <c r="AJ26" s="715"/>
      <c r="AK26" s="715"/>
      <c r="AL26" s="444"/>
      <c r="AM26" s="444"/>
      <c r="AN26" s="765"/>
      <c r="AO26" s="765"/>
      <c r="AP26" s="765"/>
      <c r="AQ26" s="766"/>
      <c r="AS26" s="456"/>
    </row>
    <row r="27" spans="2:45" ht="18.75" customHeight="1" x14ac:dyDescent="0.3">
      <c r="B27" s="456"/>
      <c r="D27" s="124" t="s">
        <v>54</v>
      </c>
      <c r="E27" s="125" t="s">
        <v>655</v>
      </c>
      <c r="F27" s="96"/>
      <c r="G27" s="96"/>
      <c r="H27" s="96"/>
      <c r="I27" s="96"/>
      <c r="J27" s="96"/>
      <c r="K27" s="126"/>
      <c r="L27" s="406"/>
      <c r="M27" s="406"/>
      <c r="N27" s="407"/>
      <c r="O27" s="493" t="s">
        <v>53</v>
      </c>
      <c r="P27" s="2418" t="s">
        <v>194</v>
      </c>
      <c r="Q27" s="2418"/>
      <c r="R27" s="2418" t="s">
        <v>194</v>
      </c>
      <c r="S27" s="2418"/>
      <c r="T27" s="803"/>
      <c r="U27" s="803"/>
      <c r="V27" s="803"/>
      <c r="W27" s="803"/>
      <c r="X27" s="2312"/>
      <c r="Y27" s="2312"/>
      <c r="Z27" s="798"/>
      <c r="AA27" s="798"/>
      <c r="AB27" s="798"/>
      <c r="AC27" s="798"/>
      <c r="AD27" s="2312"/>
      <c r="AE27" s="2312"/>
      <c r="AF27" s="798"/>
      <c r="AG27" s="798"/>
      <c r="AH27" s="798"/>
      <c r="AI27" s="798"/>
      <c r="AJ27" s="2749" t="s">
        <v>682</v>
      </c>
      <c r="AK27" s="2750"/>
      <c r="AL27" s="2411"/>
      <c r="AM27" s="2412"/>
      <c r="AN27" s="2411"/>
      <c r="AO27" s="2412"/>
      <c r="AP27" s="2411"/>
      <c r="AQ27" s="2412"/>
      <c r="AS27" s="456"/>
    </row>
    <row r="28" spans="2:45" ht="16.5" x14ac:dyDescent="0.3">
      <c r="B28" s="456"/>
      <c r="D28" s="417" t="s">
        <v>367</v>
      </c>
      <c r="E28" s="421" t="s">
        <v>346</v>
      </c>
      <c r="F28" s="422"/>
      <c r="G28" s="422"/>
      <c r="H28" s="422"/>
      <c r="I28" s="422"/>
      <c r="J28" s="422"/>
      <c r="K28" s="415"/>
      <c r="L28" s="415"/>
      <c r="M28" s="415"/>
      <c r="N28" s="408"/>
      <c r="O28" s="428"/>
      <c r="P28" s="404"/>
      <c r="Q28" s="532"/>
      <c r="R28" s="404"/>
      <c r="S28" s="532"/>
      <c r="T28" s="803"/>
      <c r="U28" s="850"/>
      <c r="V28" s="850"/>
      <c r="W28" s="803"/>
      <c r="X28" s="414"/>
      <c r="Y28" s="437"/>
      <c r="Z28" s="798"/>
      <c r="AA28" s="805"/>
      <c r="AB28" s="805"/>
      <c r="AC28" s="798"/>
      <c r="AD28" s="414"/>
      <c r="AE28" s="437"/>
      <c r="AF28" s="798"/>
      <c r="AG28" s="805"/>
      <c r="AH28" s="805"/>
      <c r="AI28" s="798"/>
      <c r="AJ28" s="2395"/>
      <c r="AK28" s="2396"/>
      <c r="AL28" s="2310"/>
      <c r="AM28" s="2311"/>
      <c r="AN28" s="2310"/>
      <c r="AO28" s="2311"/>
      <c r="AP28" s="2310"/>
      <c r="AQ28" s="2311"/>
      <c r="AS28" s="456"/>
    </row>
    <row r="29" spans="2:45" ht="16.5" customHeight="1" x14ac:dyDescent="0.3">
      <c r="B29" s="456"/>
      <c r="D29" s="412"/>
      <c r="E29" s="540" t="s">
        <v>512</v>
      </c>
      <c r="F29" s="541"/>
      <c r="G29" s="540"/>
      <c r="H29" s="540"/>
      <c r="I29" s="535"/>
      <c r="J29" s="535"/>
      <c r="K29" s="533"/>
      <c r="L29" s="533"/>
      <c r="M29" s="533"/>
      <c r="N29" s="534"/>
      <c r="O29" s="429" t="s">
        <v>180</v>
      </c>
      <c r="P29" s="2315">
        <v>3</v>
      </c>
      <c r="Q29" s="2315"/>
      <c r="R29" s="2399">
        <v>3</v>
      </c>
      <c r="S29" s="2399"/>
      <c r="T29" s="803"/>
      <c r="U29" s="850"/>
      <c r="V29" s="850"/>
      <c r="W29" s="803"/>
      <c r="X29" s="2316"/>
      <c r="Y29" s="2316"/>
      <c r="Z29" s="798"/>
      <c r="AA29" s="805"/>
      <c r="AB29" s="805"/>
      <c r="AC29" s="798"/>
      <c r="AD29" s="2316"/>
      <c r="AE29" s="2316"/>
      <c r="AF29" s="798"/>
      <c r="AG29" s="805"/>
      <c r="AH29" s="805"/>
      <c r="AI29" s="798"/>
      <c r="AJ29" s="2395"/>
      <c r="AK29" s="2396"/>
      <c r="AL29" s="2310"/>
      <c r="AM29" s="2311"/>
      <c r="AN29" s="2310"/>
      <c r="AO29" s="2311"/>
      <c r="AP29" s="2310"/>
      <c r="AQ29" s="2311"/>
      <c r="AS29" s="456"/>
    </row>
    <row r="30" spans="2:45" ht="16.5" customHeight="1" x14ac:dyDescent="0.3">
      <c r="B30" s="456"/>
      <c r="D30" s="412"/>
      <c r="E30" s="540" t="s">
        <v>513</v>
      </c>
      <c r="F30" s="541"/>
      <c r="G30" s="540"/>
      <c r="H30" s="540"/>
      <c r="I30" s="535"/>
      <c r="J30" s="535"/>
      <c r="K30" s="533"/>
      <c r="L30" s="533"/>
      <c r="M30" s="533"/>
      <c r="N30" s="534"/>
      <c r="O30" s="429" t="s">
        <v>180</v>
      </c>
      <c r="P30" s="2315">
        <v>2</v>
      </c>
      <c r="Q30" s="2315"/>
      <c r="R30" s="2399">
        <v>2</v>
      </c>
      <c r="S30" s="2399"/>
      <c r="T30" s="803"/>
      <c r="U30" s="850"/>
      <c r="V30" s="850"/>
      <c r="W30" s="803"/>
      <c r="X30" s="2316"/>
      <c r="Y30" s="2316"/>
      <c r="Z30" s="798"/>
      <c r="AA30" s="805"/>
      <c r="AB30" s="805"/>
      <c r="AC30" s="798"/>
      <c r="AD30" s="2316"/>
      <c r="AE30" s="2316"/>
      <c r="AF30" s="798"/>
      <c r="AG30" s="805"/>
      <c r="AH30" s="805"/>
      <c r="AI30" s="798"/>
      <c r="AJ30" s="2395"/>
      <c r="AK30" s="2396"/>
      <c r="AL30" s="2310"/>
      <c r="AM30" s="2311"/>
      <c r="AN30" s="2310"/>
      <c r="AO30" s="2311"/>
      <c r="AP30" s="2310"/>
      <c r="AQ30" s="2311"/>
      <c r="AS30" s="456"/>
    </row>
    <row r="31" spans="2:45" ht="16.5" customHeight="1" x14ac:dyDescent="0.3">
      <c r="B31" s="456"/>
      <c r="D31" s="68"/>
      <c r="E31" s="59" t="s">
        <v>514</v>
      </c>
      <c r="F31" s="60"/>
      <c r="G31" s="59"/>
      <c r="H31" s="59"/>
      <c r="I31" s="52"/>
      <c r="J31" s="52"/>
      <c r="K31" s="406"/>
      <c r="L31" s="406"/>
      <c r="M31" s="406"/>
      <c r="N31" s="407"/>
      <c r="O31" s="429" t="s">
        <v>180</v>
      </c>
      <c r="P31" s="2315">
        <v>1</v>
      </c>
      <c r="Q31" s="2315"/>
      <c r="R31" s="2399">
        <v>1</v>
      </c>
      <c r="S31" s="2399"/>
      <c r="T31" s="803"/>
      <c r="U31" s="850"/>
      <c r="V31" s="850"/>
      <c r="W31" s="803"/>
      <c r="X31" s="2316"/>
      <c r="Y31" s="2316"/>
      <c r="Z31" s="798"/>
      <c r="AA31" s="805"/>
      <c r="AB31" s="805"/>
      <c r="AC31" s="798"/>
      <c r="AD31" s="2316"/>
      <c r="AE31" s="2316"/>
      <c r="AF31" s="798"/>
      <c r="AG31" s="805"/>
      <c r="AH31" s="805"/>
      <c r="AI31" s="798"/>
      <c r="AJ31" s="2383"/>
      <c r="AK31" s="2384"/>
      <c r="AL31" s="2303"/>
      <c r="AM31" s="2304"/>
      <c r="AN31" s="2303"/>
      <c r="AO31" s="2304"/>
      <c r="AP31" s="2310"/>
      <c r="AQ31" s="2311"/>
      <c r="AS31" s="456"/>
    </row>
    <row r="32" spans="2:45" ht="18" x14ac:dyDescent="0.3">
      <c r="B32" s="456"/>
      <c r="D32" s="796" t="s">
        <v>368</v>
      </c>
      <c r="E32" s="178" t="s">
        <v>251</v>
      </c>
      <c r="F32" s="785"/>
      <c r="G32" s="785"/>
      <c r="H32" s="785"/>
      <c r="I32" s="785"/>
      <c r="J32" s="785"/>
      <c r="K32" s="785"/>
      <c r="L32" s="103"/>
      <c r="M32" s="860"/>
      <c r="N32" s="534"/>
      <c r="O32" s="428"/>
      <c r="P32" s="2315"/>
      <c r="Q32" s="2315"/>
      <c r="R32" s="2315"/>
      <c r="S32" s="2315"/>
      <c r="T32" s="803"/>
      <c r="U32" s="850"/>
      <c r="V32" s="850"/>
      <c r="W32" s="803"/>
      <c r="X32" s="2316"/>
      <c r="Y32" s="2316"/>
      <c r="Z32" s="798"/>
      <c r="AA32" s="805"/>
      <c r="AB32" s="805"/>
      <c r="AC32" s="798"/>
      <c r="AD32" s="2316"/>
      <c r="AE32" s="2316"/>
      <c r="AF32" s="798"/>
      <c r="AG32" s="805"/>
      <c r="AH32" s="805"/>
      <c r="AI32" s="798"/>
      <c r="AJ32" s="2407"/>
      <c r="AK32" s="2408"/>
      <c r="AL32" s="2303"/>
      <c r="AM32" s="2304"/>
      <c r="AN32" s="2303"/>
      <c r="AO32" s="2304"/>
      <c r="AP32" s="2310"/>
      <c r="AQ32" s="2311"/>
      <c r="AS32" s="456"/>
    </row>
    <row r="33" spans="2:45" ht="18.75" customHeight="1" x14ac:dyDescent="0.3">
      <c r="B33" s="456"/>
      <c r="D33" s="55"/>
      <c r="E33" s="604" t="s">
        <v>515</v>
      </c>
      <c r="F33" s="60"/>
      <c r="G33" s="59"/>
      <c r="H33" s="59"/>
      <c r="I33" s="59"/>
      <c r="J33" s="59"/>
      <c r="K33" s="59"/>
      <c r="L33" s="406"/>
      <c r="M33" s="406"/>
      <c r="N33" s="407"/>
      <c r="O33" s="428"/>
      <c r="P33" s="2315"/>
      <c r="Q33" s="2315"/>
      <c r="R33" s="2315"/>
      <c r="S33" s="2315"/>
      <c r="T33" s="803"/>
      <c r="U33" s="850"/>
      <c r="V33" s="850"/>
      <c r="W33" s="803"/>
      <c r="X33" s="2316"/>
      <c r="Y33" s="2316"/>
      <c r="Z33" s="798"/>
      <c r="AA33" s="805"/>
      <c r="AB33" s="805"/>
      <c r="AC33" s="798"/>
      <c r="AD33" s="2316"/>
      <c r="AE33" s="2316"/>
      <c r="AF33" s="798"/>
      <c r="AG33" s="805"/>
      <c r="AH33" s="805"/>
      <c r="AI33" s="798"/>
      <c r="AJ33" s="2407"/>
      <c r="AK33" s="2408"/>
      <c r="AL33" s="2303"/>
      <c r="AM33" s="2304"/>
      <c r="AN33" s="2303"/>
      <c r="AO33" s="2304"/>
      <c r="AP33" s="2310"/>
      <c r="AQ33" s="2311"/>
      <c r="AS33" s="456"/>
    </row>
    <row r="34" spans="2:45" ht="15" customHeight="1" x14ac:dyDescent="0.3">
      <c r="B34" s="456"/>
      <c r="D34" s="71"/>
      <c r="E34" s="542" t="s">
        <v>690</v>
      </c>
      <c r="F34" s="543"/>
      <c r="G34" s="543"/>
      <c r="H34" s="543"/>
      <c r="I34" s="543"/>
      <c r="J34" s="543"/>
      <c r="K34" s="533"/>
      <c r="L34" s="533"/>
      <c r="M34" s="533"/>
      <c r="N34" s="534"/>
      <c r="O34" s="427" t="s">
        <v>53</v>
      </c>
      <c r="P34" s="2315">
        <v>1</v>
      </c>
      <c r="Q34" s="2315"/>
      <c r="R34" s="2399"/>
      <c r="S34" s="2399"/>
      <c r="T34" s="428" t="str">
        <f>IF(R34=1,"Y","")</f>
        <v/>
      </c>
      <c r="U34" s="428"/>
      <c r="V34" s="428"/>
      <c r="W34" s="428"/>
      <c r="X34" s="2316"/>
      <c r="Y34" s="2316"/>
      <c r="Z34" s="467"/>
      <c r="AA34" s="467"/>
      <c r="AB34" s="467"/>
      <c r="AC34" s="467"/>
      <c r="AD34" s="2316"/>
      <c r="AE34" s="2316"/>
      <c r="AF34" s="467"/>
      <c r="AG34" s="467"/>
      <c r="AH34" s="467"/>
      <c r="AI34" s="467"/>
      <c r="AJ34" s="2305"/>
      <c r="AK34" s="2306"/>
      <c r="AL34" s="2303"/>
      <c r="AM34" s="2304"/>
      <c r="AN34" s="2331"/>
      <c r="AO34" s="2332"/>
      <c r="AP34" s="2310"/>
      <c r="AQ34" s="2311"/>
      <c r="AS34" s="456"/>
    </row>
    <row r="35" spans="2:45" ht="15" customHeight="1" x14ac:dyDescent="0.3">
      <c r="B35" s="456"/>
      <c r="D35" s="55"/>
      <c r="E35" s="546" t="s">
        <v>691</v>
      </c>
      <c r="F35" s="539"/>
      <c r="G35" s="539"/>
      <c r="H35" s="539"/>
      <c r="I35" s="539"/>
      <c r="J35" s="539"/>
      <c r="K35" s="531"/>
      <c r="L35" s="531"/>
      <c r="M35" s="531"/>
      <c r="N35" s="532"/>
      <c r="O35" s="427" t="s">
        <v>53</v>
      </c>
      <c r="P35" s="2315">
        <v>2</v>
      </c>
      <c r="Q35" s="2315"/>
      <c r="R35" s="2399"/>
      <c r="S35" s="2399"/>
      <c r="T35" s="428" t="str">
        <f>IF(R35=2,"Y","")</f>
        <v/>
      </c>
      <c r="U35" s="428"/>
      <c r="V35" s="428"/>
      <c r="W35" s="428"/>
      <c r="X35" s="2316"/>
      <c r="Y35" s="2316"/>
      <c r="Z35" s="467"/>
      <c r="AA35" s="467"/>
      <c r="AB35" s="467"/>
      <c r="AC35" s="467"/>
      <c r="AD35" s="2316"/>
      <c r="AE35" s="2316"/>
      <c r="AF35" s="467"/>
      <c r="AG35" s="467"/>
      <c r="AH35" s="467"/>
      <c r="AI35" s="467"/>
      <c r="AJ35" s="2305"/>
      <c r="AK35" s="2306"/>
      <c r="AL35" s="2303"/>
      <c r="AM35" s="2304"/>
      <c r="AN35" s="2331"/>
      <c r="AO35" s="2332"/>
      <c r="AP35" s="2310"/>
      <c r="AQ35" s="2311"/>
      <c r="AS35" s="456"/>
    </row>
    <row r="36" spans="2:45" ht="16.5" customHeight="1" x14ac:dyDescent="0.3">
      <c r="B36" s="456"/>
      <c r="D36" s="412"/>
      <c r="E36" s="542" t="s">
        <v>692</v>
      </c>
      <c r="F36" s="535"/>
      <c r="G36" s="535"/>
      <c r="H36" s="535"/>
      <c r="I36" s="535"/>
      <c r="J36" s="535"/>
      <c r="K36" s="533"/>
      <c r="L36" s="533"/>
      <c r="M36" s="533"/>
      <c r="N36" s="534"/>
      <c r="O36" s="427" t="s">
        <v>53</v>
      </c>
      <c r="P36" s="2317">
        <v>3</v>
      </c>
      <c r="Q36" s="2318"/>
      <c r="R36" s="2413">
        <v>3</v>
      </c>
      <c r="S36" s="2414"/>
      <c r="T36" s="428" t="str">
        <f>IF(R36=3,"Y","")</f>
        <v>Y</v>
      </c>
      <c r="U36" s="428"/>
      <c r="V36" s="428"/>
      <c r="W36" s="428"/>
      <c r="X36" s="2313"/>
      <c r="Y36" s="2314"/>
      <c r="Z36" s="467"/>
      <c r="AA36" s="467"/>
      <c r="AB36" s="467"/>
      <c r="AC36" s="467"/>
      <c r="AD36" s="2313"/>
      <c r="AE36" s="2314"/>
      <c r="AF36" s="467"/>
      <c r="AG36" s="467"/>
      <c r="AH36" s="467"/>
      <c r="AI36" s="467"/>
      <c r="AJ36" s="2305"/>
      <c r="AK36" s="2306"/>
      <c r="AL36" s="2303"/>
      <c r="AM36" s="2304"/>
      <c r="AN36" s="2331"/>
      <c r="AO36" s="2332"/>
      <c r="AP36" s="2310"/>
      <c r="AQ36" s="2311"/>
      <c r="AS36" s="456"/>
    </row>
    <row r="37" spans="2:45" ht="18.75" customHeight="1" x14ac:dyDescent="0.3">
      <c r="B37" s="456"/>
      <c r="D37" s="414"/>
      <c r="E37" s="548" t="s">
        <v>647</v>
      </c>
      <c r="F37" s="545"/>
      <c r="G37" s="545"/>
      <c r="H37" s="545"/>
      <c r="I37" s="545"/>
      <c r="J37" s="545"/>
      <c r="K37" s="531"/>
      <c r="L37" s="531"/>
      <c r="M37" s="531"/>
      <c r="N37" s="532"/>
      <c r="O37" s="428"/>
      <c r="P37" s="2315"/>
      <c r="Q37" s="2315"/>
      <c r="R37" s="2315"/>
      <c r="S37" s="2315"/>
      <c r="T37" s="428"/>
      <c r="U37" s="786"/>
      <c r="V37" s="786"/>
      <c r="W37" s="428"/>
      <c r="X37" s="2316"/>
      <c r="Y37" s="2316"/>
      <c r="Z37" s="467"/>
      <c r="AA37" s="794"/>
      <c r="AB37" s="794"/>
      <c r="AC37" s="467"/>
      <c r="AD37" s="2316"/>
      <c r="AE37" s="2316"/>
      <c r="AF37" s="467"/>
      <c r="AG37" s="794"/>
      <c r="AH37" s="794"/>
      <c r="AI37" s="467"/>
      <c r="AJ37" s="2407"/>
      <c r="AK37" s="2408"/>
      <c r="AL37" s="2303"/>
      <c r="AM37" s="2304"/>
      <c r="AN37" s="2303"/>
      <c r="AO37" s="2304"/>
      <c r="AP37" s="2310"/>
      <c r="AQ37" s="2311"/>
      <c r="AS37" s="456"/>
    </row>
    <row r="38" spans="2:45" ht="16.5" customHeight="1" x14ac:dyDescent="0.35">
      <c r="B38" s="456"/>
      <c r="D38" s="544"/>
      <c r="E38" s="542" t="s">
        <v>648</v>
      </c>
      <c r="F38" s="535"/>
      <c r="G38" s="535"/>
      <c r="H38" s="535"/>
      <c r="I38" s="535"/>
      <c r="J38" s="535"/>
      <c r="K38" s="533"/>
      <c r="L38" s="533"/>
      <c r="M38" s="533"/>
      <c r="N38" s="534"/>
      <c r="O38" s="427" t="s">
        <v>53</v>
      </c>
      <c r="P38" s="2315">
        <v>1</v>
      </c>
      <c r="Q38" s="2315"/>
      <c r="R38" s="2399"/>
      <c r="S38" s="2399"/>
      <c r="T38" s="428" t="str">
        <f>IF(R38=1,"Y","")</f>
        <v/>
      </c>
      <c r="U38" s="428"/>
      <c r="V38" s="428"/>
      <c r="W38" s="428"/>
      <c r="X38" s="2316"/>
      <c r="Y38" s="2316"/>
      <c r="Z38" s="467"/>
      <c r="AA38" s="467"/>
      <c r="AB38" s="467"/>
      <c r="AC38" s="467"/>
      <c r="AD38" s="2316"/>
      <c r="AE38" s="2316"/>
      <c r="AF38" s="467"/>
      <c r="AG38" s="467"/>
      <c r="AH38" s="467"/>
      <c r="AI38" s="467"/>
      <c r="AJ38" s="2305"/>
      <c r="AK38" s="2306"/>
      <c r="AL38" s="2303"/>
      <c r="AM38" s="2304"/>
      <c r="AN38" s="2331"/>
      <c r="AO38" s="2332"/>
      <c r="AP38" s="2310"/>
      <c r="AQ38" s="2311"/>
      <c r="AS38" s="456"/>
    </row>
    <row r="39" spans="2:45" ht="16.5" customHeight="1" x14ac:dyDescent="0.3">
      <c r="B39" s="456"/>
      <c r="D39" s="418"/>
      <c r="E39" s="546" t="s">
        <v>689</v>
      </c>
      <c r="F39" s="536"/>
      <c r="G39" s="536"/>
      <c r="H39" s="536"/>
      <c r="I39" s="536"/>
      <c r="J39" s="536"/>
      <c r="K39" s="531"/>
      <c r="L39" s="531"/>
      <c r="M39" s="531"/>
      <c r="N39" s="532"/>
      <c r="O39" s="427" t="s">
        <v>53</v>
      </c>
      <c r="P39" s="2315">
        <v>2</v>
      </c>
      <c r="Q39" s="2315"/>
      <c r="R39" s="2399">
        <v>2</v>
      </c>
      <c r="S39" s="2399"/>
      <c r="T39" s="428" t="str">
        <f>IF(R39=2,"Y","")</f>
        <v>Y</v>
      </c>
      <c r="U39" s="428"/>
      <c r="V39" s="428"/>
      <c r="W39" s="428"/>
      <c r="X39" s="2316"/>
      <c r="Y39" s="2316"/>
      <c r="Z39" s="467"/>
      <c r="AA39" s="467"/>
      <c r="AB39" s="467"/>
      <c r="AC39" s="467"/>
      <c r="AD39" s="2316"/>
      <c r="AE39" s="2316"/>
      <c r="AF39" s="467"/>
      <c r="AG39" s="467"/>
      <c r="AH39" s="467"/>
      <c r="AI39" s="467"/>
      <c r="AJ39" s="2305"/>
      <c r="AK39" s="2306"/>
      <c r="AL39" s="2303"/>
      <c r="AM39" s="2304"/>
      <c r="AN39" s="2331"/>
      <c r="AO39" s="2332"/>
      <c r="AP39" s="2310"/>
      <c r="AQ39" s="2311"/>
      <c r="AS39" s="456"/>
    </row>
    <row r="40" spans="2:45" ht="18.75" customHeight="1" x14ac:dyDescent="0.3">
      <c r="B40" s="456"/>
      <c r="D40" s="495"/>
      <c r="E40" s="496" t="s">
        <v>516</v>
      </c>
      <c r="F40" s="497"/>
      <c r="G40" s="497"/>
      <c r="H40" s="497"/>
      <c r="I40" s="497"/>
      <c r="J40" s="497"/>
      <c r="K40" s="415"/>
      <c r="L40" s="415"/>
      <c r="M40" s="415"/>
      <c r="N40" s="408"/>
      <c r="O40" s="836"/>
      <c r="P40" s="404"/>
      <c r="Q40" s="532"/>
      <c r="R40" s="404"/>
      <c r="S40" s="532"/>
      <c r="T40" s="836"/>
      <c r="U40" s="844"/>
      <c r="V40" s="844"/>
      <c r="W40" s="836"/>
      <c r="X40" s="414"/>
      <c r="Y40" s="437"/>
      <c r="Z40" s="833"/>
      <c r="AA40" s="817"/>
      <c r="AB40" s="817"/>
      <c r="AC40" s="833"/>
      <c r="AD40" s="414"/>
      <c r="AE40" s="437"/>
      <c r="AF40" s="833"/>
      <c r="AG40" s="817"/>
      <c r="AH40" s="817"/>
      <c r="AI40" s="833"/>
      <c r="AJ40" s="2407"/>
      <c r="AK40" s="2408"/>
      <c r="AL40" s="2303"/>
      <c r="AM40" s="2304"/>
      <c r="AN40" s="2303"/>
      <c r="AO40" s="2304"/>
      <c r="AP40" s="2310"/>
      <c r="AQ40" s="2311"/>
      <c r="AS40" s="456"/>
    </row>
    <row r="41" spans="2:45" ht="16.5" customHeight="1" x14ac:dyDescent="0.3">
      <c r="B41" s="456"/>
      <c r="D41" s="424"/>
      <c r="E41" s="498" t="s">
        <v>517</v>
      </c>
      <c r="F41" s="425"/>
      <c r="G41" s="425"/>
      <c r="H41" s="425"/>
      <c r="I41" s="425"/>
      <c r="J41" s="425"/>
      <c r="K41" s="533"/>
      <c r="L41" s="533"/>
      <c r="M41" s="533"/>
      <c r="N41" s="534"/>
      <c r="O41" s="428"/>
      <c r="P41" s="409"/>
      <c r="Q41" s="534"/>
      <c r="R41" s="409"/>
      <c r="S41" s="534"/>
      <c r="T41" s="428"/>
      <c r="U41" s="786"/>
      <c r="V41" s="786"/>
      <c r="W41" s="428"/>
      <c r="X41" s="412"/>
      <c r="Y41" s="547"/>
      <c r="Z41" s="467"/>
      <c r="AA41" s="794"/>
      <c r="AB41" s="794"/>
      <c r="AC41" s="467"/>
      <c r="AD41" s="412"/>
      <c r="AE41" s="547"/>
      <c r="AF41" s="467"/>
      <c r="AG41" s="794"/>
      <c r="AH41" s="794"/>
      <c r="AI41" s="467"/>
      <c r="AJ41" s="792"/>
      <c r="AK41" s="793"/>
      <c r="AL41" s="412"/>
      <c r="AM41" s="547"/>
      <c r="AN41" s="2310"/>
      <c r="AO41" s="2311"/>
      <c r="AP41" s="2310"/>
      <c r="AQ41" s="2311"/>
      <c r="AS41" s="456"/>
    </row>
    <row r="42" spans="2:45" ht="16.5" customHeight="1" x14ac:dyDescent="0.3">
      <c r="B42" s="456"/>
      <c r="D42" s="418"/>
      <c r="E42" s="469" t="s">
        <v>684</v>
      </c>
      <c r="F42" s="470"/>
      <c r="G42" s="470"/>
      <c r="H42" s="470"/>
      <c r="I42" s="470"/>
      <c r="J42" s="470"/>
      <c r="K42" s="531"/>
      <c r="L42" s="531"/>
      <c r="M42" s="531"/>
      <c r="N42" s="532"/>
      <c r="O42" s="493" t="s">
        <v>53</v>
      </c>
      <c r="P42" s="2418">
        <v>1</v>
      </c>
      <c r="Q42" s="2418"/>
      <c r="R42" s="2419"/>
      <c r="S42" s="2419"/>
      <c r="T42" s="838" t="str">
        <f>IF(R42=1,"Y","")</f>
        <v/>
      </c>
      <c r="U42" s="838"/>
      <c r="V42" s="838"/>
      <c r="W42" s="838"/>
      <c r="X42" s="2312"/>
      <c r="Y42" s="2312"/>
      <c r="Z42" s="834"/>
      <c r="AA42" s="834"/>
      <c r="AB42" s="834"/>
      <c r="AC42" s="834"/>
      <c r="AD42" s="2312"/>
      <c r="AE42" s="2312"/>
      <c r="AF42" s="834"/>
      <c r="AG42" s="834"/>
      <c r="AH42" s="834"/>
      <c r="AI42" s="834"/>
      <c r="AJ42" s="2305"/>
      <c r="AK42" s="2306"/>
      <c r="AL42" s="2303"/>
      <c r="AM42" s="2304"/>
      <c r="AN42" s="2331"/>
      <c r="AO42" s="2332"/>
      <c r="AP42" s="2310"/>
      <c r="AQ42" s="2311"/>
      <c r="AS42" s="456"/>
    </row>
    <row r="43" spans="2:45" ht="18" x14ac:dyDescent="0.3">
      <c r="B43" s="456"/>
      <c r="D43" s="412"/>
      <c r="E43" s="475" t="s">
        <v>685</v>
      </c>
      <c r="F43" s="476"/>
      <c r="G43" s="476"/>
      <c r="H43" s="476"/>
      <c r="I43" s="476"/>
      <c r="J43" s="476"/>
      <c r="K43" s="533"/>
      <c r="L43" s="533"/>
      <c r="M43" s="533"/>
      <c r="N43" s="534"/>
      <c r="O43" s="427" t="s">
        <v>53</v>
      </c>
      <c r="P43" s="2315">
        <v>2</v>
      </c>
      <c r="Q43" s="2315"/>
      <c r="R43" s="2399"/>
      <c r="S43" s="2399"/>
      <c r="T43" s="428" t="str">
        <f>IF(R43=2,"Y","")</f>
        <v/>
      </c>
      <c r="U43" s="428"/>
      <c r="V43" s="428"/>
      <c r="W43" s="428"/>
      <c r="X43" s="2316"/>
      <c r="Y43" s="2316"/>
      <c r="Z43" s="467"/>
      <c r="AA43" s="467"/>
      <c r="AB43" s="467"/>
      <c r="AC43" s="467"/>
      <c r="AD43" s="2316"/>
      <c r="AE43" s="2316"/>
      <c r="AF43" s="467"/>
      <c r="AG43" s="467"/>
      <c r="AH43" s="467"/>
      <c r="AI43" s="467"/>
      <c r="AJ43" s="2305"/>
      <c r="AK43" s="2306"/>
      <c r="AL43" s="2303"/>
      <c r="AM43" s="2304"/>
      <c r="AN43" s="2331"/>
      <c r="AO43" s="2332"/>
      <c r="AP43" s="2310"/>
      <c r="AQ43" s="2311"/>
      <c r="AS43" s="456"/>
    </row>
    <row r="44" spans="2:45" ht="16.5" customHeight="1" x14ac:dyDescent="0.3">
      <c r="B44" s="456"/>
      <c r="D44" s="412"/>
      <c r="E44" s="475" t="s">
        <v>686</v>
      </c>
      <c r="F44" s="535"/>
      <c r="G44" s="535"/>
      <c r="H44" s="535"/>
      <c r="I44" s="535"/>
      <c r="J44" s="535"/>
      <c r="K44" s="533"/>
      <c r="L44" s="533"/>
      <c r="M44" s="533"/>
      <c r="N44" s="534"/>
      <c r="O44" s="427" t="s">
        <v>53</v>
      </c>
      <c r="P44" s="2317">
        <v>4</v>
      </c>
      <c r="Q44" s="2318"/>
      <c r="R44" s="2413"/>
      <c r="S44" s="2414"/>
      <c r="T44" s="428" t="str">
        <f>IF(R44=4,"Y","")</f>
        <v/>
      </c>
      <c r="U44" s="786"/>
      <c r="V44" s="786"/>
      <c r="W44" s="428"/>
      <c r="X44" s="2313"/>
      <c r="Y44" s="2314"/>
      <c r="Z44" s="467"/>
      <c r="AA44" s="794"/>
      <c r="AB44" s="794"/>
      <c r="AC44" s="467"/>
      <c r="AD44" s="2313"/>
      <c r="AE44" s="2314"/>
      <c r="AF44" s="467"/>
      <c r="AG44" s="794"/>
      <c r="AH44" s="794"/>
      <c r="AI44" s="467"/>
      <c r="AJ44" s="2305"/>
      <c r="AK44" s="2306"/>
      <c r="AL44" s="2303"/>
      <c r="AM44" s="2304"/>
      <c r="AN44" s="2331"/>
      <c r="AO44" s="2332"/>
      <c r="AP44" s="2310"/>
      <c r="AQ44" s="2311"/>
      <c r="AS44" s="456"/>
    </row>
    <row r="45" spans="2:45" ht="16.5" customHeight="1" x14ac:dyDescent="0.3">
      <c r="B45" s="456"/>
      <c r="D45" s="424"/>
      <c r="E45" s="498" t="s">
        <v>519</v>
      </c>
      <c r="F45" s="425"/>
      <c r="G45" s="425"/>
      <c r="H45" s="425"/>
      <c r="I45" s="425"/>
      <c r="J45" s="425"/>
      <c r="K45" s="533"/>
      <c r="L45" s="533"/>
      <c r="M45" s="533"/>
      <c r="N45" s="534"/>
      <c r="O45" s="428"/>
      <c r="P45" s="409"/>
      <c r="Q45" s="534"/>
      <c r="R45" s="409"/>
      <c r="S45" s="534"/>
      <c r="T45" s="428"/>
      <c r="U45" s="786"/>
      <c r="V45" s="786"/>
      <c r="W45" s="428"/>
      <c r="X45" s="412"/>
      <c r="Y45" s="547"/>
      <c r="Z45" s="467"/>
      <c r="AA45" s="794"/>
      <c r="AB45" s="794"/>
      <c r="AC45" s="467"/>
      <c r="AD45" s="412"/>
      <c r="AE45" s="547"/>
      <c r="AF45" s="467"/>
      <c r="AG45" s="794"/>
      <c r="AH45" s="794"/>
      <c r="AI45" s="467"/>
      <c r="AJ45" s="792"/>
      <c r="AK45" s="793"/>
      <c r="AL45" s="412"/>
      <c r="AM45" s="547"/>
      <c r="AN45" s="2310"/>
      <c r="AO45" s="2311"/>
      <c r="AP45" s="2310"/>
      <c r="AQ45" s="2311"/>
      <c r="AS45" s="456"/>
    </row>
    <row r="46" spans="2:45" ht="16.5" customHeight="1" x14ac:dyDescent="0.3">
      <c r="B46" s="456"/>
      <c r="D46" s="418"/>
      <c r="E46" s="469" t="s">
        <v>687</v>
      </c>
      <c r="F46" s="470"/>
      <c r="G46" s="470"/>
      <c r="H46" s="470"/>
      <c r="I46" s="470"/>
      <c r="J46" s="470"/>
      <c r="K46" s="531"/>
      <c r="L46" s="531"/>
      <c r="M46" s="531"/>
      <c r="N46" s="532"/>
      <c r="O46" s="493" t="s">
        <v>53</v>
      </c>
      <c r="P46" s="2418">
        <v>1</v>
      </c>
      <c r="Q46" s="2418"/>
      <c r="R46" s="2419"/>
      <c r="S46" s="2419"/>
      <c r="T46" s="838" t="str">
        <f>IF(R46=1,"Y","")</f>
        <v/>
      </c>
      <c r="U46" s="838"/>
      <c r="V46" s="838"/>
      <c r="W46" s="838"/>
      <c r="X46" s="2312"/>
      <c r="Y46" s="2312"/>
      <c r="Z46" s="834"/>
      <c r="AA46" s="834"/>
      <c r="AB46" s="834"/>
      <c r="AC46" s="834"/>
      <c r="AD46" s="2312"/>
      <c r="AE46" s="2312"/>
      <c r="AF46" s="834"/>
      <c r="AG46" s="834"/>
      <c r="AH46" s="834"/>
      <c r="AI46" s="834"/>
      <c r="AJ46" s="2305"/>
      <c r="AK46" s="2306"/>
      <c r="AL46" s="2303"/>
      <c r="AM46" s="2304"/>
      <c r="AN46" s="2331"/>
      <c r="AO46" s="2332"/>
      <c r="AP46" s="2310"/>
      <c r="AQ46" s="2311"/>
      <c r="AS46" s="456"/>
    </row>
    <row r="47" spans="2:45" ht="16.5" customHeight="1" x14ac:dyDescent="0.3">
      <c r="B47" s="456"/>
      <c r="D47" s="412"/>
      <c r="E47" s="475" t="s">
        <v>685</v>
      </c>
      <c r="F47" s="476"/>
      <c r="G47" s="476"/>
      <c r="H47" s="476"/>
      <c r="I47" s="476"/>
      <c r="J47" s="476"/>
      <c r="K47" s="533"/>
      <c r="L47" s="533"/>
      <c r="M47" s="533"/>
      <c r="N47" s="534"/>
      <c r="O47" s="427" t="s">
        <v>53</v>
      </c>
      <c r="P47" s="2315">
        <v>2</v>
      </c>
      <c r="Q47" s="2315"/>
      <c r="R47" s="2399"/>
      <c r="S47" s="2399"/>
      <c r="T47" s="428" t="str">
        <f>IF(R47=2,"Y","")</f>
        <v/>
      </c>
      <c r="U47" s="428"/>
      <c r="V47" s="428"/>
      <c r="W47" s="428"/>
      <c r="X47" s="2316"/>
      <c r="Y47" s="2316"/>
      <c r="Z47" s="467"/>
      <c r="AA47" s="467"/>
      <c r="AB47" s="467"/>
      <c r="AC47" s="467"/>
      <c r="AD47" s="2316"/>
      <c r="AE47" s="2316"/>
      <c r="AF47" s="467"/>
      <c r="AG47" s="467"/>
      <c r="AH47" s="467"/>
      <c r="AI47" s="467"/>
      <c r="AJ47" s="2305"/>
      <c r="AK47" s="2306"/>
      <c r="AL47" s="2303"/>
      <c r="AM47" s="2304"/>
      <c r="AN47" s="2331"/>
      <c r="AO47" s="2332"/>
      <c r="AP47" s="2310"/>
      <c r="AQ47" s="2311"/>
      <c r="AS47" s="456"/>
    </row>
    <row r="48" spans="2:45" ht="16.5" customHeight="1" x14ac:dyDescent="0.3">
      <c r="B48" s="456"/>
      <c r="D48" s="412"/>
      <c r="E48" s="475" t="s">
        <v>688</v>
      </c>
      <c r="F48" s="535"/>
      <c r="G48" s="535"/>
      <c r="H48" s="535"/>
      <c r="I48" s="535"/>
      <c r="J48" s="535"/>
      <c r="K48" s="533"/>
      <c r="L48" s="533"/>
      <c r="M48" s="533"/>
      <c r="N48" s="534"/>
      <c r="O48" s="427" t="s">
        <v>53</v>
      </c>
      <c r="P48" s="2317">
        <v>4</v>
      </c>
      <c r="Q48" s="2318"/>
      <c r="R48" s="2413">
        <v>4</v>
      </c>
      <c r="S48" s="2414"/>
      <c r="T48" s="428" t="str">
        <f>IF(R48=4,"Y","")</f>
        <v>Y</v>
      </c>
      <c r="U48" s="786"/>
      <c r="V48" s="786"/>
      <c r="W48" s="428"/>
      <c r="X48" s="2313"/>
      <c r="Y48" s="2314"/>
      <c r="Z48" s="467"/>
      <c r="AA48" s="794"/>
      <c r="AB48" s="794"/>
      <c r="AC48" s="467"/>
      <c r="AD48" s="2313"/>
      <c r="AE48" s="2314"/>
      <c r="AF48" s="467"/>
      <c r="AG48" s="794"/>
      <c r="AH48" s="794"/>
      <c r="AI48" s="467"/>
      <c r="AJ48" s="2305"/>
      <c r="AK48" s="2306"/>
      <c r="AL48" s="2303"/>
      <c r="AM48" s="2304"/>
      <c r="AN48" s="2331"/>
      <c r="AO48" s="2332"/>
      <c r="AP48" s="2310"/>
      <c r="AQ48" s="2311"/>
      <c r="AS48" s="456"/>
    </row>
    <row r="49" spans="2:45" ht="18" x14ac:dyDescent="0.3">
      <c r="B49" s="456"/>
      <c r="D49" s="414"/>
      <c r="E49" s="370" t="s">
        <v>518</v>
      </c>
      <c r="F49" s="545"/>
      <c r="G49" s="545"/>
      <c r="H49" s="545"/>
      <c r="I49" s="545"/>
      <c r="J49" s="545"/>
      <c r="K49" s="531"/>
      <c r="L49" s="531"/>
      <c r="M49" s="531"/>
      <c r="N49" s="532"/>
      <c r="O49" s="687" t="s">
        <v>53</v>
      </c>
      <c r="P49" s="2737">
        <v>1</v>
      </c>
      <c r="Q49" s="2561"/>
      <c r="R49" s="2738">
        <v>1</v>
      </c>
      <c r="S49" s="2739"/>
      <c r="T49" s="910" t="str">
        <f>IF(R49=1,"Y","")</f>
        <v>Y</v>
      </c>
      <c r="U49" s="909"/>
      <c r="V49" s="909"/>
      <c r="W49" s="910"/>
      <c r="X49" s="2420"/>
      <c r="Y49" s="2421"/>
      <c r="Z49" s="906"/>
      <c r="AA49" s="904"/>
      <c r="AB49" s="904"/>
      <c r="AC49" s="906"/>
      <c r="AD49" s="2420"/>
      <c r="AE49" s="2421"/>
      <c r="AF49" s="906"/>
      <c r="AG49" s="904"/>
      <c r="AH49" s="904"/>
      <c r="AI49" s="906"/>
      <c r="AJ49" s="2751"/>
      <c r="AK49" s="2752"/>
      <c r="AL49" s="2376"/>
      <c r="AM49" s="2377"/>
      <c r="AN49" s="2753"/>
      <c r="AO49" s="2754"/>
      <c r="AP49" s="2409"/>
      <c r="AQ49" s="2410"/>
      <c r="AS49" s="456"/>
    </row>
    <row r="50" spans="2:45" ht="18" x14ac:dyDescent="0.3">
      <c r="B50" s="456"/>
      <c r="D50" s="412"/>
      <c r="E50" s="548" t="s">
        <v>521</v>
      </c>
      <c r="F50" s="535"/>
      <c r="G50" s="535"/>
      <c r="H50" s="535"/>
      <c r="I50" s="535"/>
      <c r="J50" s="535"/>
      <c r="K50" s="533"/>
      <c r="L50" s="533"/>
      <c r="M50" s="533"/>
      <c r="N50" s="534"/>
      <c r="O50" s="428"/>
      <c r="P50" s="409"/>
      <c r="Q50" s="534"/>
      <c r="R50" s="409"/>
      <c r="S50" s="534"/>
      <c r="T50" s="428"/>
      <c r="U50" s="902"/>
      <c r="V50" s="902"/>
      <c r="W50" s="428"/>
      <c r="X50" s="412"/>
      <c r="Y50" s="547"/>
      <c r="Z50" s="467"/>
      <c r="AA50" s="903"/>
      <c r="AB50" s="903"/>
      <c r="AC50" s="467"/>
      <c r="AD50" s="412"/>
      <c r="AE50" s="547"/>
      <c r="AF50" s="467"/>
      <c r="AG50" s="903"/>
      <c r="AH50" s="903"/>
      <c r="AI50" s="467"/>
      <c r="AJ50" s="2407"/>
      <c r="AK50" s="2408"/>
      <c r="AL50" s="2303"/>
      <c r="AM50" s="2304"/>
      <c r="AN50" s="2303"/>
      <c r="AO50" s="2304"/>
      <c r="AP50" s="2310"/>
      <c r="AQ50" s="2311"/>
      <c r="AS50" s="456"/>
    </row>
    <row r="51" spans="2:45" ht="16.5" x14ac:dyDescent="0.3">
      <c r="B51" s="456"/>
      <c r="D51" s="412"/>
      <c r="E51" s="542" t="s">
        <v>62</v>
      </c>
      <c r="F51" s="535"/>
      <c r="G51" s="535"/>
      <c r="H51" s="535"/>
      <c r="I51" s="535"/>
      <c r="J51" s="535"/>
      <c r="K51" s="533"/>
      <c r="L51" s="533"/>
      <c r="M51" s="533"/>
      <c r="N51" s="534"/>
      <c r="O51" s="427" t="s">
        <v>53</v>
      </c>
      <c r="P51" s="2315">
        <v>1</v>
      </c>
      <c r="Q51" s="2315"/>
      <c r="R51" s="2399"/>
      <c r="S51" s="2399"/>
      <c r="T51" s="428" t="str">
        <f>IF(R51=1,"Y","")</f>
        <v/>
      </c>
      <c r="U51" s="428"/>
      <c r="V51" s="428"/>
      <c r="W51" s="428"/>
      <c r="X51" s="2316"/>
      <c r="Y51" s="2316"/>
      <c r="Z51" s="467"/>
      <c r="AA51" s="467"/>
      <c r="AB51" s="467"/>
      <c r="AC51" s="467"/>
      <c r="AD51" s="2316"/>
      <c r="AE51" s="2316"/>
      <c r="AF51" s="467"/>
      <c r="AG51" s="467"/>
      <c r="AH51" s="467"/>
      <c r="AI51" s="467"/>
      <c r="AJ51" s="771"/>
      <c r="AK51" s="772"/>
      <c r="AL51" s="777"/>
      <c r="AM51" s="778"/>
      <c r="AN51" s="2310"/>
      <c r="AO51" s="2311"/>
      <c r="AP51" s="2310"/>
      <c r="AQ51" s="2311"/>
      <c r="AS51" s="456"/>
    </row>
    <row r="52" spans="2:45" ht="16.5" x14ac:dyDescent="0.3">
      <c r="B52" s="456"/>
      <c r="D52" s="414"/>
      <c r="E52" s="546" t="s">
        <v>63</v>
      </c>
      <c r="F52" s="545"/>
      <c r="G52" s="545"/>
      <c r="H52" s="545"/>
      <c r="I52" s="545"/>
      <c r="J52" s="545"/>
      <c r="K52" s="531"/>
      <c r="L52" s="531"/>
      <c r="M52" s="531"/>
      <c r="N52" s="532"/>
      <c r="O52" s="427" t="s">
        <v>53</v>
      </c>
      <c r="P52" s="2315">
        <v>2</v>
      </c>
      <c r="Q52" s="2315"/>
      <c r="R52" s="2399"/>
      <c r="S52" s="2399"/>
      <c r="T52" s="428" t="str">
        <f>IF(R52=2,"Y","")</f>
        <v/>
      </c>
      <c r="U52" s="428"/>
      <c r="V52" s="428"/>
      <c r="W52" s="428"/>
      <c r="X52" s="2316"/>
      <c r="Y52" s="2316"/>
      <c r="Z52" s="467"/>
      <c r="AA52" s="467"/>
      <c r="AB52" s="467"/>
      <c r="AC52" s="467"/>
      <c r="AD52" s="2316"/>
      <c r="AE52" s="2316"/>
      <c r="AF52" s="467"/>
      <c r="AG52" s="467"/>
      <c r="AH52" s="467"/>
      <c r="AI52" s="467"/>
      <c r="AJ52" s="412"/>
      <c r="AK52" s="547"/>
      <c r="AL52" s="412"/>
      <c r="AM52" s="547"/>
      <c r="AN52" s="2310"/>
      <c r="AO52" s="2311"/>
      <c r="AP52" s="2310"/>
      <c r="AQ52" s="2311"/>
      <c r="AS52" s="456"/>
    </row>
    <row r="53" spans="2:45" ht="16.5" x14ac:dyDescent="0.3">
      <c r="B53" s="456"/>
      <c r="D53" s="412"/>
      <c r="E53" s="542" t="s">
        <v>64</v>
      </c>
      <c r="F53" s="535"/>
      <c r="G53" s="535"/>
      <c r="H53" s="535"/>
      <c r="I53" s="535"/>
      <c r="J53" s="535"/>
      <c r="K53" s="533"/>
      <c r="L53" s="533"/>
      <c r="M53" s="533"/>
      <c r="N53" s="534"/>
      <c r="O53" s="427" t="s">
        <v>53</v>
      </c>
      <c r="P53" s="2317">
        <v>3</v>
      </c>
      <c r="Q53" s="2318"/>
      <c r="R53" s="2413"/>
      <c r="S53" s="2414"/>
      <c r="T53" s="428" t="str">
        <f>IF(R53=3,"Y","")</f>
        <v/>
      </c>
      <c r="U53" s="786"/>
      <c r="V53" s="786"/>
      <c r="W53" s="428"/>
      <c r="X53" s="2313"/>
      <c r="Y53" s="2314"/>
      <c r="Z53" s="467"/>
      <c r="AA53" s="794"/>
      <c r="AB53" s="794"/>
      <c r="AC53" s="467"/>
      <c r="AD53" s="2313"/>
      <c r="AE53" s="2314"/>
      <c r="AF53" s="467"/>
      <c r="AG53" s="794"/>
      <c r="AH53" s="794"/>
      <c r="AI53" s="467"/>
      <c r="AJ53" s="773"/>
      <c r="AK53" s="774"/>
      <c r="AL53" s="779"/>
      <c r="AM53" s="780"/>
      <c r="AN53" s="2310"/>
      <c r="AO53" s="2311"/>
      <c r="AP53" s="2310"/>
      <c r="AQ53" s="2311"/>
      <c r="AS53" s="456"/>
    </row>
    <row r="54" spans="2:45" ht="18" x14ac:dyDescent="0.35">
      <c r="B54" s="456"/>
      <c r="D54" s="58"/>
      <c r="E54" s="546" t="s">
        <v>65</v>
      </c>
      <c r="F54" s="41"/>
      <c r="G54" s="41"/>
      <c r="H54" s="41"/>
      <c r="I54" s="41"/>
      <c r="J54" s="41"/>
      <c r="K54" s="531"/>
      <c r="L54" s="531"/>
      <c r="M54" s="531"/>
      <c r="N54" s="532"/>
      <c r="O54" s="427" t="s">
        <v>53</v>
      </c>
      <c r="P54" s="2317">
        <v>4</v>
      </c>
      <c r="Q54" s="2318"/>
      <c r="R54" s="2413">
        <v>4</v>
      </c>
      <c r="S54" s="2414"/>
      <c r="T54" s="428" t="str">
        <f>IF(R54=4,"Y","")</f>
        <v>Y</v>
      </c>
      <c r="U54" s="786"/>
      <c r="V54" s="786"/>
      <c r="W54" s="428"/>
      <c r="X54" s="2313"/>
      <c r="Y54" s="2314"/>
      <c r="Z54" s="467"/>
      <c r="AA54" s="794"/>
      <c r="AB54" s="794"/>
      <c r="AC54" s="467"/>
      <c r="AD54" s="2313"/>
      <c r="AE54" s="2314"/>
      <c r="AF54" s="467"/>
      <c r="AG54" s="794"/>
      <c r="AH54" s="794"/>
      <c r="AI54" s="467"/>
      <c r="AJ54" s="412"/>
      <c r="AK54" s="547"/>
      <c r="AL54" s="412"/>
      <c r="AM54" s="547"/>
      <c r="AN54" s="2310"/>
      <c r="AO54" s="2311"/>
      <c r="AP54" s="2310"/>
      <c r="AQ54" s="2311"/>
      <c r="AS54" s="456"/>
    </row>
    <row r="55" spans="2:45" ht="16.5" x14ac:dyDescent="0.3">
      <c r="B55" s="456"/>
      <c r="D55" s="412"/>
      <c r="E55" s="540" t="s">
        <v>51</v>
      </c>
      <c r="F55" s="535"/>
      <c r="G55" s="535"/>
      <c r="H55" s="535"/>
      <c r="I55" s="535"/>
      <c r="J55" s="535"/>
      <c r="K55" s="533"/>
      <c r="L55" s="533"/>
      <c r="M55" s="533"/>
      <c r="N55" s="534"/>
      <c r="O55" s="427" t="s">
        <v>53</v>
      </c>
      <c r="P55" s="2315">
        <v>1</v>
      </c>
      <c r="Q55" s="2315"/>
      <c r="R55" s="2399">
        <v>1</v>
      </c>
      <c r="S55" s="2399"/>
      <c r="T55" s="428" t="str">
        <f>IF(R55=1,"Y","")</f>
        <v>Y</v>
      </c>
      <c r="U55" s="428"/>
      <c r="V55" s="428"/>
      <c r="W55" s="428"/>
      <c r="X55" s="2316"/>
      <c r="Y55" s="2316"/>
      <c r="Z55" s="467"/>
      <c r="AA55" s="467"/>
      <c r="AB55" s="467"/>
      <c r="AC55" s="467"/>
      <c r="AD55" s="2316"/>
      <c r="AE55" s="2316"/>
      <c r="AF55" s="467"/>
      <c r="AG55" s="467"/>
      <c r="AH55" s="467"/>
      <c r="AI55" s="467"/>
      <c r="AJ55" s="775"/>
      <c r="AK55" s="776"/>
      <c r="AL55" s="781"/>
      <c r="AM55" s="782"/>
      <c r="AN55" s="2310"/>
      <c r="AO55" s="2311"/>
      <c r="AP55" s="2310"/>
      <c r="AQ55" s="2311"/>
      <c r="AS55" s="456"/>
    </row>
    <row r="56" spans="2:45" ht="16.5" customHeight="1" x14ac:dyDescent="0.3">
      <c r="B56" s="456"/>
      <c r="D56" s="419" t="s">
        <v>369</v>
      </c>
      <c r="E56" s="420" t="s">
        <v>700</v>
      </c>
      <c r="F56" s="76"/>
      <c r="G56" s="535"/>
      <c r="H56" s="535"/>
      <c r="I56" s="535"/>
      <c r="J56" s="535"/>
      <c r="K56" s="533"/>
      <c r="L56" s="533"/>
      <c r="M56" s="533"/>
      <c r="N56" s="534"/>
      <c r="O56" s="429" t="s">
        <v>180</v>
      </c>
      <c r="P56" s="2317">
        <v>1</v>
      </c>
      <c r="Q56" s="2318"/>
      <c r="R56" s="2399">
        <v>1</v>
      </c>
      <c r="S56" s="2399"/>
      <c r="T56" s="428"/>
      <c r="U56" s="902"/>
      <c r="V56" s="902"/>
      <c r="W56" s="428"/>
      <c r="X56" s="412"/>
      <c r="Y56" s="547"/>
      <c r="Z56" s="467"/>
      <c r="AA56" s="903"/>
      <c r="AB56" s="903"/>
      <c r="AC56" s="467"/>
      <c r="AD56" s="412"/>
      <c r="AE56" s="547"/>
      <c r="AF56" s="467"/>
      <c r="AG56" s="903"/>
      <c r="AH56" s="903"/>
      <c r="AI56" s="467"/>
      <c r="AJ56" s="122"/>
      <c r="AK56" s="770"/>
      <c r="AL56" s="412"/>
      <c r="AM56" s="547"/>
      <c r="AN56" s="2310"/>
      <c r="AO56" s="2311"/>
      <c r="AP56" s="2310"/>
      <c r="AQ56" s="2311"/>
      <c r="AS56" s="456"/>
    </row>
    <row r="57" spans="2:45" ht="16.5" customHeight="1" x14ac:dyDescent="0.3">
      <c r="B57" s="456"/>
      <c r="D57" s="537" t="s">
        <v>370</v>
      </c>
      <c r="E57" s="37" t="s">
        <v>347</v>
      </c>
      <c r="F57" s="549"/>
      <c r="G57" s="545"/>
      <c r="H57" s="545"/>
      <c r="I57" s="545"/>
      <c r="J57" s="545"/>
      <c r="K57" s="531"/>
      <c r="L57" s="531"/>
      <c r="M57" s="531"/>
      <c r="N57" s="532"/>
      <c r="O57" s="127"/>
      <c r="P57" s="404"/>
      <c r="Q57" s="532"/>
      <c r="R57" s="404"/>
      <c r="S57" s="532"/>
      <c r="T57" s="911"/>
      <c r="U57" s="908"/>
      <c r="V57" s="908"/>
      <c r="W57" s="911"/>
      <c r="X57" s="414"/>
      <c r="Y57" s="437"/>
      <c r="Z57" s="907"/>
      <c r="AA57" s="905"/>
      <c r="AB57" s="905"/>
      <c r="AC57" s="907"/>
      <c r="AD57" s="414"/>
      <c r="AE57" s="437"/>
      <c r="AF57" s="907"/>
      <c r="AG57" s="905"/>
      <c r="AH57" s="905"/>
      <c r="AI57" s="907"/>
      <c r="AJ57" s="2640"/>
      <c r="AK57" s="2641"/>
      <c r="AL57" s="414"/>
      <c r="AM57" s="437"/>
      <c r="AN57" s="2411"/>
      <c r="AO57" s="2412"/>
      <c r="AP57" s="2411"/>
      <c r="AQ57" s="2412"/>
      <c r="AS57" s="456"/>
    </row>
    <row r="58" spans="2:45" ht="16.5" x14ac:dyDescent="0.3">
      <c r="B58" s="456"/>
      <c r="D58" s="412"/>
      <c r="E58" s="540" t="s">
        <v>523</v>
      </c>
      <c r="F58" s="541"/>
      <c r="G58" s="535"/>
      <c r="H58" s="535"/>
      <c r="I58" s="535"/>
      <c r="J58" s="535"/>
      <c r="K58" s="533"/>
      <c r="L58" s="533"/>
      <c r="M58" s="533"/>
      <c r="N58" s="534"/>
      <c r="O58" s="429" t="s">
        <v>180</v>
      </c>
      <c r="P58" s="2315">
        <v>1</v>
      </c>
      <c r="Q58" s="2315"/>
      <c r="R58" s="2399">
        <v>1</v>
      </c>
      <c r="S58" s="2399"/>
      <c r="T58" s="428"/>
      <c r="U58" s="428"/>
      <c r="V58" s="428"/>
      <c r="W58" s="428"/>
      <c r="X58" s="2316"/>
      <c r="Y58" s="2316"/>
      <c r="Z58" s="467"/>
      <c r="AA58" s="467"/>
      <c r="AB58" s="467"/>
      <c r="AC58" s="467"/>
      <c r="AD58" s="2316"/>
      <c r="AE58" s="2316"/>
      <c r="AF58" s="467"/>
      <c r="AG58" s="467"/>
      <c r="AH58" s="467"/>
      <c r="AI58" s="467"/>
      <c r="AJ58" s="2316"/>
      <c r="AK58" s="2316"/>
      <c r="AL58" s="2316"/>
      <c r="AM58" s="2316"/>
      <c r="AN58" s="2310"/>
      <c r="AO58" s="2311"/>
      <c r="AP58" s="2310"/>
      <c r="AQ58" s="2311"/>
      <c r="AS58" s="456"/>
    </row>
    <row r="59" spans="2:45" ht="16.5" x14ac:dyDescent="0.3">
      <c r="B59" s="456"/>
      <c r="D59" s="81"/>
      <c r="E59" s="2628" t="s">
        <v>636</v>
      </c>
      <c r="F59" s="2628"/>
      <c r="G59" s="2628"/>
      <c r="H59" s="2628"/>
      <c r="I59" s="2628"/>
      <c r="J59" s="2628"/>
      <c r="K59" s="2628"/>
      <c r="L59" s="2628"/>
      <c r="M59" s="2628"/>
      <c r="N59" s="2629"/>
      <c r="O59" s="2634"/>
      <c r="P59" s="404"/>
      <c r="Q59" s="532"/>
      <c r="R59" s="404"/>
      <c r="S59" s="532"/>
      <c r="T59" s="2502"/>
      <c r="U59" s="844"/>
      <c r="V59" s="844"/>
      <c r="W59" s="836"/>
      <c r="X59" s="414"/>
      <c r="Y59" s="437"/>
      <c r="Z59" s="2634"/>
      <c r="AA59" s="817"/>
      <c r="AB59" s="817"/>
      <c r="AC59" s="833"/>
      <c r="AD59" s="414"/>
      <c r="AE59" s="437"/>
      <c r="AF59" s="2634"/>
      <c r="AG59" s="817"/>
      <c r="AH59" s="817"/>
      <c r="AI59" s="833"/>
      <c r="AJ59" s="2463"/>
      <c r="AK59" s="2464"/>
      <c r="AL59" s="2420"/>
      <c r="AM59" s="2421"/>
      <c r="AN59" s="2409"/>
      <c r="AO59" s="2410"/>
      <c r="AP59" s="2409"/>
      <c r="AQ59" s="2410"/>
      <c r="AS59" s="456"/>
    </row>
    <row r="60" spans="2:45" ht="16.5" x14ac:dyDescent="0.3">
      <c r="B60" s="456"/>
      <c r="D60" s="68"/>
      <c r="E60" s="2630"/>
      <c r="F60" s="2630"/>
      <c r="G60" s="2630"/>
      <c r="H60" s="2630"/>
      <c r="I60" s="2630"/>
      <c r="J60" s="2630"/>
      <c r="K60" s="2630"/>
      <c r="L60" s="2630"/>
      <c r="M60" s="2630"/>
      <c r="N60" s="2631"/>
      <c r="O60" s="2635"/>
      <c r="P60" s="404"/>
      <c r="Q60" s="532"/>
      <c r="R60" s="404"/>
      <c r="S60" s="532"/>
      <c r="T60" s="2503"/>
      <c r="U60" s="846"/>
      <c r="V60" s="846"/>
      <c r="W60" s="838"/>
      <c r="X60" s="414"/>
      <c r="Y60" s="437"/>
      <c r="Z60" s="2635"/>
      <c r="AA60" s="819"/>
      <c r="AB60" s="819"/>
      <c r="AC60" s="834"/>
      <c r="AD60" s="414"/>
      <c r="AE60" s="437"/>
      <c r="AF60" s="2635"/>
      <c r="AG60" s="819"/>
      <c r="AH60" s="819"/>
      <c r="AI60" s="834"/>
      <c r="AJ60" s="2640"/>
      <c r="AK60" s="2641"/>
      <c r="AL60" s="2422"/>
      <c r="AM60" s="2423"/>
      <c r="AN60" s="2411"/>
      <c r="AO60" s="2412"/>
      <c r="AP60" s="2411"/>
      <c r="AQ60" s="2412"/>
      <c r="AS60" s="456"/>
    </row>
    <row r="61" spans="2:45" ht="16.5" x14ac:dyDescent="0.3">
      <c r="B61" s="456"/>
      <c r="D61" s="414"/>
      <c r="E61" s="140" t="s">
        <v>524</v>
      </c>
      <c r="F61" s="138"/>
      <c r="G61" s="545"/>
      <c r="H61" s="545"/>
      <c r="I61" s="545"/>
      <c r="J61" s="545"/>
      <c r="K61" s="531"/>
      <c r="L61" s="531"/>
      <c r="M61" s="531"/>
      <c r="N61" s="532"/>
      <c r="O61" s="429" t="s">
        <v>180</v>
      </c>
      <c r="P61" s="2315">
        <v>1</v>
      </c>
      <c r="Q61" s="2315"/>
      <c r="R61" s="2399">
        <v>1</v>
      </c>
      <c r="S61" s="2399"/>
      <c r="T61" s="428"/>
      <c r="U61" s="428"/>
      <c r="V61" s="428"/>
      <c r="W61" s="428"/>
      <c r="X61" s="2316"/>
      <c r="Y61" s="2316"/>
      <c r="Z61" s="467"/>
      <c r="AA61" s="467"/>
      <c r="AB61" s="467"/>
      <c r="AC61" s="467"/>
      <c r="AD61" s="2316"/>
      <c r="AE61" s="2316"/>
      <c r="AF61" s="467"/>
      <c r="AG61" s="467"/>
      <c r="AH61" s="467"/>
      <c r="AI61" s="467"/>
      <c r="AJ61" s="2316"/>
      <c r="AK61" s="2316"/>
      <c r="AL61" s="2316"/>
      <c r="AM61" s="2316"/>
      <c r="AN61" s="2310"/>
      <c r="AO61" s="2311"/>
      <c r="AP61" s="2310"/>
      <c r="AQ61" s="2311"/>
      <c r="AS61" s="456"/>
    </row>
    <row r="62" spans="2:45" ht="16.5" x14ac:dyDescent="0.3">
      <c r="B62" s="456"/>
      <c r="D62" s="81"/>
      <c r="E62" s="2628" t="s">
        <v>637</v>
      </c>
      <c r="F62" s="2628"/>
      <c r="G62" s="2628"/>
      <c r="H62" s="2628"/>
      <c r="I62" s="2628"/>
      <c r="J62" s="2628"/>
      <c r="K62" s="2628"/>
      <c r="L62" s="2628"/>
      <c r="M62" s="2628"/>
      <c r="N62" s="2629"/>
      <c r="O62" s="2634"/>
      <c r="P62" s="404"/>
      <c r="Q62" s="532"/>
      <c r="R62" s="404"/>
      <c r="S62" s="532"/>
      <c r="T62" s="2502"/>
      <c r="U62" s="844"/>
      <c r="V62" s="844"/>
      <c r="W62" s="836"/>
      <c r="X62" s="414"/>
      <c r="Y62" s="437"/>
      <c r="Z62" s="2634"/>
      <c r="AA62" s="817"/>
      <c r="AB62" s="817"/>
      <c r="AC62" s="833"/>
      <c r="AD62" s="414"/>
      <c r="AE62" s="437"/>
      <c r="AF62" s="2634"/>
      <c r="AG62" s="817"/>
      <c r="AH62" s="817"/>
      <c r="AI62" s="833"/>
      <c r="AJ62" s="2463"/>
      <c r="AK62" s="2464"/>
      <c r="AL62" s="2420"/>
      <c r="AM62" s="2421"/>
      <c r="AN62" s="2409"/>
      <c r="AO62" s="2410"/>
      <c r="AP62" s="2409"/>
      <c r="AQ62" s="2410"/>
      <c r="AS62" s="456"/>
    </row>
    <row r="63" spans="2:45" ht="16.5" x14ac:dyDescent="0.3">
      <c r="B63" s="456"/>
      <c r="D63" s="414"/>
      <c r="E63" s="2632"/>
      <c r="F63" s="2632"/>
      <c r="G63" s="2632"/>
      <c r="H63" s="2632"/>
      <c r="I63" s="2632"/>
      <c r="J63" s="2632"/>
      <c r="K63" s="2632"/>
      <c r="L63" s="2632"/>
      <c r="M63" s="2632"/>
      <c r="N63" s="2633"/>
      <c r="O63" s="2636"/>
      <c r="P63" s="404"/>
      <c r="Q63" s="532"/>
      <c r="R63" s="404"/>
      <c r="S63" s="532"/>
      <c r="T63" s="2637"/>
      <c r="U63" s="790"/>
      <c r="V63" s="790"/>
      <c r="W63" s="837"/>
      <c r="X63" s="414"/>
      <c r="Y63" s="437"/>
      <c r="Z63" s="2636"/>
      <c r="AA63" s="824"/>
      <c r="AB63" s="824"/>
      <c r="AC63" s="835"/>
      <c r="AD63" s="414"/>
      <c r="AE63" s="437"/>
      <c r="AF63" s="2636"/>
      <c r="AG63" s="824"/>
      <c r="AH63" s="824"/>
      <c r="AI63" s="835"/>
      <c r="AJ63" s="2638"/>
      <c r="AK63" s="2639"/>
      <c r="AL63" s="2436"/>
      <c r="AM63" s="2437"/>
      <c r="AN63" s="2453"/>
      <c r="AO63" s="2454"/>
      <c r="AP63" s="2453"/>
      <c r="AQ63" s="2454"/>
      <c r="AS63" s="456"/>
    </row>
    <row r="64" spans="2:45" ht="16.5" x14ac:dyDescent="0.3">
      <c r="B64" s="456"/>
      <c r="D64" s="68"/>
      <c r="E64" s="2630"/>
      <c r="F64" s="2630"/>
      <c r="G64" s="2630"/>
      <c r="H64" s="2630"/>
      <c r="I64" s="2630"/>
      <c r="J64" s="2630"/>
      <c r="K64" s="2630"/>
      <c r="L64" s="2630"/>
      <c r="M64" s="2630"/>
      <c r="N64" s="2631"/>
      <c r="O64" s="2635"/>
      <c r="P64" s="404"/>
      <c r="Q64" s="532"/>
      <c r="R64" s="404"/>
      <c r="S64" s="532"/>
      <c r="T64" s="2503"/>
      <c r="U64" s="846"/>
      <c r="V64" s="846"/>
      <c r="W64" s="838"/>
      <c r="X64" s="414"/>
      <c r="Y64" s="437"/>
      <c r="Z64" s="2635"/>
      <c r="AA64" s="819"/>
      <c r="AB64" s="819"/>
      <c r="AC64" s="834"/>
      <c r="AD64" s="414"/>
      <c r="AE64" s="437"/>
      <c r="AF64" s="2635"/>
      <c r="AG64" s="819"/>
      <c r="AH64" s="819"/>
      <c r="AI64" s="834"/>
      <c r="AJ64" s="2640"/>
      <c r="AK64" s="2641"/>
      <c r="AL64" s="2422"/>
      <c r="AM64" s="2423"/>
      <c r="AN64" s="2411"/>
      <c r="AO64" s="2412"/>
      <c r="AP64" s="2411"/>
      <c r="AQ64" s="2412"/>
      <c r="AS64" s="456"/>
    </row>
    <row r="65" spans="2:45" ht="17.25" customHeight="1" x14ac:dyDescent="0.3">
      <c r="B65" s="456"/>
      <c r="D65" s="71"/>
      <c r="E65" s="540" t="s">
        <v>525</v>
      </c>
      <c r="F65" s="541"/>
      <c r="G65" s="543"/>
      <c r="H65" s="543"/>
      <c r="I65" s="543"/>
      <c r="J65" s="543"/>
      <c r="K65" s="533"/>
      <c r="L65" s="533"/>
      <c r="M65" s="533"/>
      <c r="N65" s="534"/>
      <c r="O65" s="427" t="s">
        <v>53</v>
      </c>
      <c r="P65" s="2315">
        <v>1</v>
      </c>
      <c r="Q65" s="2315"/>
      <c r="R65" s="2399">
        <v>1</v>
      </c>
      <c r="S65" s="2399"/>
      <c r="T65" s="428" t="str">
        <f>IF(R65=1,"Y","")</f>
        <v>Y</v>
      </c>
      <c r="U65" s="428"/>
      <c r="V65" s="428"/>
      <c r="W65" s="428"/>
      <c r="X65" s="2316"/>
      <c r="Y65" s="2316"/>
      <c r="Z65" s="467"/>
      <c r="AA65" s="467"/>
      <c r="AB65" s="467"/>
      <c r="AC65" s="467"/>
      <c r="AD65" s="2316"/>
      <c r="AE65" s="2316"/>
      <c r="AF65" s="467"/>
      <c r="AG65" s="467"/>
      <c r="AH65" s="467"/>
      <c r="AI65" s="467"/>
      <c r="AJ65" s="2424"/>
      <c r="AK65" s="2424"/>
      <c r="AL65" s="2316"/>
      <c r="AM65" s="2316"/>
      <c r="AN65" s="2310"/>
      <c r="AO65" s="2311"/>
      <c r="AP65" s="2310"/>
      <c r="AQ65" s="2311"/>
      <c r="AS65" s="456"/>
    </row>
    <row r="66" spans="2:45" ht="15" customHeight="1" x14ac:dyDescent="0.3">
      <c r="B66" s="456"/>
      <c r="D66" s="537" t="s">
        <v>371</v>
      </c>
      <c r="E66" s="37" t="s">
        <v>56</v>
      </c>
      <c r="F66" s="549"/>
      <c r="G66" s="539"/>
      <c r="H66" s="539"/>
      <c r="I66" s="539"/>
      <c r="J66" s="539"/>
      <c r="K66" s="531"/>
      <c r="L66" s="531"/>
      <c r="M66" s="531"/>
      <c r="N66" s="532"/>
      <c r="O66" s="108"/>
      <c r="P66" s="404"/>
      <c r="Q66" s="532"/>
      <c r="R66" s="404"/>
      <c r="S66" s="532"/>
      <c r="T66" s="428"/>
      <c r="U66" s="786"/>
      <c r="V66" s="786"/>
      <c r="W66" s="428"/>
      <c r="X66" s="414"/>
      <c r="Y66" s="437"/>
      <c r="Z66" s="467"/>
      <c r="AA66" s="794"/>
      <c r="AB66" s="794"/>
      <c r="AC66" s="467"/>
      <c r="AD66" s="414"/>
      <c r="AE66" s="437"/>
      <c r="AF66" s="467"/>
      <c r="AG66" s="794"/>
      <c r="AH66" s="794"/>
      <c r="AI66" s="467"/>
      <c r="AJ66" s="2395"/>
      <c r="AK66" s="2396"/>
      <c r="AL66" s="414"/>
      <c r="AM66" s="437"/>
      <c r="AN66" s="2310"/>
      <c r="AO66" s="2311"/>
      <c r="AP66" s="2310"/>
      <c r="AQ66" s="2311"/>
      <c r="AS66" s="456"/>
    </row>
    <row r="67" spans="2:45" ht="17.25" customHeight="1" x14ac:dyDescent="0.3">
      <c r="B67" s="456"/>
      <c r="D67" s="71"/>
      <c r="E67" s="540" t="s">
        <v>701</v>
      </c>
      <c r="F67" s="543"/>
      <c r="G67" s="543"/>
      <c r="H67" s="543"/>
      <c r="I67" s="543"/>
      <c r="J67" s="543"/>
      <c r="K67" s="533"/>
      <c r="L67" s="533"/>
      <c r="M67" s="533"/>
      <c r="N67" s="534"/>
      <c r="O67" s="427" t="s">
        <v>53</v>
      </c>
      <c r="P67" s="2740">
        <v>3</v>
      </c>
      <c r="Q67" s="2740"/>
      <c r="R67" s="2399">
        <v>3</v>
      </c>
      <c r="S67" s="2399"/>
      <c r="T67" s="428" t="str">
        <f>IF(R67=3,"Y","")</f>
        <v>Y</v>
      </c>
      <c r="U67" s="428"/>
      <c r="V67" s="428"/>
      <c r="W67" s="428"/>
      <c r="X67" s="2316"/>
      <c r="Y67" s="2316"/>
      <c r="Z67" s="467"/>
      <c r="AA67" s="467"/>
      <c r="AB67" s="467"/>
      <c r="AC67" s="467"/>
      <c r="AD67" s="2316"/>
      <c r="AE67" s="2316"/>
      <c r="AF67" s="467"/>
      <c r="AG67" s="467"/>
      <c r="AH67" s="467"/>
      <c r="AI67" s="467"/>
      <c r="AJ67" s="2316"/>
      <c r="AK67" s="2316"/>
      <c r="AL67" s="2316"/>
      <c r="AM67" s="2316"/>
      <c r="AN67" s="2310"/>
      <c r="AO67" s="2311"/>
      <c r="AP67" s="2310"/>
      <c r="AQ67" s="2311"/>
      <c r="AS67" s="456"/>
    </row>
    <row r="68" spans="2:45" ht="18" x14ac:dyDescent="0.3">
      <c r="B68" s="456"/>
      <c r="D68" s="412"/>
      <c r="E68" s="540" t="s">
        <v>527</v>
      </c>
      <c r="F68" s="535"/>
      <c r="G68" s="535"/>
      <c r="H68" s="535"/>
      <c r="I68" s="535"/>
      <c r="J68" s="535"/>
      <c r="K68" s="533"/>
      <c r="L68" s="533"/>
      <c r="M68" s="533"/>
      <c r="N68" s="534"/>
      <c r="O68" s="429" t="s">
        <v>180</v>
      </c>
      <c r="P68" s="2315">
        <v>1</v>
      </c>
      <c r="Q68" s="2315"/>
      <c r="R68" s="2399">
        <v>1</v>
      </c>
      <c r="S68" s="2399"/>
      <c r="T68" s="428" t="str">
        <f>IF(R68=1,"Y","")</f>
        <v>Y</v>
      </c>
      <c r="U68" s="428"/>
      <c r="V68" s="428"/>
      <c r="W68" s="428"/>
      <c r="X68" s="2316"/>
      <c r="Y68" s="2316"/>
      <c r="Z68" s="467"/>
      <c r="AA68" s="467"/>
      <c r="AB68" s="467"/>
      <c r="AC68" s="467"/>
      <c r="AD68" s="2316"/>
      <c r="AE68" s="2316"/>
      <c r="AF68" s="467"/>
      <c r="AG68" s="467"/>
      <c r="AH68" s="467"/>
      <c r="AI68" s="467"/>
      <c r="AJ68" s="2305"/>
      <c r="AK68" s="2306"/>
      <c r="AL68" s="2331"/>
      <c r="AM68" s="2332"/>
      <c r="AN68" s="2310"/>
      <c r="AO68" s="2311"/>
      <c r="AP68" s="2310"/>
      <c r="AQ68" s="2311"/>
      <c r="AS68" s="456"/>
    </row>
    <row r="69" spans="2:45" ht="16.5" x14ac:dyDescent="0.3">
      <c r="B69" s="456"/>
      <c r="D69" s="843" t="s">
        <v>372</v>
      </c>
      <c r="E69" s="111" t="s">
        <v>348</v>
      </c>
      <c r="F69" s="112"/>
      <c r="G69" s="52"/>
      <c r="H69" s="52"/>
      <c r="I69" s="52"/>
      <c r="J69" s="52"/>
      <c r="K69" s="406"/>
      <c r="L69" s="406"/>
      <c r="M69" s="406"/>
      <c r="N69" s="407"/>
      <c r="O69" s="127"/>
      <c r="P69" s="404"/>
      <c r="Q69" s="532"/>
      <c r="R69" s="404"/>
      <c r="S69" s="532"/>
      <c r="T69" s="838"/>
      <c r="U69" s="846"/>
      <c r="V69" s="846"/>
      <c r="W69" s="838"/>
      <c r="X69" s="414"/>
      <c r="Y69" s="437"/>
      <c r="Z69" s="834"/>
      <c r="AA69" s="819"/>
      <c r="AB69" s="819"/>
      <c r="AC69" s="834"/>
      <c r="AD69" s="414"/>
      <c r="AE69" s="437"/>
      <c r="AF69" s="834"/>
      <c r="AG69" s="819"/>
      <c r="AH69" s="819"/>
      <c r="AI69" s="834"/>
      <c r="AJ69" s="2374"/>
      <c r="AK69" s="2375"/>
      <c r="AL69" s="414"/>
      <c r="AM69" s="437"/>
      <c r="AN69" s="2411"/>
      <c r="AO69" s="2412"/>
      <c r="AP69" s="2411"/>
      <c r="AQ69" s="2412"/>
      <c r="AS69" s="456"/>
    </row>
    <row r="70" spans="2:45" ht="16.5" customHeight="1" x14ac:dyDescent="0.35">
      <c r="B70" s="456"/>
      <c r="D70" s="56"/>
      <c r="E70" s="140" t="s">
        <v>702</v>
      </c>
      <c r="F70" s="138"/>
      <c r="G70" s="545"/>
      <c r="H70" s="545"/>
      <c r="I70" s="545"/>
      <c r="J70" s="545"/>
      <c r="K70" s="531"/>
      <c r="L70" s="531"/>
      <c r="M70" s="531"/>
      <c r="N70" s="532"/>
      <c r="O70" s="427" t="s">
        <v>53</v>
      </c>
      <c r="P70" s="2315">
        <v>2</v>
      </c>
      <c r="Q70" s="2315"/>
      <c r="R70" s="2399">
        <v>2</v>
      </c>
      <c r="S70" s="2399"/>
      <c r="T70" s="428"/>
      <c r="U70" s="786"/>
      <c r="V70" s="786"/>
      <c r="W70" s="428"/>
      <c r="X70" s="2316"/>
      <c r="Y70" s="2316"/>
      <c r="Z70" s="467"/>
      <c r="AA70" s="794"/>
      <c r="AB70" s="794"/>
      <c r="AC70" s="467"/>
      <c r="AD70" s="2316"/>
      <c r="AE70" s="2316"/>
      <c r="AF70" s="467"/>
      <c r="AG70" s="794"/>
      <c r="AH70" s="794"/>
      <c r="AI70" s="467"/>
      <c r="AJ70" s="2427"/>
      <c r="AK70" s="2428"/>
      <c r="AL70" s="2316"/>
      <c r="AM70" s="2316"/>
      <c r="AN70" s="2310"/>
      <c r="AO70" s="2311"/>
      <c r="AP70" s="2310"/>
      <c r="AQ70" s="2311"/>
      <c r="AS70" s="456"/>
    </row>
    <row r="71" spans="2:45" ht="16.5" customHeight="1" x14ac:dyDescent="0.3">
      <c r="B71" s="456"/>
      <c r="D71" s="424"/>
      <c r="E71" s="540" t="s">
        <v>703</v>
      </c>
      <c r="F71" s="541"/>
      <c r="G71" s="425"/>
      <c r="H71" s="425"/>
      <c r="I71" s="425"/>
      <c r="J71" s="425"/>
      <c r="K71" s="533"/>
      <c r="L71" s="533"/>
      <c r="M71" s="533"/>
      <c r="N71" s="534"/>
      <c r="O71" s="427" t="s">
        <v>53</v>
      </c>
      <c r="P71" s="2315">
        <v>2</v>
      </c>
      <c r="Q71" s="2315"/>
      <c r="R71" s="2399">
        <v>2</v>
      </c>
      <c r="S71" s="2399"/>
      <c r="T71" s="428"/>
      <c r="U71" s="786"/>
      <c r="V71" s="786"/>
      <c r="W71" s="428"/>
      <c r="X71" s="2316"/>
      <c r="Y71" s="2316"/>
      <c r="Z71" s="467"/>
      <c r="AA71" s="794"/>
      <c r="AB71" s="794"/>
      <c r="AC71" s="467"/>
      <c r="AD71" s="2316"/>
      <c r="AE71" s="2316"/>
      <c r="AF71" s="467"/>
      <c r="AG71" s="794"/>
      <c r="AH71" s="794"/>
      <c r="AI71" s="467"/>
      <c r="AJ71" s="2383"/>
      <c r="AK71" s="2384"/>
      <c r="AL71" s="2316"/>
      <c r="AM71" s="2316"/>
      <c r="AN71" s="2310"/>
      <c r="AO71" s="2311"/>
      <c r="AP71" s="2310"/>
      <c r="AQ71" s="2311"/>
      <c r="AS71" s="456"/>
    </row>
    <row r="72" spans="2:45" ht="16.5" customHeight="1" x14ac:dyDescent="0.3">
      <c r="B72" s="456"/>
      <c r="D72" s="419" t="s">
        <v>373</v>
      </c>
      <c r="E72" s="420" t="s">
        <v>349</v>
      </c>
      <c r="F72" s="785"/>
      <c r="G72" s="535"/>
      <c r="H72" s="535"/>
      <c r="I72" s="425"/>
      <c r="J72" s="425"/>
      <c r="K72" s="533"/>
      <c r="L72" s="533"/>
      <c r="M72" s="533"/>
      <c r="N72" s="533"/>
      <c r="O72" s="426" t="s">
        <v>181</v>
      </c>
      <c r="P72" s="2315">
        <v>1</v>
      </c>
      <c r="Q72" s="2315"/>
      <c r="R72" s="2399">
        <v>1</v>
      </c>
      <c r="S72" s="2399"/>
      <c r="T72" s="428" t="str">
        <f>IF(R72=1,"Y","")</f>
        <v>Y</v>
      </c>
      <c r="U72" s="786"/>
      <c r="V72" s="786"/>
      <c r="W72" s="428"/>
      <c r="X72" s="2316"/>
      <c r="Y72" s="2316"/>
      <c r="Z72" s="467"/>
      <c r="AA72" s="794"/>
      <c r="AB72" s="794"/>
      <c r="AC72" s="467"/>
      <c r="AD72" s="2316"/>
      <c r="AE72" s="2316"/>
      <c r="AF72" s="467"/>
      <c r="AG72" s="794"/>
      <c r="AH72" s="794"/>
      <c r="AI72" s="467"/>
      <c r="AJ72" s="2313"/>
      <c r="AK72" s="2314"/>
      <c r="AL72" s="805"/>
      <c r="AM72" s="806"/>
      <c r="AN72" s="2310"/>
      <c r="AO72" s="2311"/>
      <c r="AP72" s="2310"/>
      <c r="AQ72" s="2311"/>
      <c r="AS72" s="456"/>
    </row>
    <row r="73" spans="2:45" ht="16.5" customHeight="1" x14ac:dyDescent="0.3">
      <c r="B73" s="456"/>
      <c r="D73" s="2432" t="s">
        <v>40</v>
      </c>
      <c r="E73" s="2433"/>
      <c r="F73" s="2433"/>
      <c r="G73" s="2433"/>
      <c r="H73" s="2433"/>
      <c r="I73" s="2433"/>
      <c r="J73" s="2433"/>
      <c r="K73" s="2433"/>
      <c r="L73" s="2433"/>
      <c r="M73" s="2433"/>
      <c r="N73" s="2433"/>
      <c r="O73" s="2434"/>
      <c r="P73" s="2397">
        <f>SUM(P29:Q31)+P36+P39+P49+P54+P55+SUM(P56:Q72)+P48</f>
        <v>34</v>
      </c>
      <c r="Q73" s="2398"/>
      <c r="R73" s="2397">
        <f>SUM(R28:S72)</f>
        <v>34</v>
      </c>
      <c r="S73" s="2398"/>
      <c r="T73" s="809">
        <f>SUM(R34:S55)+SUM(R65:S67)+SUM(R70:S71)</f>
        <v>23</v>
      </c>
      <c r="U73" s="627">
        <f>P36+P39+P44+P49+P54+P55+P65+P67+P70+P71</f>
        <v>23</v>
      </c>
      <c r="V73" s="625">
        <f>P29+P30+P31+P56+P58+P61+P68</f>
        <v>10</v>
      </c>
      <c r="W73" s="626">
        <f>P72</f>
        <v>1</v>
      </c>
      <c r="X73" s="2397"/>
      <c r="Y73" s="2398"/>
      <c r="Z73" s="809"/>
      <c r="AA73" s="627"/>
      <c r="AB73" s="625"/>
      <c r="AC73" s="626"/>
      <c r="AD73" s="2397"/>
      <c r="AE73" s="2398"/>
      <c r="AF73" s="809"/>
      <c r="AG73" s="627"/>
      <c r="AH73" s="625"/>
      <c r="AI73" s="626"/>
      <c r="AJ73" s="2427"/>
      <c r="AK73" s="2428"/>
      <c r="AL73" s="2397"/>
      <c r="AM73" s="2398"/>
      <c r="AN73" s="2397">
        <f>SUM(AN27:AO71)</f>
        <v>0</v>
      </c>
      <c r="AO73" s="2398"/>
      <c r="AP73" s="2397">
        <f>SUM(AP27:AQ71)</f>
        <v>0</v>
      </c>
      <c r="AQ73" s="2398"/>
      <c r="AS73" s="456"/>
    </row>
    <row r="74" spans="2:45" ht="9.9499999999999993" customHeight="1" x14ac:dyDescent="0.3">
      <c r="B74" s="456"/>
      <c r="D74" s="545"/>
      <c r="E74" s="545"/>
      <c r="F74" s="545"/>
      <c r="G74" s="545"/>
      <c r="H74" s="545"/>
      <c r="I74" s="545"/>
      <c r="J74" s="545"/>
      <c r="K74" s="399"/>
      <c r="L74" s="399"/>
      <c r="M74" s="399"/>
      <c r="N74" s="399"/>
      <c r="O74" s="399"/>
      <c r="P74" s="399"/>
      <c r="Q74" s="399"/>
      <c r="X74" s="451"/>
      <c r="Y74" s="451"/>
      <c r="Z74" s="451"/>
      <c r="AA74" s="451"/>
      <c r="AB74" s="451"/>
      <c r="AC74" s="451"/>
      <c r="AS74" s="456"/>
    </row>
    <row r="75" spans="2:45" ht="16.5" customHeight="1" x14ac:dyDescent="0.3">
      <c r="B75" s="456"/>
      <c r="D75" s="2307" t="s">
        <v>493</v>
      </c>
      <c r="E75" s="2308"/>
      <c r="F75" s="2308"/>
      <c r="G75" s="2308"/>
      <c r="H75" s="2308"/>
      <c r="I75" s="2308"/>
      <c r="J75" s="2308"/>
      <c r="K75" s="2308"/>
      <c r="L75" s="2308"/>
      <c r="M75" s="2308"/>
      <c r="N75" s="2308"/>
      <c r="O75" s="2308"/>
      <c r="P75" s="2308"/>
      <c r="Q75" s="2308"/>
      <c r="R75" s="2308"/>
      <c r="S75" s="2308"/>
      <c r="T75" s="2308"/>
      <c r="U75" s="2308"/>
      <c r="V75" s="2308"/>
      <c r="W75" s="2308"/>
      <c r="X75" s="444"/>
      <c r="Y75" s="444"/>
      <c r="Z75" s="444"/>
      <c r="AA75" s="444"/>
      <c r="AB75" s="444"/>
      <c r="AC75" s="444"/>
      <c r="AD75" s="444"/>
      <c r="AE75" s="444"/>
      <c r="AF75" s="444"/>
      <c r="AG75" s="444"/>
      <c r="AH75" s="444"/>
      <c r="AI75" s="444"/>
      <c r="AJ75" s="880"/>
      <c r="AK75" s="880"/>
      <c r="AL75" s="880"/>
      <c r="AM75" s="402"/>
      <c r="AN75" s="402"/>
      <c r="AO75" s="402"/>
      <c r="AP75" s="402"/>
      <c r="AQ75" s="403"/>
      <c r="AS75" s="456"/>
    </row>
    <row r="76" spans="2:45" ht="16.5" customHeight="1" x14ac:dyDescent="0.3">
      <c r="B76" s="456"/>
      <c r="D76" s="124" t="s">
        <v>54</v>
      </c>
      <c r="E76" s="125" t="s">
        <v>71</v>
      </c>
      <c r="F76" s="96"/>
      <c r="G76" s="96"/>
      <c r="H76" s="96"/>
      <c r="I76" s="96"/>
      <c r="J76" s="52"/>
      <c r="K76" s="359"/>
      <c r="L76" s="359"/>
      <c r="M76" s="359"/>
      <c r="N76" s="360"/>
      <c r="O76" s="493" t="s">
        <v>53</v>
      </c>
      <c r="P76" s="2418" t="s">
        <v>194</v>
      </c>
      <c r="Q76" s="2418"/>
      <c r="R76" s="2315" t="s">
        <v>194</v>
      </c>
      <c r="S76" s="2315"/>
      <c r="T76" s="472"/>
      <c r="U76" s="472"/>
      <c r="V76" s="472"/>
      <c r="W76" s="473"/>
      <c r="X76" s="2316"/>
      <c r="Y76" s="2316"/>
      <c r="Z76" s="685"/>
      <c r="AA76" s="685"/>
      <c r="AB76" s="685"/>
      <c r="AC76" s="163"/>
      <c r="AD76" s="2316"/>
      <c r="AE76" s="2316"/>
      <c r="AF76" s="685"/>
      <c r="AG76" s="685"/>
      <c r="AH76" s="685"/>
      <c r="AI76" s="163"/>
      <c r="AJ76" s="2422"/>
      <c r="AK76" s="2423"/>
      <c r="AL76" s="2312"/>
      <c r="AM76" s="2312"/>
      <c r="AN76" s="2374"/>
      <c r="AO76" s="2375"/>
      <c r="AP76" s="2374"/>
      <c r="AQ76" s="2375"/>
      <c r="AS76" s="456"/>
    </row>
    <row r="77" spans="2:45" ht="16.5" customHeight="1" x14ac:dyDescent="0.35">
      <c r="B77" s="456"/>
      <c r="D77" s="81"/>
      <c r="E77" s="82" t="s">
        <v>66</v>
      </c>
      <c r="F77" s="83"/>
      <c r="G77" s="83"/>
      <c r="H77" s="83"/>
      <c r="I77" s="83"/>
      <c r="J77" s="83"/>
      <c r="K77" s="84"/>
      <c r="L77" s="85"/>
      <c r="M77" s="50"/>
      <c r="N77" s="50"/>
      <c r="O77" s="152"/>
      <c r="P77" s="153"/>
      <c r="Q77" s="153"/>
      <c r="R77" s="154"/>
      <c r="S77" s="851"/>
      <c r="T77" s="143"/>
      <c r="U77" s="144"/>
      <c r="V77" s="144"/>
      <c r="W77" s="146"/>
      <c r="X77" s="154"/>
      <c r="Y77" s="851"/>
      <c r="Z77" s="154"/>
      <c r="AA77" s="157"/>
      <c r="AB77" s="157"/>
      <c r="AC77" s="156"/>
      <c r="AD77" s="154"/>
      <c r="AE77" s="851"/>
      <c r="AF77" s="154"/>
      <c r="AG77" s="157"/>
      <c r="AH77" s="157"/>
      <c r="AI77" s="156"/>
      <c r="AJ77" s="720"/>
      <c r="AK77" s="721"/>
      <c r="AL77" s="2376"/>
      <c r="AM77" s="2377"/>
      <c r="AN77" s="2376"/>
      <c r="AO77" s="2377"/>
      <c r="AP77" s="2376"/>
      <c r="AQ77" s="2377"/>
      <c r="AS77" s="456"/>
    </row>
    <row r="78" spans="2:45" ht="16.5" customHeight="1" x14ac:dyDescent="0.35">
      <c r="B78" s="456"/>
      <c r="D78" s="414"/>
      <c r="E78" s="46" t="s">
        <v>67</v>
      </c>
      <c r="F78" s="44"/>
      <c r="G78" s="44"/>
      <c r="H78" s="44"/>
      <c r="I78" s="44"/>
      <c r="J78" s="44"/>
      <c r="K78" s="139"/>
      <c r="L78" s="45"/>
      <c r="M78" s="399"/>
      <c r="N78" s="399"/>
      <c r="O78" s="156"/>
      <c r="P78" s="451"/>
      <c r="Q78" s="451"/>
      <c r="R78" s="157"/>
      <c r="S78" s="158"/>
      <c r="T78" s="144"/>
      <c r="U78" s="144"/>
      <c r="V78" s="144"/>
      <c r="W78" s="146"/>
      <c r="X78" s="157"/>
      <c r="Y78" s="158"/>
      <c r="Z78" s="157"/>
      <c r="AA78" s="157"/>
      <c r="AB78" s="157"/>
      <c r="AC78" s="156"/>
      <c r="AD78" s="157"/>
      <c r="AE78" s="158"/>
      <c r="AF78" s="157"/>
      <c r="AG78" s="157"/>
      <c r="AH78" s="157"/>
      <c r="AI78" s="156"/>
      <c r="AJ78" s="720"/>
      <c r="AK78" s="721"/>
      <c r="AL78" s="2378"/>
      <c r="AM78" s="2379"/>
      <c r="AN78" s="2378"/>
      <c r="AO78" s="2379"/>
      <c r="AP78" s="2378"/>
      <c r="AQ78" s="2379"/>
      <c r="AS78" s="456"/>
    </row>
    <row r="79" spans="2:45" ht="16.5" customHeight="1" x14ac:dyDescent="0.35">
      <c r="B79" s="456"/>
      <c r="D79" s="414"/>
      <c r="E79" s="47" t="s">
        <v>189</v>
      </c>
      <c r="F79" s="48"/>
      <c r="G79" s="48"/>
      <c r="H79" s="48"/>
      <c r="I79" s="44"/>
      <c r="J79" s="44"/>
      <c r="K79" s="139"/>
      <c r="L79" s="45"/>
      <c r="M79" s="399"/>
      <c r="N79" s="399"/>
      <c r="O79" s="156"/>
      <c r="P79" s="451"/>
      <c r="Q79" s="451"/>
      <c r="R79" s="157"/>
      <c r="S79" s="158"/>
      <c r="T79" s="144"/>
      <c r="U79" s="144"/>
      <c r="V79" s="144"/>
      <c r="W79" s="146"/>
      <c r="X79" s="157"/>
      <c r="Y79" s="158"/>
      <c r="Z79" s="157"/>
      <c r="AA79" s="157"/>
      <c r="AB79" s="157"/>
      <c r="AC79" s="156"/>
      <c r="AD79" s="157"/>
      <c r="AE79" s="158"/>
      <c r="AF79" s="157"/>
      <c r="AG79" s="157"/>
      <c r="AH79" s="157"/>
      <c r="AI79" s="156"/>
      <c r="AJ79" s="720"/>
      <c r="AK79" s="721"/>
      <c r="AL79" s="2378"/>
      <c r="AM79" s="2379"/>
      <c r="AN79" s="2378"/>
      <c r="AO79" s="2379"/>
      <c r="AP79" s="2378"/>
      <c r="AQ79" s="2379"/>
      <c r="AS79" s="456"/>
    </row>
    <row r="80" spans="2:45" ht="16.5" customHeight="1" x14ac:dyDescent="0.35">
      <c r="B80" s="456"/>
      <c r="D80" s="68"/>
      <c r="E80" s="86" t="s">
        <v>190</v>
      </c>
      <c r="F80" s="87"/>
      <c r="G80" s="87"/>
      <c r="H80" s="87"/>
      <c r="I80" s="88"/>
      <c r="J80" s="88"/>
      <c r="K80" s="89"/>
      <c r="L80" s="90"/>
      <c r="M80" s="359"/>
      <c r="N80" s="359"/>
      <c r="O80" s="159"/>
      <c r="P80" s="160"/>
      <c r="Q80" s="160"/>
      <c r="R80" s="852"/>
      <c r="S80" s="853"/>
      <c r="T80" s="471"/>
      <c r="U80" s="144"/>
      <c r="V80" s="144"/>
      <c r="W80" s="146"/>
      <c r="X80" s="852"/>
      <c r="Y80" s="853"/>
      <c r="Z80" s="852"/>
      <c r="AA80" s="157"/>
      <c r="AB80" s="157"/>
      <c r="AC80" s="156"/>
      <c r="AD80" s="852"/>
      <c r="AE80" s="853"/>
      <c r="AF80" s="852"/>
      <c r="AG80" s="157"/>
      <c r="AH80" s="157"/>
      <c r="AI80" s="156"/>
      <c r="AJ80" s="720"/>
      <c r="AK80" s="721"/>
      <c r="AL80" s="2378"/>
      <c r="AM80" s="2379"/>
      <c r="AN80" s="2708"/>
      <c r="AO80" s="2709"/>
      <c r="AP80" s="2708"/>
      <c r="AQ80" s="2709"/>
      <c r="AS80" s="456"/>
    </row>
    <row r="81" spans="2:45" ht="16.5" customHeight="1" x14ac:dyDescent="0.35">
      <c r="B81" s="456"/>
      <c r="D81" s="796" t="s">
        <v>70</v>
      </c>
      <c r="E81" s="797" t="s">
        <v>350</v>
      </c>
      <c r="F81" s="91"/>
      <c r="G81" s="91"/>
      <c r="H81" s="91"/>
      <c r="I81" s="91"/>
      <c r="J81" s="91"/>
      <c r="K81" s="91"/>
      <c r="L81" s="61"/>
      <c r="M81" s="92"/>
      <c r="N81" s="403"/>
      <c r="O81" s="427" t="s">
        <v>53</v>
      </c>
      <c r="P81" s="2418" t="s">
        <v>194</v>
      </c>
      <c r="Q81" s="2418"/>
      <c r="R81" s="2418" t="s">
        <v>194</v>
      </c>
      <c r="S81" s="2418"/>
      <c r="T81" s="472"/>
      <c r="U81" s="472"/>
      <c r="V81" s="472"/>
      <c r="W81" s="473"/>
      <c r="X81" s="2312"/>
      <c r="Y81" s="2312"/>
      <c r="Z81" s="685"/>
      <c r="AA81" s="685"/>
      <c r="AB81" s="685"/>
      <c r="AC81" s="163"/>
      <c r="AD81" s="2312"/>
      <c r="AE81" s="2312"/>
      <c r="AF81" s="685"/>
      <c r="AG81" s="685"/>
      <c r="AH81" s="685"/>
      <c r="AI81" s="163"/>
      <c r="AJ81" s="2313"/>
      <c r="AK81" s="2314"/>
      <c r="AL81" s="2316"/>
      <c r="AM81" s="2316"/>
      <c r="AN81" s="2383"/>
      <c r="AO81" s="2384"/>
      <c r="AP81" s="2383"/>
      <c r="AQ81" s="2384"/>
      <c r="AS81" s="456"/>
    </row>
    <row r="82" spans="2:45" ht="16.5" customHeight="1" x14ac:dyDescent="0.35">
      <c r="B82" s="456"/>
      <c r="D82" s="417"/>
      <c r="E82" s="93" t="s">
        <v>68</v>
      </c>
      <c r="F82" s="93"/>
      <c r="G82" s="93"/>
      <c r="H82" s="93"/>
      <c r="I82" s="93"/>
      <c r="J82" s="93"/>
      <c r="K82" s="93"/>
      <c r="L82" s="54"/>
      <c r="M82" s="94"/>
      <c r="N82" s="50"/>
      <c r="O82" s="154"/>
      <c r="P82" s="154"/>
      <c r="Q82" s="851"/>
      <c r="R82" s="154"/>
      <c r="S82" s="851"/>
      <c r="T82" s="143"/>
      <c r="U82" s="144"/>
      <c r="V82" s="144"/>
      <c r="W82" s="2435"/>
      <c r="X82" s="154"/>
      <c r="Y82" s="851"/>
      <c r="Z82" s="154"/>
      <c r="AA82" s="157"/>
      <c r="AB82" s="157"/>
      <c r="AC82" s="2741"/>
      <c r="AD82" s="154"/>
      <c r="AE82" s="851"/>
      <c r="AF82" s="154"/>
      <c r="AG82" s="157"/>
      <c r="AH82" s="157"/>
      <c r="AI82" s="2741"/>
      <c r="AJ82" s="720"/>
      <c r="AK82" s="721"/>
      <c r="AL82" s="2376"/>
      <c r="AM82" s="2377"/>
      <c r="AN82" s="2376"/>
      <c r="AO82" s="2377"/>
      <c r="AP82" s="2376"/>
      <c r="AQ82" s="2377"/>
      <c r="AS82" s="456"/>
    </row>
    <row r="83" spans="2:45" ht="16.5" customHeight="1" x14ac:dyDescent="0.35">
      <c r="B83" s="456"/>
      <c r="D83" s="68"/>
      <c r="E83" s="95" t="s">
        <v>69</v>
      </c>
      <c r="F83" s="95"/>
      <c r="G83" s="95"/>
      <c r="H83" s="95"/>
      <c r="I83" s="95"/>
      <c r="J83" s="95"/>
      <c r="K83" s="95"/>
      <c r="L83" s="96"/>
      <c r="M83" s="97"/>
      <c r="N83" s="359"/>
      <c r="O83" s="852"/>
      <c r="P83" s="852"/>
      <c r="Q83" s="853"/>
      <c r="R83" s="852"/>
      <c r="S83" s="853"/>
      <c r="T83" s="144"/>
      <c r="U83" s="144"/>
      <c r="V83" s="144"/>
      <c r="W83" s="2435"/>
      <c r="X83" s="852"/>
      <c r="Y83" s="853"/>
      <c r="Z83" s="157"/>
      <c r="AA83" s="157"/>
      <c r="AB83" s="157"/>
      <c r="AC83" s="2741"/>
      <c r="AD83" s="852"/>
      <c r="AE83" s="853"/>
      <c r="AF83" s="157"/>
      <c r="AG83" s="157"/>
      <c r="AH83" s="157"/>
      <c r="AI83" s="2741"/>
      <c r="AJ83" s="720"/>
      <c r="AK83" s="721"/>
      <c r="AL83" s="2378"/>
      <c r="AM83" s="2379"/>
      <c r="AN83" s="2378"/>
      <c r="AO83" s="2379"/>
      <c r="AP83" s="2378"/>
      <c r="AQ83" s="2379"/>
      <c r="AS83" s="456"/>
    </row>
    <row r="84" spans="2:45" ht="16.5" customHeight="1" x14ac:dyDescent="0.35">
      <c r="B84" s="456"/>
      <c r="D84" s="796" t="s">
        <v>248</v>
      </c>
      <c r="E84" s="438" t="s">
        <v>83</v>
      </c>
      <c r="F84" s="91"/>
      <c r="G84" s="91"/>
      <c r="H84" s="91"/>
      <c r="I84" s="91"/>
      <c r="J84" s="91"/>
      <c r="K84" s="91"/>
      <c r="L84" s="61"/>
      <c r="M84" s="92"/>
      <c r="N84" s="403"/>
      <c r="O84" s="427" t="s">
        <v>53</v>
      </c>
      <c r="P84" s="2418" t="s">
        <v>194</v>
      </c>
      <c r="Q84" s="2418"/>
      <c r="R84" s="2418" t="s">
        <v>194</v>
      </c>
      <c r="S84" s="2418"/>
      <c r="T84" s="472"/>
      <c r="U84" s="472"/>
      <c r="V84" s="472"/>
      <c r="W84" s="473"/>
      <c r="X84" s="2312"/>
      <c r="Y84" s="2312"/>
      <c r="Z84" s="685"/>
      <c r="AA84" s="685"/>
      <c r="AB84" s="685"/>
      <c r="AC84" s="163"/>
      <c r="AD84" s="2312"/>
      <c r="AE84" s="2312"/>
      <c r="AF84" s="685"/>
      <c r="AG84" s="685"/>
      <c r="AH84" s="685"/>
      <c r="AI84" s="163"/>
      <c r="AJ84" s="2316"/>
      <c r="AK84" s="2316"/>
      <c r="AL84" s="2316"/>
      <c r="AM84" s="2316"/>
      <c r="AN84" s="2316"/>
      <c r="AO84" s="2316"/>
      <c r="AP84" s="2316"/>
      <c r="AQ84" s="2316"/>
      <c r="AS84" s="456"/>
    </row>
    <row r="85" spans="2:45" ht="16.5" customHeight="1" x14ac:dyDescent="0.35">
      <c r="B85" s="456"/>
      <c r="D85" s="68"/>
      <c r="E85" s="542" t="s">
        <v>250</v>
      </c>
      <c r="F85" s="95"/>
      <c r="G85" s="95"/>
      <c r="H85" s="95"/>
      <c r="I85" s="95"/>
      <c r="J85" s="95"/>
      <c r="K85" s="95"/>
      <c r="L85" s="96"/>
      <c r="M85" s="97"/>
      <c r="N85" s="359"/>
      <c r="O85" s="852"/>
      <c r="P85" s="852"/>
      <c r="Q85" s="853"/>
      <c r="R85" s="852"/>
      <c r="S85" s="853"/>
      <c r="T85" s="471"/>
      <c r="U85" s="144"/>
      <c r="V85" s="144"/>
      <c r="W85" s="146"/>
      <c r="X85" s="852"/>
      <c r="Y85" s="853"/>
      <c r="Z85" s="852"/>
      <c r="AA85" s="157"/>
      <c r="AB85" s="157"/>
      <c r="AC85" s="156"/>
      <c r="AD85" s="852"/>
      <c r="AE85" s="853"/>
      <c r="AF85" s="852"/>
      <c r="AG85" s="157"/>
      <c r="AH85" s="157"/>
      <c r="AI85" s="156"/>
      <c r="AJ85" s="720"/>
      <c r="AK85" s="721"/>
      <c r="AL85" s="858"/>
      <c r="AM85" s="859"/>
      <c r="AN85" s="858"/>
      <c r="AO85" s="859"/>
      <c r="AP85" s="858"/>
      <c r="AQ85" s="859"/>
      <c r="AS85" s="456"/>
    </row>
    <row r="86" spans="2:45" ht="16.5" customHeight="1" x14ac:dyDescent="0.3">
      <c r="B86" s="456"/>
      <c r="D86" s="796" t="s">
        <v>191</v>
      </c>
      <c r="E86" s="98" t="s">
        <v>359</v>
      </c>
      <c r="F86" s="61"/>
      <c r="G86" s="535"/>
      <c r="H86" s="535"/>
      <c r="I86" s="535"/>
      <c r="J86" s="535"/>
      <c r="K86" s="402"/>
      <c r="L86" s="402"/>
      <c r="M86" s="402"/>
      <c r="N86" s="403"/>
      <c r="O86" s="429" t="s">
        <v>180</v>
      </c>
      <c r="P86" s="2418" t="s">
        <v>194</v>
      </c>
      <c r="Q86" s="2418"/>
      <c r="R86" s="2418" t="s">
        <v>194</v>
      </c>
      <c r="S86" s="2418"/>
      <c r="T86" s="409"/>
      <c r="U86" s="409"/>
      <c r="V86" s="409"/>
      <c r="W86" s="108"/>
      <c r="X86" s="2312"/>
      <c r="Y86" s="2312"/>
      <c r="Z86" s="412"/>
      <c r="AA86" s="412"/>
      <c r="AB86" s="412"/>
      <c r="AC86" s="453"/>
      <c r="AD86" s="2312"/>
      <c r="AE86" s="2312"/>
      <c r="AF86" s="412"/>
      <c r="AG86" s="412"/>
      <c r="AH86" s="412"/>
      <c r="AI86" s="453"/>
      <c r="AJ86" s="2383"/>
      <c r="AK86" s="2384"/>
      <c r="AL86" s="2383"/>
      <c r="AM86" s="2384"/>
      <c r="AN86" s="2383"/>
      <c r="AO86" s="2384"/>
      <c r="AP86" s="2383"/>
      <c r="AQ86" s="2384"/>
      <c r="AS86" s="456"/>
    </row>
    <row r="87" spans="2:45" ht="16.5" customHeight="1" x14ac:dyDescent="0.3">
      <c r="B87" s="456"/>
      <c r="D87" s="796" t="s">
        <v>380</v>
      </c>
      <c r="E87" s="98" t="s">
        <v>72</v>
      </c>
      <c r="F87" s="541"/>
      <c r="G87" s="541"/>
      <c r="H87" s="541"/>
      <c r="I87" s="541"/>
      <c r="J87" s="99"/>
      <c r="K87" s="99"/>
      <c r="L87" s="402"/>
      <c r="M87" s="402"/>
      <c r="N87" s="403"/>
      <c r="O87" s="834"/>
      <c r="P87" s="2312"/>
      <c r="Q87" s="2312"/>
      <c r="R87" s="2312"/>
      <c r="S87" s="2312"/>
      <c r="T87" s="409"/>
      <c r="U87" s="409"/>
      <c r="V87" s="409"/>
      <c r="W87" s="108"/>
      <c r="X87" s="2312"/>
      <c r="Y87" s="2312"/>
      <c r="Z87" s="412"/>
      <c r="AA87" s="412"/>
      <c r="AB87" s="412"/>
      <c r="AC87" s="453"/>
      <c r="AD87" s="2312"/>
      <c r="AE87" s="2312"/>
      <c r="AF87" s="412"/>
      <c r="AG87" s="412"/>
      <c r="AH87" s="412"/>
      <c r="AI87" s="453"/>
      <c r="AJ87" s="2383"/>
      <c r="AK87" s="2384"/>
      <c r="AL87" s="2383"/>
      <c r="AM87" s="2384"/>
      <c r="AN87" s="2383"/>
      <c r="AO87" s="2384"/>
      <c r="AP87" s="2383"/>
      <c r="AQ87" s="2384"/>
      <c r="AS87" s="456"/>
    </row>
    <row r="88" spans="2:45" ht="16.5" customHeight="1" x14ac:dyDescent="0.3">
      <c r="B88" s="456"/>
      <c r="D88" s="81"/>
      <c r="E88" s="148" t="s">
        <v>73</v>
      </c>
      <c r="F88" s="49"/>
      <c r="G88" s="49"/>
      <c r="H88" s="49"/>
      <c r="I88" s="49"/>
      <c r="J88" s="49"/>
      <c r="K88" s="50"/>
      <c r="L88" s="50"/>
      <c r="M88" s="50"/>
      <c r="N88" s="51"/>
      <c r="O88" s="427" t="s">
        <v>53</v>
      </c>
      <c r="P88" s="2316">
        <v>1</v>
      </c>
      <c r="Q88" s="2316"/>
      <c r="R88" s="2399"/>
      <c r="S88" s="2399"/>
      <c r="T88" s="428" t="str">
        <f>IF(R88=1,"Y","")</f>
        <v/>
      </c>
      <c r="U88" s="786"/>
      <c r="V88" s="786"/>
      <c r="W88" s="428"/>
      <c r="X88" s="2316"/>
      <c r="Y88" s="2316"/>
      <c r="Z88" s="467"/>
      <c r="AA88" s="794"/>
      <c r="AB88" s="794"/>
      <c r="AC88" s="467"/>
      <c r="AD88" s="2316"/>
      <c r="AE88" s="2316"/>
      <c r="AF88" s="467"/>
      <c r="AG88" s="794"/>
      <c r="AH88" s="794"/>
      <c r="AI88" s="467"/>
      <c r="AJ88" s="2313"/>
      <c r="AK88" s="2314"/>
      <c r="AL88" s="2316"/>
      <c r="AM88" s="2316"/>
      <c r="AN88" s="2316"/>
      <c r="AO88" s="2316"/>
      <c r="AP88" s="2316"/>
      <c r="AQ88" s="2316"/>
      <c r="AS88" s="456"/>
    </row>
    <row r="89" spans="2:45" ht="16.5" customHeight="1" x14ac:dyDescent="0.3">
      <c r="B89" s="456"/>
      <c r="D89" s="412"/>
      <c r="E89" s="165" t="s">
        <v>74</v>
      </c>
      <c r="F89" s="535"/>
      <c r="G89" s="535"/>
      <c r="H89" s="535"/>
      <c r="I89" s="535"/>
      <c r="J89" s="535"/>
      <c r="K89" s="402"/>
      <c r="L89" s="402"/>
      <c r="M89" s="402"/>
      <c r="N89" s="403"/>
      <c r="O89" s="427" t="s">
        <v>53</v>
      </c>
      <c r="P89" s="2313">
        <v>2</v>
      </c>
      <c r="Q89" s="2314"/>
      <c r="R89" s="2413"/>
      <c r="S89" s="2414"/>
      <c r="T89" s="428" t="str">
        <f>IF(R89=2,"Y","")</f>
        <v/>
      </c>
      <c r="U89" s="786"/>
      <c r="V89" s="786"/>
      <c r="W89" s="428"/>
      <c r="X89" s="2313"/>
      <c r="Y89" s="2314"/>
      <c r="Z89" s="467"/>
      <c r="AA89" s="794"/>
      <c r="AB89" s="794"/>
      <c r="AC89" s="467"/>
      <c r="AD89" s="2313"/>
      <c r="AE89" s="2314"/>
      <c r="AF89" s="467"/>
      <c r="AG89" s="794"/>
      <c r="AH89" s="794"/>
      <c r="AI89" s="467"/>
      <c r="AJ89" s="2313"/>
      <c r="AK89" s="2314"/>
      <c r="AL89" s="2313"/>
      <c r="AM89" s="2314"/>
      <c r="AN89" s="2313"/>
      <c r="AO89" s="2314"/>
      <c r="AP89" s="2313"/>
      <c r="AQ89" s="2314"/>
      <c r="AS89" s="456"/>
    </row>
    <row r="90" spans="2:45" ht="16.5" customHeight="1" x14ac:dyDescent="0.3">
      <c r="B90" s="456"/>
      <c r="D90" s="414"/>
      <c r="E90" s="101" t="s">
        <v>75</v>
      </c>
      <c r="F90" s="545"/>
      <c r="G90" s="545"/>
      <c r="H90" s="545"/>
      <c r="I90" s="545"/>
      <c r="J90" s="545"/>
      <c r="K90" s="399"/>
      <c r="L90" s="399"/>
      <c r="M90" s="399"/>
      <c r="N90" s="400"/>
      <c r="O90" s="427" t="s">
        <v>53</v>
      </c>
      <c r="P90" s="2316">
        <v>3</v>
      </c>
      <c r="Q90" s="2316"/>
      <c r="R90" s="2399"/>
      <c r="S90" s="2399"/>
      <c r="T90" s="428" t="str">
        <f>IF(R90=3,"Y","")</f>
        <v/>
      </c>
      <c r="U90" s="428"/>
      <c r="V90" s="428"/>
      <c r="W90" s="428"/>
      <c r="X90" s="2316"/>
      <c r="Y90" s="2316"/>
      <c r="Z90" s="467"/>
      <c r="AA90" s="467"/>
      <c r="AB90" s="467"/>
      <c r="AC90" s="467"/>
      <c r="AD90" s="2316"/>
      <c r="AE90" s="2316"/>
      <c r="AF90" s="467"/>
      <c r="AG90" s="467"/>
      <c r="AH90" s="467"/>
      <c r="AI90" s="467"/>
      <c r="AJ90" s="2316"/>
      <c r="AK90" s="2316"/>
      <c r="AL90" s="2316"/>
      <c r="AM90" s="2316"/>
      <c r="AN90" s="2316"/>
      <c r="AO90" s="2316"/>
      <c r="AP90" s="2316"/>
      <c r="AQ90" s="2316"/>
      <c r="AS90" s="456"/>
    </row>
    <row r="91" spans="2:45" ht="16.5" customHeight="1" x14ac:dyDescent="0.3">
      <c r="B91" s="456"/>
      <c r="D91" s="412"/>
      <c r="E91" s="165" t="s">
        <v>76</v>
      </c>
      <c r="F91" s="535"/>
      <c r="G91" s="535"/>
      <c r="H91" s="535"/>
      <c r="I91" s="535"/>
      <c r="J91" s="535"/>
      <c r="K91" s="402"/>
      <c r="L91" s="402"/>
      <c r="M91" s="402"/>
      <c r="N91" s="403"/>
      <c r="O91" s="427" t="s">
        <v>53</v>
      </c>
      <c r="P91" s="2316">
        <v>4</v>
      </c>
      <c r="Q91" s="2316"/>
      <c r="R91" s="2399"/>
      <c r="S91" s="2399"/>
      <c r="T91" s="428" t="str">
        <f>IF(R91=4,"Y","")</f>
        <v/>
      </c>
      <c r="U91" s="428"/>
      <c r="V91" s="428"/>
      <c r="W91" s="428"/>
      <c r="X91" s="2316"/>
      <c r="Y91" s="2316"/>
      <c r="Z91" s="467"/>
      <c r="AA91" s="467"/>
      <c r="AB91" s="467"/>
      <c r="AC91" s="467"/>
      <c r="AD91" s="2316"/>
      <c r="AE91" s="2316"/>
      <c r="AF91" s="467"/>
      <c r="AG91" s="467"/>
      <c r="AH91" s="467"/>
      <c r="AI91" s="467"/>
      <c r="AJ91" s="2316"/>
      <c r="AK91" s="2316"/>
      <c r="AL91" s="2316"/>
      <c r="AM91" s="2316"/>
      <c r="AN91" s="2316"/>
      <c r="AO91" s="2316"/>
      <c r="AP91" s="2316"/>
      <c r="AQ91" s="2316"/>
      <c r="AS91" s="456"/>
    </row>
    <row r="92" spans="2:45" ht="16.5" customHeight="1" x14ac:dyDescent="0.3">
      <c r="B92" s="456"/>
      <c r="D92" s="414"/>
      <c r="E92" s="101" t="s">
        <v>77</v>
      </c>
      <c r="F92" s="545"/>
      <c r="G92" s="545"/>
      <c r="H92" s="545"/>
      <c r="I92" s="545"/>
      <c r="J92" s="545"/>
      <c r="K92" s="399"/>
      <c r="L92" s="399"/>
      <c r="M92" s="399"/>
      <c r="N92" s="400"/>
      <c r="O92" s="427" t="s">
        <v>53</v>
      </c>
      <c r="P92" s="2316">
        <v>5</v>
      </c>
      <c r="Q92" s="2316"/>
      <c r="R92" s="2399">
        <v>5</v>
      </c>
      <c r="S92" s="2399"/>
      <c r="T92" s="428" t="str">
        <f>IF(R92=5,"Y","")</f>
        <v>Y</v>
      </c>
      <c r="U92" s="428"/>
      <c r="V92" s="428"/>
      <c r="W92" s="428"/>
      <c r="X92" s="2316"/>
      <c r="Y92" s="2316"/>
      <c r="Z92" s="467"/>
      <c r="AA92" s="467"/>
      <c r="AB92" s="467"/>
      <c r="AC92" s="467"/>
      <c r="AD92" s="2316"/>
      <c r="AE92" s="2316"/>
      <c r="AF92" s="467"/>
      <c r="AG92" s="467"/>
      <c r="AH92" s="467"/>
      <c r="AI92" s="467"/>
      <c r="AJ92" s="2316"/>
      <c r="AK92" s="2316"/>
      <c r="AL92" s="2316"/>
      <c r="AM92" s="2316"/>
      <c r="AN92" s="2316"/>
      <c r="AO92" s="2316"/>
      <c r="AP92" s="2316"/>
      <c r="AQ92" s="2316"/>
      <c r="AS92" s="456"/>
    </row>
    <row r="93" spans="2:45" ht="16.5" customHeight="1" x14ac:dyDescent="0.3">
      <c r="B93" s="456"/>
      <c r="D93" s="796" t="s">
        <v>381</v>
      </c>
      <c r="E93" s="98" t="s">
        <v>78</v>
      </c>
      <c r="F93" s="541"/>
      <c r="G93" s="541"/>
      <c r="H93" s="541"/>
      <c r="I93" s="541"/>
      <c r="J93" s="541"/>
      <c r="K93" s="402"/>
      <c r="L93" s="402"/>
      <c r="M93" s="402"/>
      <c r="N93" s="403"/>
      <c r="O93" s="163"/>
      <c r="P93" s="414"/>
      <c r="Q93" s="437"/>
      <c r="R93" s="414"/>
      <c r="S93" s="437"/>
      <c r="T93" s="409"/>
      <c r="U93" s="409"/>
      <c r="V93" s="409"/>
      <c r="W93" s="108"/>
      <c r="X93" s="414"/>
      <c r="Y93" s="437"/>
      <c r="Z93" s="412"/>
      <c r="AA93" s="412"/>
      <c r="AB93" s="412"/>
      <c r="AC93" s="453"/>
      <c r="AD93" s="414"/>
      <c r="AE93" s="437"/>
      <c r="AF93" s="412"/>
      <c r="AG93" s="412"/>
      <c r="AH93" s="412"/>
      <c r="AI93" s="453"/>
      <c r="AJ93" s="2383"/>
      <c r="AK93" s="2384"/>
      <c r="AL93" s="414"/>
      <c r="AM93" s="437"/>
      <c r="AN93" s="414"/>
      <c r="AO93" s="437"/>
      <c r="AP93" s="414"/>
      <c r="AQ93" s="437"/>
      <c r="AS93" s="456"/>
    </row>
    <row r="94" spans="2:45" ht="16.5" customHeight="1" x14ac:dyDescent="0.3">
      <c r="B94" s="456"/>
      <c r="D94" s="55"/>
      <c r="E94" s="140" t="s">
        <v>532</v>
      </c>
      <c r="F94" s="140"/>
      <c r="G94" s="539"/>
      <c r="H94" s="539"/>
      <c r="I94" s="539"/>
      <c r="J94" s="539"/>
      <c r="K94" s="399"/>
      <c r="L94" s="399"/>
      <c r="M94" s="399"/>
      <c r="N94" s="400"/>
      <c r="O94" s="427" t="s">
        <v>53</v>
      </c>
      <c r="P94" s="2316">
        <v>1</v>
      </c>
      <c r="Q94" s="2316"/>
      <c r="R94" s="2399">
        <v>1</v>
      </c>
      <c r="S94" s="2399"/>
      <c r="T94" s="428" t="str">
        <f>IF(R94=1,"Y","")</f>
        <v>Y</v>
      </c>
      <c r="U94" s="786"/>
      <c r="V94" s="786"/>
      <c r="W94" s="428"/>
      <c r="X94" s="2316"/>
      <c r="Y94" s="2316"/>
      <c r="Z94" s="467"/>
      <c r="AA94" s="794"/>
      <c r="AB94" s="794"/>
      <c r="AC94" s="467"/>
      <c r="AD94" s="2316"/>
      <c r="AE94" s="2316"/>
      <c r="AF94" s="467"/>
      <c r="AG94" s="794"/>
      <c r="AH94" s="794"/>
      <c r="AI94" s="467"/>
      <c r="AJ94" s="2313"/>
      <c r="AK94" s="2314"/>
      <c r="AL94" s="2316"/>
      <c r="AM94" s="2316"/>
      <c r="AN94" s="2316"/>
      <c r="AO94" s="2316"/>
      <c r="AP94" s="2316"/>
      <c r="AQ94" s="2316"/>
      <c r="AS94" s="456"/>
    </row>
    <row r="95" spans="2:45" ht="16.5" customHeight="1" x14ac:dyDescent="0.3">
      <c r="B95" s="456"/>
      <c r="D95" s="71"/>
      <c r="E95" s="540" t="s">
        <v>533</v>
      </c>
      <c r="F95" s="540"/>
      <c r="G95" s="543"/>
      <c r="H95" s="543"/>
      <c r="I95" s="543"/>
      <c r="J95" s="543"/>
      <c r="K95" s="402"/>
      <c r="L95" s="402"/>
      <c r="M95" s="402"/>
      <c r="N95" s="403"/>
      <c r="O95" s="427" t="s">
        <v>53</v>
      </c>
      <c r="P95" s="2316">
        <v>2</v>
      </c>
      <c r="Q95" s="2316"/>
      <c r="R95" s="2399">
        <v>2</v>
      </c>
      <c r="S95" s="2399"/>
      <c r="T95" s="428" t="str">
        <f>IF(R95=2,"Y","")</f>
        <v>Y</v>
      </c>
      <c r="U95" s="786"/>
      <c r="V95" s="786"/>
      <c r="W95" s="428"/>
      <c r="X95" s="2316"/>
      <c r="Y95" s="2316"/>
      <c r="Z95" s="467"/>
      <c r="AA95" s="794"/>
      <c r="AB95" s="794"/>
      <c r="AC95" s="467"/>
      <c r="AD95" s="2316"/>
      <c r="AE95" s="2316"/>
      <c r="AF95" s="467"/>
      <c r="AG95" s="794"/>
      <c r="AH95" s="794"/>
      <c r="AI95" s="467"/>
      <c r="AJ95" s="2313"/>
      <c r="AK95" s="2314"/>
      <c r="AL95" s="2316"/>
      <c r="AM95" s="2316"/>
      <c r="AN95" s="2316"/>
      <c r="AO95" s="2316"/>
      <c r="AP95" s="2316"/>
      <c r="AQ95" s="2316"/>
      <c r="AS95" s="456"/>
    </row>
    <row r="96" spans="2:45" ht="16.5" customHeight="1" x14ac:dyDescent="0.3">
      <c r="B96" s="456"/>
      <c r="D96" s="149" t="s">
        <v>382</v>
      </c>
      <c r="E96" s="43" t="s">
        <v>693</v>
      </c>
      <c r="F96" s="138"/>
      <c r="G96" s="140"/>
      <c r="H96" s="545"/>
      <c r="I96" s="545"/>
      <c r="J96" s="545"/>
      <c r="K96" s="399"/>
      <c r="L96" s="399"/>
      <c r="M96" s="399"/>
      <c r="N96" s="400"/>
      <c r="O96" s="163"/>
      <c r="P96" s="2313"/>
      <c r="Q96" s="2314"/>
      <c r="R96" s="2313"/>
      <c r="S96" s="2314"/>
      <c r="T96" s="473"/>
      <c r="U96" s="472"/>
      <c r="V96" s="472"/>
      <c r="W96" s="473"/>
      <c r="X96" s="2313"/>
      <c r="Y96" s="2314"/>
      <c r="Z96" s="163"/>
      <c r="AA96" s="685"/>
      <c r="AB96" s="685"/>
      <c r="AC96" s="163"/>
      <c r="AD96" s="2313"/>
      <c r="AE96" s="2314"/>
      <c r="AF96" s="163"/>
      <c r="AG96" s="685"/>
      <c r="AH96" s="685"/>
      <c r="AI96" s="163"/>
      <c r="AJ96" s="2313"/>
      <c r="AK96" s="2314"/>
      <c r="AL96" s="2313"/>
      <c r="AM96" s="2314"/>
      <c r="AN96" s="2313"/>
      <c r="AO96" s="2314"/>
      <c r="AP96" s="2313"/>
      <c r="AQ96" s="2314"/>
      <c r="AS96" s="456"/>
    </row>
    <row r="97" spans="2:45" ht="16.5" customHeight="1" x14ac:dyDescent="0.3">
      <c r="B97" s="456"/>
      <c r="D97" s="412"/>
      <c r="E97" s="540" t="s">
        <v>694</v>
      </c>
      <c r="F97" s="533"/>
      <c r="G97" s="533"/>
      <c r="H97" s="533"/>
      <c r="I97" s="533"/>
      <c r="J97" s="533"/>
      <c r="K97" s="402"/>
      <c r="L97" s="402"/>
      <c r="M97" s="402"/>
      <c r="N97" s="403"/>
      <c r="O97" s="427" t="s">
        <v>53</v>
      </c>
      <c r="P97" s="2316">
        <v>1</v>
      </c>
      <c r="Q97" s="2316"/>
      <c r="R97" s="2399">
        <v>1</v>
      </c>
      <c r="S97" s="2399"/>
      <c r="T97" s="428" t="str">
        <f>IF(R97=1,"Y","")</f>
        <v>Y</v>
      </c>
      <c r="U97" s="786"/>
      <c r="V97" s="786"/>
      <c r="W97" s="428"/>
      <c r="X97" s="2316"/>
      <c r="Y97" s="2316"/>
      <c r="Z97" s="467"/>
      <c r="AA97" s="794"/>
      <c r="AB97" s="794"/>
      <c r="AC97" s="467"/>
      <c r="AD97" s="2316"/>
      <c r="AE97" s="2316"/>
      <c r="AF97" s="467"/>
      <c r="AG97" s="794"/>
      <c r="AH97" s="794"/>
      <c r="AI97" s="467"/>
      <c r="AJ97" s="2313"/>
      <c r="AK97" s="2314"/>
      <c r="AL97" s="2316"/>
      <c r="AM97" s="2316"/>
      <c r="AN97" s="2316"/>
      <c r="AO97" s="2316"/>
      <c r="AP97" s="2316"/>
      <c r="AQ97" s="2316"/>
      <c r="AS97" s="456"/>
    </row>
    <row r="98" spans="2:45" ht="16.5" customHeight="1" x14ac:dyDescent="0.3">
      <c r="B98" s="456"/>
      <c r="D98" s="414"/>
      <c r="E98" s="372" t="s">
        <v>535</v>
      </c>
      <c r="F98" s="531"/>
      <c r="G98" s="531"/>
      <c r="H98" s="531"/>
      <c r="I98" s="531"/>
      <c r="J98" s="531"/>
      <c r="K98" s="399"/>
      <c r="L98" s="399"/>
      <c r="M98" s="399"/>
      <c r="N98" s="400"/>
      <c r="O98" s="163"/>
      <c r="P98" s="2316"/>
      <c r="Q98" s="2316"/>
      <c r="R98" s="2316"/>
      <c r="S98" s="2316"/>
      <c r="T98" s="473"/>
      <c r="U98" s="473"/>
      <c r="V98" s="473"/>
      <c r="W98" s="473"/>
      <c r="X98" s="2316"/>
      <c r="Y98" s="2316"/>
      <c r="Z98" s="163"/>
      <c r="AA98" s="163"/>
      <c r="AB98" s="163"/>
      <c r="AC98" s="163"/>
      <c r="AD98" s="2316"/>
      <c r="AE98" s="2316"/>
      <c r="AF98" s="163"/>
      <c r="AG98" s="163"/>
      <c r="AH98" s="163"/>
      <c r="AI98" s="163"/>
      <c r="AJ98" s="2316"/>
      <c r="AK98" s="2316"/>
      <c r="AL98" s="2316"/>
      <c r="AM98" s="2316"/>
      <c r="AN98" s="2316"/>
      <c r="AO98" s="2316"/>
      <c r="AP98" s="2316"/>
      <c r="AQ98" s="2316"/>
      <c r="AS98" s="456"/>
    </row>
    <row r="99" spans="2:45" ht="16.5" customHeight="1" x14ac:dyDescent="0.3">
      <c r="B99" s="456"/>
      <c r="D99" s="412"/>
      <c r="E99" s="542" t="s">
        <v>629</v>
      </c>
      <c r="F99" s="533"/>
      <c r="G99" s="533"/>
      <c r="H99" s="533"/>
      <c r="I99" s="533"/>
      <c r="J99" s="533"/>
      <c r="K99" s="402"/>
      <c r="L99" s="402"/>
      <c r="M99" s="402"/>
      <c r="N99" s="403"/>
      <c r="O99" s="427" t="s">
        <v>53</v>
      </c>
      <c r="P99" s="2316">
        <v>1</v>
      </c>
      <c r="Q99" s="2316"/>
      <c r="R99" s="2399"/>
      <c r="S99" s="2399"/>
      <c r="T99" s="428" t="str">
        <f>IF(R99=1,"Y","")</f>
        <v/>
      </c>
      <c r="U99" s="786"/>
      <c r="V99" s="786"/>
      <c r="W99" s="428"/>
      <c r="X99" s="2316"/>
      <c r="Y99" s="2316"/>
      <c r="Z99" s="467"/>
      <c r="AA99" s="794"/>
      <c r="AB99" s="794"/>
      <c r="AC99" s="467"/>
      <c r="AD99" s="2316"/>
      <c r="AE99" s="2316"/>
      <c r="AF99" s="467"/>
      <c r="AG99" s="794"/>
      <c r="AH99" s="794"/>
      <c r="AI99" s="467"/>
      <c r="AJ99" s="2313"/>
      <c r="AK99" s="2314"/>
      <c r="AL99" s="2316"/>
      <c r="AM99" s="2316"/>
      <c r="AN99" s="2316"/>
      <c r="AO99" s="2316"/>
      <c r="AP99" s="2316"/>
      <c r="AQ99" s="2316"/>
      <c r="AS99" s="456"/>
    </row>
    <row r="100" spans="2:45" ht="16.5" customHeight="1" x14ac:dyDescent="0.3">
      <c r="B100" s="456"/>
      <c r="D100" s="412"/>
      <c r="E100" s="542" t="s">
        <v>630</v>
      </c>
      <c r="F100" s="533"/>
      <c r="G100" s="533"/>
      <c r="H100" s="533"/>
      <c r="I100" s="533"/>
      <c r="J100" s="533"/>
      <c r="K100" s="402"/>
      <c r="L100" s="402"/>
      <c r="M100" s="402"/>
      <c r="N100" s="403"/>
      <c r="O100" s="427" t="s">
        <v>53</v>
      </c>
      <c r="P100" s="2313">
        <v>2</v>
      </c>
      <c r="Q100" s="2314"/>
      <c r="R100" s="2413"/>
      <c r="S100" s="2414"/>
      <c r="T100" s="428" t="str">
        <f>IF(R100=2,"Y","")</f>
        <v/>
      </c>
      <c r="U100" s="786"/>
      <c r="V100" s="786"/>
      <c r="W100" s="428"/>
      <c r="X100" s="2313"/>
      <c r="Y100" s="2314"/>
      <c r="Z100" s="467"/>
      <c r="AA100" s="794"/>
      <c r="AB100" s="794"/>
      <c r="AC100" s="467"/>
      <c r="AD100" s="2313"/>
      <c r="AE100" s="2314"/>
      <c r="AF100" s="467"/>
      <c r="AG100" s="794"/>
      <c r="AH100" s="794"/>
      <c r="AI100" s="467"/>
      <c r="AJ100" s="412"/>
      <c r="AK100" s="547"/>
      <c r="AL100" s="412"/>
      <c r="AM100" s="547"/>
      <c r="AN100" s="412"/>
      <c r="AO100" s="547"/>
      <c r="AP100" s="412"/>
      <c r="AQ100" s="547"/>
      <c r="AS100" s="456"/>
    </row>
    <row r="101" spans="2:45" ht="16.5" customHeight="1" x14ac:dyDescent="0.3">
      <c r="B101" s="456"/>
      <c r="D101" s="414"/>
      <c r="E101" s="542" t="s">
        <v>631</v>
      </c>
      <c r="F101" s="531"/>
      <c r="G101" s="531"/>
      <c r="H101" s="531"/>
      <c r="I101" s="531"/>
      <c r="J101" s="531"/>
      <c r="K101" s="399"/>
      <c r="L101" s="399"/>
      <c r="M101" s="399"/>
      <c r="N101" s="400"/>
      <c r="O101" s="493" t="s">
        <v>53</v>
      </c>
      <c r="P101" s="2422">
        <v>3</v>
      </c>
      <c r="Q101" s="2423"/>
      <c r="R101" s="2472">
        <v>3</v>
      </c>
      <c r="S101" s="2473"/>
      <c r="T101" s="838" t="str">
        <f>IF(R101=3,"Y","")</f>
        <v>Y</v>
      </c>
      <c r="U101" s="790"/>
      <c r="V101" s="790"/>
      <c r="W101" s="837"/>
      <c r="X101" s="2422"/>
      <c r="Y101" s="2423"/>
      <c r="Z101" s="834"/>
      <c r="AA101" s="824"/>
      <c r="AB101" s="824"/>
      <c r="AC101" s="835"/>
      <c r="AD101" s="2422"/>
      <c r="AE101" s="2423"/>
      <c r="AF101" s="834"/>
      <c r="AG101" s="824"/>
      <c r="AH101" s="824"/>
      <c r="AI101" s="835"/>
      <c r="AJ101" s="414"/>
      <c r="AK101" s="437"/>
      <c r="AL101" s="414"/>
      <c r="AM101" s="437"/>
      <c r="AN101" s="414"/>
      <c r="AO101" s="437"/>
      <c r="AP101" s="414"/>
      <c r="AQ101" s="437"/>
      <c r="AS101" s="456"/>
    </row>
    <row r="102" spans="2:45" ht="16.5" customHeight="1" x14ac:dyDescent="0.3">
      <c r="B102" s="456"/>
      <c r="D102" s="796" t="s">
        <v>383</v>
      </c>
      <c r="E102" s="98" t="s">
        <v>140</v>
      </c>
      <c r="F102" s="541"/>
      <c r="G102" s="533"/>
      <c r="H102" s="533"/>
      <c r="I102" s="533"/>
      <c r="J102" s="533"/>
      <c r="K102" s="402"/>
      <c r="L102" s="402"/>
      <c r="M102" s="402"/>
      <c r="N102" s="403"/>
      <c r="O102" s="163"/>
      <c r="P102" s="2316"/>
      <c r="Q102" s="2316"/>
      <c r="R102" s="2316"/>
      <c r="S102" s="2316"/>
      <c r="T102" s="473"/>
      <c r="U102" s="473"/>
      <c r="V102" s="473"/>
      <c r="W102" s="473"/>
      <c r="X102" s="2316"/>
      <c r="Y102" s="2316"/>
      <c r="Z102" s="163"/>
      <c r="AA102" s="163"/>
      <c r="AB102" s="163"/>
      <c r="AC102" s="163"/>
      <c r="AD102" s="2316"/>
      <c r="AE102" s="2316"/>
      <c r="AF102" s="163"/>
      <c r="AG102" s="163"/>
      <c r="AH102" s="163"/>
      <c r="AI102" s="163"/>
      <c r="AJ102" s="2316"/>
      <c r="AK102" s="2316"/>
      <c r="AL102" s="2316"/>
      <c r="AM102" s="2316"/>
      <c r="AN102" s="2316"/>
      <c r="AO102" s="2316"/>
      <c r="AP102" s="2316"/>
      <c r="AQ102" s="2316"/>
      <c r="AS102" s="456"/>
    </row>
    <row r="103" spans="2:45" ht="16.5" customHeight="1" x14ac:dyDescent="0.3">
      <c r="B103" s="456"/>
      <c r="D103" s="414"/>
      <c r="E103" s="546" t="s">
        <v>300</v>
      </c>
      <c r="F103" s="140"/>
      <c r="G103" s="531"/>
      <c r="H103" s="531"/>
      <c r="I103" s="531"/>
      <c r="J103" s="531"/>
      <c r="K103" s="399"/>
      <c r="L103" s="399"/>
      <c r="M103" s="399"/>
      <c r="N103" s="400"/>
      <c r="O103" s="427" t="s">
        <v>53</v>
      </c>
      <c r="P103" s="2316">
        <v>1</v>
      </c>
      <c r="Q103" s="2316"/>
      <c r="R103" s="2399"/>
      <c r="S103" s="2399"/>
      <c r="T103" s="428" t="str">
        <f>IF(R103=1,"Y","")</f>
        <v/>
      </c>
      <c r="U103" s="786"/>
      <c r="V103" s="786"/>
      <c r="W103" s="428"/>
      <c r="X103" s="2316"/>
      <c r="Y103" s="2316"/>
      <c r="Z103" s="467"/>
      <c r="AA103" s="794"/>
      <c r="AB103" s="794"/>
      <c r="AC103" s="467"/>
      <c r="AD103" s="2316"/>
      <c r="AE103" s="2316"/>
      <c r="AF103" s="467"/>
      <c r="AG103" s="794"/>
      <c r="AH103" s="794"/>
      <c r="AI103" s="467"/>
      <c r="AJ103" s="2313"/>
      <c r="AK103" s="2314"/>
      <c r="AL103" s="2316"/>
      <c r="AM103" s="2316"/>
      <c r="AN103" s="2316"/>
      <c r="AO103" s="2316"/>
      <c r="AP103" s="2316"/>
      <c r="AQ103" s="2316"/>
      <c r="AS103" s="456"/>
    </row>
    <row r="104" spans="2:45" ht="16.5" customHeight="1" x14ac:dyDescent="0.3">
      <c r="B104" s="456"/>
      <c r="D104" s="412"/>
      <c r="E104" s="542" t="s">
        <v>301</v>
      </c>
      <c r="F104" s="540"/>
      <c r="G104" s="533"/>
      <c r="H104" s="533"/>
      <c r="I104" s="533"/>
      <c r="J104" s="533"/>
      <c r="K104" s="402"/>
      <c r="L104" s="402"/>
      <c r="M104" s="402"/>
      <c r="N104" s="403"/>
      <c r="O104" s="427" t="s">
        <v>53</v>
      </c>
      <c r="P104" s="2313">
        <v>2</v>
      </c>
      <c r="Q104" s="2314"/>
      <c r="R104" s="2413"/>
      <c r="S104" s="2414"/>
      <c r="T104" s="428" t="str">
        <f>IF(R104=2,"Y","")</f>
        <v/>
      </c>
      <c r="U104" s="786"/>
      <c r="V104" s="786"/>
      <c r="W104" s="428"/>
      <c r="X104" s="2313"/>
      <c r="Y104" s="2314"/>
      <c r="Z104" s="467"/>
      <c r="AA104" s="794"/>
      <c r="AB104" s="794"/>
      <c r="AC104" s="467"/>
      <c r="AD104" s="2313"/>
      <c r="AE104" s="2314"/>
      <c r="AF104" s="467"/>
      <c r="AG104" s="794"/>
      <c r="AH104" s="794"/>
      <c r="AI104" s="467"/>
      <c r="AJ104" s="2313"/>
      <c r="AK104" s="2314"/>
      <c r="AL104" s="2313"/>
      <c r="AM104" s="2314"/>
      <c r="AN104" s="2313"/>
      <c r="AO104" s="2314"/>
      <c r="AP104" s="2313"/>
      <c r="AQ104" s="2314"/>
      <c r="AS104" s="456"/>
    </row>
    <row r="105" spans="2:45" ht="16.5" customHeight="1" x14ac:dyDescent="0.3">
      <c r="B105" s="456"/>
      <c r="D105" s="414"/>
      <c r="E105" s="546" t="s">
        <v>302</v>
      </c>
      <c r="F105" s="140"/>
      <c r="G105" s="531"/>
      <c r="H105" s="531"/>
      <c r="I105" s="531"/>
      <c r="J105" s="150"/>
      <c r="K105" s="399"/>
      <c r="L105" s="399"/>
      <c r="M105" s="399"/>
      <c r="N105" s="400"/>
      <c r="O105" s="427" t="s">
        <v>53</v>
      </c>
      <c r="P105" s="2316">
        <v>3</v>
      </c>
      <c r="Q105" s="2316"/>
      <c r="R105" s="2399"/>
      <c r="S105" s="2399"/>
      <c r="T105" s="428" t="str">
        <f>IF(R105=3,"Y","")</f>
        <v/>
      </c>
      <c r="U105" s="428"/>
      <c r="V105" s="428"/>
      <c r="W105" s="428"/>
      <c r="X105" s="2316"/>
      <c r="Y105" s="2316"/>
      <c r="Z105" s="467"/>
      <c r="AA105" s="467"/>
      <c r="AB105" s="467"/>
      <c r="AC105" s="467"/>
      <c r="AD105" s="2316"/>
      <c r="AE105" s="2316"/>
      <c r="AF105" s="467"/>
      <c r="AG105" s="467"/>
      <c r="AH105" s="467"/>
      <c r="AI105" s="467"/>
      <c r="AJ105" s="2316"/>
      <c r="AK105" s="2316"/>
      <c r="AL105" s="2316"/>
      <c r="AM105" s="2316"/>
      <c r="AN105" s="2316"/>
      <c r="AO105" s="2316"/>
      <c r="AP105" s="2316"/>
      <c r="AQ105" s="2316"/>
      <c r="AS105" s="456"/>
    </row>
    <row r="106" spans="2:45" ht="16.5" customHeight="1" x14ac:dyDescent="0.3">
      <c r="B106" s="456"/>
      <c r="D106" s="412"/>
      <c r="E106" s="542" t="s">
        <v>303</v>
      </c>
      <c r="F106" s="540"/>
      <c r="G106" s="533"/>
      <c r="H106" s="533"/>
      <c r="I106" s="533"/>
      <c r="J106" s="533"/>
      <c r="K106" s="402"/>
      <c r="L106" s="402"/>
      <c r="M106" s="402"/>
      <c r="N106" s="403"/>
      <c r="O106" s="427" t="s">
        <v>53</v>
      </c>
      <c r="P106" s="2316">
        <v>4</v>
      </c>
      <c r="Q106" s="2316"/>
      <c r="R106" s="2399"/>
      <c r="S106" s="2399"/>
      <c r="T106" s="428" t="str">
        <f>IF(R106=4,"Y","")</f>
        <v/>
      </c>
      <c r="U106" s="428"/>
      <c r="V106" s="428"/>
      <c r="W106" s="428"/>
      <c r="X106" s="2316"/>
      <c r="Y106" s="2316"/>
      <c r="Z106" s="467"/>
      <c r="AA106" s="467"/>
      <c r="AB106" s="467"/>
      <c r="AC106" s="467"/>
      <c r="AD106" s="2316"/>
      <c r="AE106" s="2316"/>
      <c r="AF106" s="467"/>
      <c r="AG106" s="467"/>
      <c r="AH106" s="467"/>
      <c r="AI106" s="467"/>
      <c r="AJ106" s="2316"/>
      <c r="AK106" s="2316"/>
      <c r="AL106" s="2316"/>
      <c r="AM106" s="2316"/>
      <c r="AN106" s="2316"/>
      <c r="AO106" s="2316"/>
      <c r="AP106" s="2316"/>
      <c r="AQ106" s="2316"/>
      <c r="AS106" s="456"/>
    </row>
    <row r="107" spans="2:45" ht="16.5" customHeight="1" x14ac:dyDescent="0.3">
      <c r="B107" s="456"/>
      <c r="D107" s="414"/>
      <c r="E107" s="546" t="s">
        <v>304</v>
      </c>
      <c r="F107" s="140"/>
      <c r="G107" s="531"/>
      <c r="H107" s="531"/>
      <c r="I107" s="531"/>
      <c r="J107" s="531"/>
      <c r="K107" s="399"/>
      <c r="L107" s="399"/>
      <c r="M107" s="399"/>
      <c r="N107" s="400"/>
      <c r="O107" s="427" t="s">
        <v>53</v>
      </c>
      <c r="P107" s="2316">
        <v>5</v>
      </c>
      <c r="Q107" s="2316"/>
      <c r="R107" s="2399">
        <v>5</v>
      </c>
      <c r="S107" s="2399"/>
      <c r="T107" s="428" t="str">
        <f>IF(R107=5,"Y","")</f>
        <v>Y</v>
      </c>
      <c r="U107" s="428"/>
      <c r="V107" s="428"/>
      <c r="W107" s="428"/>
      <c r="X107" s="2316"/>
      <c r="Y107" s="2316"/>
      <c r="Z107" s="467"/>
      <c r="AA107" s="467"/>
      <c r="AB107" s="467"/>
      <c r="AC107" s="467"/>
      <c r="AD107" s="2316"/>
      <c r="AE107" s="2316"/>
      <c r="AF107" s="467"/>
      <c r="AG107" s="467"/>
      <c r="AH107" s="467"/>
      <c r="AI107" s="467"/>
      <c r="AJ107" s="2316"/>
      <c r="AK107" s="2316"/>
      <c r="AL107" s="2316"/>
      <c r="AM107" s="2316"/>
      <c r="AN107" s="2316"/>
      <c r="AO107" s="2316"/>
      <c r="AP107" s="2316"/>
      <c r="AQ107" s="2316"/>
      <c r="AS107" s="456"/>
    </row>
    <row r="108" spans="2:45" ht="16.5" customHeight="1" x14ac:dyDescent="0.3">
      <c r="B108" s="456"/>
      <c r="D108" s="796" t="s">
        <v>384</v>
      </c>
      <c r="E108" s="433" t="s">
        <v>79</v>
      </c>
      <c r="F108" s="785"/>
      <c r="G108" s="533"/>
      <c r="H108" s="533"/>
      <c r="I108" s="533"/>
      <c r="J108" s="533"/>
      <c r="K108" s="402"/>
      <c r="L108" s="402"/>
      <c r="M108" s="402"/>
      <c r="N108" s="403"/>
      <c r="O108" s="163"/>
      <c r="P108" s="414"/>
      <c r="Q108" s="437"/>
      <c r="R108" s="414"/>
      <c r="S108" s="437"/>
      <c r="T108" s="473"/>
      <c r="U108" s="472"/>
      <c r="V108" s="472"/>
      <c r="W108" s="473"/>
      <c r="X108" s="414"/>
      <c r="Y108" s="437"/>
      <c r="Z108" s="163"/>
      <c r="AA108" s="685"/>
      <c r="AB108" s="685"/>
      <c r="AC108" s="163"/>
      <c r="AD108" s="414"/>
      <c r="AE108" s="437"/>
      <c r="AF108" s="163"/>
      <c r="AG108" s="685"/>
      <c r="AH108" s="685"/>
      <c r="AI108" s="163"/>
      <c r="AJ108" s="2383"/>
      <c r="AK108" s="2384"/>
      <c r="AL108" s="414"/>
      <c r="AM108" s="437"/>
      <c r="AN108" s="414"/>
      <c r="AO108" s="437"/>
      <c r="AP108" s="414"/>
      <c r="AQ108" s="437"/>
      <c r="AS108" s="456"/>
    </row>
    <row r="109" spans="2:45" ht="16.5" customHeight="1" x14ac:dyDescent="0.3">
      <c r="B109" s="456"/>
      <c r="D109" s="414"/>
      <c r="E109" s="140" t="s">
        <v>536</v>
      </c>
      <c r="F109" s="531"/>
      <c r="G109" s="531"/>
      <c r="H109" s="531"/>
      <c r="I109" s="531"/>
      <c r="J109" s="531"/>
      <c r="K109" s="399"/>
      <c r="L109" s="399"/>
      <c r="M109" s="399"/>
      <c r="N109" s="400"/>
      <c r="O109" s="426" t="s">
        <v>181</v>
      </c>
      <c r="P109" s="2316">
        <v>1</v>
      </c>
      <c r="Q109" s="2316"/>
      <c r="R109" s="2399">
        <v>1</v>
      </c>
      <c r="S109" s="2399"/>
      <c r="T109" s="473"/>
      <c r="U109" s="472"/>
      <c r="V109" s="472"/>
      <c r="W109" s="473"/>
      <c r="X109" s="2316"/>
      <c r="Y109" s="2316"/>
      <c r="Z109" s="163"/>
      <c r="AA109" s="685"/>
      <c r="AB109" s="685"/>
      <c r="AC109" s="163"/>
      <c r="AD109" s="2316"/>
      <c r="AE109" s="2316"/>
      <c r="AF109" s="163"/>
      <c r="AG109" s="685"/>
      <c r="AH109" s="685"/>
      <c r="AI109" s="163"/>
      <c r="AJ109" s="2383"/>
      <c r="AK109" s="2384"/>
      <c r="AL109" s="2316"/>
      <c r="AM109" s="2316"/>
      <c r="AN109" s="2316"/>
      <c r="AO109" s="2316"/>
      <c r="AP109" s="2316"/>
      <c r="AQ109" s="2316"/>
      <c r="AS109" s="456"/>
    </row>
    <row r="110" spans="2:45" ht="16.5" customHeight="1" x14ac:dyDescent="0.3">
      <c r="B110" s="456"/>
      <c r="D110" s="796" t="s">
        <v>385</v>
      </c>
      <c r="E110" s="420" t="s">
        <v>80</v>
      </c>
      <c r="F110" s="785"/>
      <c r="G110" s="533"/>
      <c r="H110" s="533"/>
      <c r="I110" s="533"/>
      <c r="J110" s="533"/>
      <c r="K110" s="402"/>
      <c r="L110" s="402"/>
      <c r="M110" s="402"/>
      <c r="N110" s="403"/>
      <c r="O110" s="163"/>
      <c r="P110" s="2316"/>
      <c r="Q110" s="2316"/>
      <c r="R110" s="2316"/>
      <c r="S110" s="2316"/>
      <c r="T110" s="473"/>
      <c r="U110" s="472"/>
      <c r="V110" s="472"/>
      <c r="W110" s="473"/>
      <c r="X110" s="2316"/>
      <c r="Y110" s="2316"/>
      <c r="Z110" s="163"/>
      <c r="AA110" s="685"/>
      <c r="AB110" s="685"/>
      <c r="AC110" s="163"/>
      <c r="AD110" s="2316"/>
      <c r="AE110" s="2316"/>
      <c r="AF110" s="163"/>
      <c r="AG110" s="685"/>
      <c r="AH110" s="685"/>
      <c r="AI110" s="163"/>
      <c r="AJ110" s="2383"/>
      <c r="AK110" s="2384"/>
      <c r="AL110" s="2316"/>
      <c r="AM110" s="2316"/>
      <c r="AN110" s="2316"/>
      <c r="AO110" s="2316"/>
      <c r="AP110" s="2316"/>
      <c r="AQ110" s="2316"/>
      <c r="AS110" s="456"/>
    </row>
    <row r="111" spans="2:45" ht="16.5" customHeight="1" x14ac:dyDescent="0.3">
      <c r="B111" s="456"/>
      <c r="D111" s="414"/>
      <c r="E111" s="2438" t="s">
        <v>537</v>
      </c>
      <c r="F111" s="2438"/>
      <c r="G111" s="2438"/>
      <c r="H111" s="2438"/>
      <c r="I111" s="2438"/>
      <c r="J111" s="2438"/>
      <c r="K111" s="2438"/>
      <c r="L111" s="399"/>
      <c r="M111" s="399"/>
      <c r="N111" s="400"/>
      <c r="O111" s="429" t="s">
        <v>180</v>
      </c>
      <c r="P111" s="2313">
        <v>1</v>
      </c>
      <c r="Q111" s="2314"/>
      <c r="R111" s="2413">
        <v>1</v>
      </c>
      <c r="S111" s="2414"/>
      <c r="T111" s="473"/>
      <c r="U111" s="472"/>
      <c r="V111" s="472"/>
      <c r="W111" s="473"/>
      <c r="X111" s="2313"/>
      <c r="Y111" s="2314"/>
      <c r="Z111" s="163"/>
      <c r="AA111" s="685"/>
      <c r="AB111" s="685"/>
      <c r="AC111" s="163"/>
      <c r="AD111" s="2313"/>
      <c r="AE111" s="2314"/>
      <c r="AF111" s="163"/>
      <c r="AG111" s="685"/>
      <c r="AH111" s="685"/>
      <c r="AI111" s="163"/>
      <c r="AJ111" s="2383"/>
      <c r="AK111" s="2384"/>
      <c r="AL111" s="2313"/>
      <c r="AM111" s="2314"/>
      <c r="AN111" s="2313"/>
      <c r="AO111" s="2314"/>
      <c r="AP111" s="2313"/>
      <c r="AQ111" s="2314"/>
      <c r="AS111" s="456"/>
    </row>
    <row r="112" spans="2:45" ht="16.5" customHeight="1" x14ac:dyDescent="0.3">
      <c r="B112" s="456"/>
      <c r="D112" s="796" t="s">
        <v>386</v>
      </c>
      <c r="E112" s="438" t="s">
        <v>81</v>
      </c>
      <c r="F112" s="541"/>
      <c r="G112" s="541"/>
      <c r="H112" s="533"/>
      <c r="I112" s="533"/>
      <c r="J112" s="533"/>
      <c r="K112" s="402"/>
      <c r="L112" s="402"/>
      <c r="M112" s="402"/>
      <c r="N112" s="403"/>
      <c r="O112" s="163"/>
      <c r="P112" s="2316"/>
      <c r="Q112" s="2316"/>
      <c r="R112" s="2316"/>
      <c r="S112" s="2316"/>
      <c r="T112" s="473"/>
      <c r="U112" s="472"/>
      <c r="V112" s="472"/>
      <c r="W112" s="473"/>
      <c r="X112" s="2316"/>
      <c r="Y112" s="2316"/>
      <c r="Z112" s="163"/>
      <c r="AA112" s="685"/>
      <c r="AB112" s="685"/>
      <c r="AC112" s="163"/>
      <c r="AD112" s="2316"/>
      <c r="AE112" s="2316"/>
      <c r="AF112" s="163"/>
      <c r="AG112" s="685"/>
      <c r="AH112" s="685"/>
      <c r="AI112" s="163"/>
      <c r="AJ112" s="2383"/>
      <c r="AK112" s="2384"/>
      <c r="AL112" s="2316"/>
      <c r="AM112" s="2316"/>
      <c r="AN112" s="2316"/>
      <c r="AO112" s="2316"/>
      <c r="AP112" s="2316"/>
      <c r="AQ112" s="2316"/>
      <c r="AS112" s="456"/>
    </row>
    <row r="113" spans="2:45" ht="16.5" customHeight="1" x14ac:dyDescent="0.3">
      <c r="B113" s="456"/>
      <c r="D113" s="414"/>
      <c r="E113" s="546" t="s">
        <v>52</v>
      </c>
      <c r="F113" s="531"/>
      <c r="G113" s="531"/>
      <c r="H113" s="531"/>
      <c r="I113" s="531"/>
      <c r="J113" s="531"/>
      <c r="K113" s="399"/>
      <c r="L113" s="399"/>
      <c r="M113" s="399"/>
      <c r="N113" s="400"/>
      <c r="O113" s="427" t="s">
        <v>53</v>
      </c>
      <c r="P113" s="2316">
        <v>1</v>
      </c>
      <c r="Q113" s="2316"/>
      <c r="R113" s="2399"/>
      <c r="S113" s="2399"/>
      <c r="T113" s="428" t="str">
        <f>IF(R113=1,"Y","")</f>
        <v/>
      </c>
      <c r="U113" s="786"/>
      <c r="V113" s="786"/>
      <c r="W113" s="428"/>
      <c r="X113" s="2316"/>
      <c r="Y113" s="2316"/>
      <c r="Z113" s="467"/>
      <c r="AA113" s="794"/>
      <c r="AB113" s="794"/>
      <c r="AC113" s="467"/>
      <c r="AD113" s="2316"/>
      <c r="AE113" s="2316"/>
      <c r="AF113" s="467"/>
      <c r="AG113" s="794"/>
      <c r="AH113" s="794"/>
      <c r="AI113" s="467"/>
      <c r="AJ113" s="2313"/>
      <c r="AK113" s="2314"/>
      <c r="AL113" s="2316"/>
      <c r="AM113" s="2316"/>
      <c r="AN113" s="2316"/>
      <c r="AO113" s="2316"/>
      <c r="AP113" s="2316"/>
      <c r="AQ113" s="2316"/>
      <c r="AS113" s="456"/>
    </row>
    <row r="114" spans="2:45" ht="16.5" customHeight="1" x14ac:dyDescent="0.3">
      <c r="B114" s="456"/>
      <c r="D114" s="412"/>
      <c r="E114" s="542" t="s">
        <v>26</v>
      </c>
      <c r="F114" s="533"/>
      <c r="G114" s="533"/>
      <c r="H114" s="533"/>
      <c r="I114" s="533"/>
      <c r="J114" s="533"/>
      <c r="K114" s="402"/>
      <c r="L114" s="402"/>
      <c r="M114" s="402"/>
      <c r="N114" s="403"/>
      <c r="O114" s="427" t="s">
        <v>53</v>
      </c>
      <c r="P114" s="2316">
        <v>2</v>
      </c>
      <c r="Q114" s="2316"/>
      <c r="R114" s="2399"/>
      <c r="S114" s="2399"/>
      <c r="T114" s="428" t="str">
        <f>IF(R114=2,"Y","")</f>
        <v/>
      </c>
      <c r="U114" s="428"/>
      <c r="V114" s="428"/>
      <c r="W114" s="428"/>
      <c r="X114" s="2316"/>
      <c r="Y114" s="2316"/>
      <c r="Z114" s="467"/>
      <c r="AA114" s="467"/>
      <c r="AB114" s="467"/>
      <c r="AC114" s="467"/>
      <c r="AD114" s="2316"/>
      <c r="AE114" s="2316"/>
      <c r="AF114" s="467"/>
      <c r="AG114" s="467"/>
      <c r="AH114" s="467"/>
      <c r="AI114" s="467"/>
      <c r="AJ114" s="2316"/>
      <c r="AK114" s="2316"/>
      <c r="AL114" s="2316"/>
      <c r="AM114" s="2316"/>
      <c r="AN114" s="2316"/>
      <c r="AO114" s="2316"/>
      <c r="AP114" s="2316"/>
      <c r="AQ114" s="2316"/>
      <c r="AS114" s="456"/>
    </row>
    <row r="115" spans="2:45" ht="16.5" customHeight="1" x14ac:dyDescent="0.3">
      <c r="B115" s="456"/>
      <c r="D115" s="414"/>
      <c r="E115" s="546" t="s">
        <v>27</v>
      </c>
      <c r="F115" s="531"/>
      <c r="G115" s="531"/>
      <c r="H115" s="531"/>
      <c r="I115" s="531"/>
      <c r="J115" s="531"/>
      <c r="K115" s="399"/>
      <c r="L115" s="399"/>
      <c r="M115" s="399"/>
      <c r="N115" s="400"/>
      <c r="O115" s="427" t="s">
        <v>53</v>
      </c>
      <c r="P115" s="2313">
        <v>3</v>
      </c>
      <c r="Q115" s="2314"/>
      <c r="R115" s="445"/>
      <c r="S115" s="446"/>
      <c r="T115" s="428" t="str">
        <f>IF(R115=3,"Y","")</f>
        <v/>
      </c>
      <c r="U115" s="790"/>
      <c r="V115" s="790"/>
      <c r="W115" s="837"/>
      <c r="X115" s="414"/>
      <c r="Y115" s="437"/>
      <c r="Z115" s="467"/>
      <c r="AA115" s="824"/>
      <c r="AB115" s="824"/>
      <c r="AC115" s="835"/>
      <c r="AD115" s="414"/>
      <c r="AE115" s="437"/>
      <c r="AF115" s="467"/>
      <c r="AG115" s="824"/>
      <c r="AH115" s="824"/>
      <c r="AI115" s="835"/>
      <c r="AJ115" s="414"/>
      <c r="AK115" s="437"/>
      <c r="AL115" s="414"/>
      <c r="AM115" s="437"/>
      <c r="AN115" s="414"/>
      <c r="AO115" s="437"/>
      <c r="AP115" s="414"/>
      <c r="AQ115" s="437"/>
      <c r="AS115" s="456"/>
    </row>
    <row r="116" spans="2:45" ht="16.5" customHeight="1" x14ac:dyDescent="0.3">
      <c r="B116" s="456"/>
      <c r="D116" s="412"/>
      <c r="E116" s="542" t="s">
        <v>28</v>
      </c>
      <c r="F116" s="533"/>
      <c r="G116" s="533"/>
      <c r="H116" s="533"/>
      <c r="I116" s="533"/>
      <c r="J116" s="533"/>
      <c r="K116" s="402"/>
      <c r="L116" s="402"/>
      <c r="M116" s="402"/>
      <c r="N116" s="403"/>
      <c r="O116" s="427" t="s">
        <v>53</v>
      </c>
      <c r="P116" s="2316">
        <v>4</v>
      </c>
      <c r="Q116" s="2316"/>
      <c r="R116" s="2399">
        <v>4</v>
      </c>
      <c r="S116" s="2399"/>
      <c r="T116" s="428" t="str">
        <f>IF(R116=4,"Y","")</f>
        <v>Y</v>
      </c>
      <c r="U116" s="428"/>
      <c r="V116" s="428"/>
      <c r="W116" s="428"/>
      <c r="X116" s="2316"/>
      <c r="Y116" s="2316"/>
      <c r="Z116" s="467"/>
      <c r="AA116" s="467"/>
      <c r="AB116" s="467"/>
      <c r="AC116" s="467"/>
      <c r="AD116" s="2316"/>
      <c r="AE116" s="2316"/>
      <c r="AF116" s="467"/>
      <c r="AG116" s="467"/>
      <c r="AH116" s="467"/>
      <c r="AI116" s="467"/>
      <c r="AJ116" s="2316"/>
      <c r="AK116" s="2316"/>
      <c r="AL116" s="2316"/>
      <c r="AM116" s="2316"/>
      <c r="AN116" s="2316"/>
      <c r="AO116" s="2316"/>
      <c r="AP116" s="2316"/>
      <c r="AQ116" s="2316"/>
      <c r="AS116" s="456"/>
    </row>
    <row r="117" spans="2:45" ht="16.5" customHeight="1" x14ac:dyDescent="0.3">
      <c r="B117" s="456"/>
      <c r="D117" s="684" t="s">
        <v>198</v>
      </c>
      <c r="E117" s="533"/>
      <c r="F117" s="533"/>
      <c r="G117" s="533"/>
      <c r="H117" s="533"/>
      <c r="I117" s="533"/>
      <c r="J117" s="533"/>
      <c r="K117" s="402"/>
      <c r="L117" s="402"/>
      <c r="M117" s="402"/>
      <c r="N117" s="403"/>
      <c r="O117" s="163"/>
      <c r="P117" s="414"/>
      <c r="Q117" s="437"/>
      <c r="R117" s="414"/>
      <c r="S117" s="437"/>
      <c r="T117" s="473"/>
      <c r="U117" s="472"/>
      <c r="V117" s="472"/>
      <c r="W117" s="473"/>
      <c r="X117" s="414"/>
      <c r="Y117" s="437"/>
      <c r="Z117" s="163"/>
      <c r="AA117" s="685"/>
      <c r="AB117" s="685"/>
      <c r="AC117" s="163"/>
      <c r="AD117" s="414"/>
      <c r="AE117" s="437"/>
      <c r="AF117" s="163"/>
      <c r="AG117" s="685"/>
      <c r="AH117" s="685"/>
      <c r="AI117" s="163"/>
      <c r="AJ117" s="2383"/>
      <c r="AK117" s="2384"/>
      <c r="AL117" s="414"/>
      <c r="AM117" s="437"/>
      <c r="AN117" s="414"/>
      <c r="AO117" s="437"/>
      <c r="AP117" s="414"/>
      <c r="AQ117" s="437"/>
      <c r="AS117" s="456"/>
    </row>
    <row r="118" spans="2:45" ht="16.5" customHeight="1" x14ac:dyDescent="0.3">
      <c r="B118" s="456"/>
      <c r="D118" s="796" t="s">
        <v>191</v>
      </c>
      <c r="E118" s="98" t="s">
        <v>323</v>
      </c>
      <c r="F118" s="61"/>
      <c r="G118" s="61"/>
      <c r="H118" s="61"/>
      <c r="I118" s="61"/>
      <c r="J118" s="61"/>
      <c r="K118" s="402"/>
      <c r="L118" s="402"/>
      <c r="M118" s="402"/>
      <c r="N118" s="403"/>
      <c r="O118" s="429" t="s">
        <v>180</v>
      </c>
      <c r="P118" s="2315" t="s">
        <v>194</v>
      </c>
      <c r="Q118" s="2315"/>
      <c r="R118" s="2315" t="s">
        <v>194</v>
      </c>
      <c r="S118" s="2315"/>
      <c r="T118" s="151"/>
      <c r="U118" s="151"/>
      <c r="V118" s="151"/>
      <c r="W118" s="127"/>
      <c r="X118" s="2316"/>
      <c r="Y118" s="2316"/>
      <c r="Z118" s="68"/>
      <c r="AA118" s="68"/>
      <c r="AB118" s="68"/>
      <c r="AC118" s="246"/>
      <c r="AD118" s="2316"/>
      <c r="AE118" s="2316"/>
      <c r="AF118" s="68"/>
      <c r="AG118" s="68"/>
      <c r="AH118" s="68"/>
      <c r="AI118" s="246"/>
      <c r="AJ118" s="2383"/>
      <c r="AK118" s="2384"/>
      <c r="AL118" s="2383"/>
      <c r="AM118" s="2384"/>
      <c r="AN118" s="2383"/>
      <c r="AO118" s="2384"/>
      <c r="AP118" s="2383"/>
      <c r="AQ118" s="2384"/>
      <c r="AS118" s="456"/>
    </row>
    <row r="119" spans="2:45" ht="16.5" customHeight="1" x14ac:dyDescent="0.3">
      <c r="B119" s="456"/>
      <c r="D119" s="149" t="s">
        <v>387</v>
      </c>
      <c r="E119" s="23" t="s">
        <v>82</v>
      </c>
      <c r="F119" s="549"/>
      <c r="G119" s="549"/>
      <c r="H119" s="531"/>
      <c r="I119" s="531"/>
      <c r="J119" s="531"/>
      <c r="K119" s="399"/>
      <c r="L119" s="399"/>
      <c r="M119" s="399"/>
      <c r="N119" s="400"/>
      <c r="O119" s="163"/>
      <c r="P119" s="2316"/>
      <c r="Q119" s="2316"/>
      <c r="R119" s="2316"/>
      <c r="S119" s="2316"/>
      <c r="T119" s="473"/>
      <c r="U119" s="472"/>
      <c r="V119" s="472"/>
      <c r="W119" s="473"/>
      <c r="X119" s="2316"/>
      <c r="Y119" s="2316"/>
      <c r="Z119" s="163"/>
      <c r="AA119" s="685"/>
      <c r="AB119" s="685"/>
      <c r="AC119" s="163"/>
      <c r="AD119" s="2316"/>
      <c r="AE119" s="2316"/>
      <c r="AF119" s="163"/>
      <c r="AG119" s="685"/>
      <c r="AH119" s="685"/>
      <c r="AI119" s="163"/>
      <c r="AJ119" s="2383"/>
      <c r="AK119" s="2384"/>
      <c r="AL119" s="2316"/>
      <c r="AM119" s="2316"/>
      <c r="AN119" s="2316"/>
      <c r="AO119" s="2316"/>
      <c r="AP119" s="2316"/>
      <c r="AQ119" s="2316"/>
      <c r="AS119" s="456"/>
    </row>
    <row r="120" spans="2:45" ht="16.5" customHeight="1" x14ac:dyDescent="0.3">
      <c r="B120" s="456"/>
      <c r="D120" s="412"/>
      <c r="E120" s="540" t="s">
        <v>538</v>
      </c>
      <c r="F120" s="533"/>
      <c r="G120" s="533"/>
      <c r="H120" s="533"/>
      <c r="I120" s="533"/>
      <c r="J120" s="533"/>
      <c r="K120" s="402"/>
      <c r="L120" s="402"/>
      <c r="M120" s="402"/>
      <c r="N120" s="403"/>
      <c r="O120" s="427" t="s">
        <v>53</v>
      </c>
      <c r="P120" s="2316">
        <v>1</v>
      </c>
      <c r="Q120" s="2316"/>
      <c r="R120" s="2399">
        <v>1</v>
      </c>
      <c r="S120" s="2399"/>
      <c r="T120" s="428" t="str">
        <f>IF(R120=1,"Y","")</f>
        <v>Y</v>
      </c>
      <c r="U120" s="786"/>
      <c r="V120" s="786"/>
      <c r="W120" s="428"/>
      <c r="X120" s="2316"/>
      <c r="Y120" s="2316"/>
      <c r="Z120" s="467"/>
      <c r="AA120" s="794"/>
      <c r="AB120" s="794"/>
      <c r="AC120" s="467"/>
      <c r="AD120" s="2316"/>
      <c r="AE120" s="2316"/>
      <c r="AF120" s="467"/>
      <c r="AG120" s="794"/>
      <c r="AH120" s="794"/>
      <c r="AI120" s="467"/>
      <c r="AJ120" s="2313"/>
      <c r="AK120" s="2314"/>
      <c r="AL120" s="2316"/>
      <c r="AM120" s="2316"/>
      <c r="AN120" s="2316"/>
      <c r="AO120" s="2316"/>
      <c r="AP120" s="2316"/>
      <c r="AQ120" s="2316"/>
      <c r="AS120" s="456"/>
    </row>
    <row r="121" spans="2:45" ht="16.5" customHeight="1" x14ac:dyDescent="0.3">
      <c r="B121" s="456"/>
      <c r="D121" s="414"/>
      <c r="E121" s="140" t="s">
        <v>539</v>
      </c>
      <c r="F121" s="531"/>
      <c r="G121" s="531"/>
      <c r="H121" s="531"/>
      <c r="I121" s="531"/>
      <c r="J121" s="531"/>
      <c r="K121" s="399"/>
      <c r="L121" s="399"/>
      <c r="M121" s="399"/>
      <c r="N121" s="400"/>
      <c r="O121" s="427" t="s">
        <v>53</v>
      </c>
      <c r="P121" s="2316">
        <v>1</v>
      </c>
      <c r="Q121" s="2316"/>
      <c r="R121" s="2399">
        <v>1</v>
      </c>
      <c r="S121" s="2399"/>
      <c r="T121" s="428" t="str">
        <f>IF(R121=1,"Y","")</f>
        <v>Y</v>
      </c>
      <c r="U121" s="786"/>
      <c r="V121" s="786"/>
      <c r="W121" s="428"/>
      <c r="X121" s="2316"/>
      <c r="Y121" s="2316"/>
      <c r="Z121" s="467"/>
      <c r="AA121" s="794"/>
      <c r="AB121" s="794"/>
      <c r="AC121" s="467"/>
      <c r="AD121" s="2316"/>
      <c r="AE121" s="2316"/>
      <c r="AF121" s="467"/>
      <c r="AG121" s="794"/>
      <c r="AH121" s="794"/>
      <c r="AI121" s="467"/>
      <c r="AJ121" s="2313"/>
      <c r="AK121" s="2314"/>
      <c r="AL121" s="2316"/>
      <c r="AM121" s="2316"/>
      <c r="AN121" s="2316"/>
      <c r="AO121" s="2316"/>
      <c r="AP121" s="2316"/>
      <c r="AQ121" s="2316"/>
      <c r="AS121" s="456"/>
    </row>
    <row r="122" spans="2:45" ht="16.5" customHeight="1" x14ac:dyDescent="0.3">
      <c r="B122" s="456"/>
      <c r="D122" s="796" t="s">
        <v>388</v>
      </c>
      <c r="E122" s="438" t="s">
        <v>632</v>
      </c>
      <c r="F122" s="533"/>
      <c r="G122" s="533"/>
      <c r="H122" s="533"/>
      <c r="I122" s="533"/>
      <c r="J122" s="533"/>
      <c r="K122" s="402"/>
      <c r="L122" s="402"/>
      <c r="M122" s="402"/>
      <c r="N122" s="403"/>
      <c r="O122" s="427" t="s">
        <v>53</v>
      </c>
      <c r="P122" s="2316">
        <v>1</v>
      </c>
      <c r="Q122" s="2316"/>
      <c r="R122" s="2413">
        <v>1</v>
      </c>
      <c r="S122" s="2414"/>
      <c r="T122" s="428" t="str">
        <f>IF(R122=1,"Y","")</f>
        <v>Y</v>
      </c>
      <c r="U122" s="786"/>
      <c r="V122" s="786"/>
      <c r="W122" s="428"/>
      <c r="X122" s="2313"/>
      <c r="Y122" s="2314"/>
      <c r="Z122" s="467"/>
      <c r="AA122" s="794"/>
      <c r="AB122" s="794"/>
      <c r="AC122" s="467"/>
      <c r="AD122" s="2313"/>
      <c r="AE122" s="2314"/>
      <c r="AF122" s="467"/>
      <c r="AG122" s="794"/>
      <c r="AH122" s="794"/>
      <c r="AI122" s="467"/>
      <c r="AJ122" s="2313"/>
      <c r="AK122" s="2314"/>
      <c r="AL122" s="2313"/>
      <c r="AM122" s="2314"/>
      <c r="AN122" s="2313"/>
      <c r="AO122" s="2314"/>
      <c r="AP122" s="2313"/>
      <c r="AQ122" s="2314"/>
      <c r="AS122" s="456"/>
    </row>
    <row r="123" spans="2:45" ht="16.5" customHeight="1" x14ac:dyDescent="0.3">
      <c r="B123" s="456"/>
      <c r="D123" s="796" t="s">
        <v>389</v>
      </c>
      <c r="E123" s="438" t="s">
        <v>83</v>
      </c>
      <c r="F123" s="533"/>
      <c r="G123" s="533"/>
      <c r="H123" s="533"/>
      <c r="I123" s="533"/>
      <c r="J123" s="533"/>
      <c r="K123" s="402"/>
      <c r="L123" s="402"/>
      <c r="M123" s="402"/>
      <c r="N123" s="403"/>
      <c r="O123" s="163"/>
      <c r="P123" s="2316"/>
      <c r="Q123" s="2316"/>
      <c r="R123" s="2316"/>
      <c r="S123" s="2316"/>
      <c r="T123" s="473"/>
      <c r="U123" s="472"/>
      <c r="V123" s="472"/>
      <c r="W123" s="473"/>
      <c r="X123" s="2316"/>
      <c r="Y123" s="2316"/>
      <c r="Z123" s="163"/>
      <c r="AA123" s="685"/>
      <c r="AB123" s="685"/>
      <c r="AC123" s="163"/>
      <c r="AD123" s="2316"/>
      <c r="AE123" s="2316"/>
      <c r="AF123" s="163"/>
      <c r="AG123" s="685"/>
      <c r="AH123" s="685"/>
      <c r="AI123" s="163"/>
      <c r="AJ123" s="2395"/>
      <c r="AK123" s="2396"/>
      <c r="AL123" s="2316"/>
      <c r="AM123" s="2316"/>
      <c r="AN123" s="2316"/>
      <c r="AO123" s="2316"/>
      <c r="AP123" s="2316"/>
      <c r="AQ123" s="2316"/>
      <c r="AS123" s="456"/>
    </row>
    <row r="124" spans="2:45" ht="16.5" customHeight="1" x14ac:dyDescent="0.3">
      <c r="B124" s="456"/>
      <c r="D124" s="2439" t="s">
        <v>657</v>
      </c>
      <c r="E124" s="2440"/>
      <c r="F124" s="2440"/>
      <c r="G124" s="2440"/>
      <c r="H124" s="2440"/>
      <c r="I124" s="2440"/>
      <c r="J124" s="2440"/>
      <c r="K124" s="2440"/>
      <c r="L124" s="2440"/>
      <c r="M124" s="2440"/>
      <c r="N124" s="2441"/>
      <c r="O124" s="168"/>
      <c r="P124" s="2431"/>
      <c r="Q124" s="2431"/>
      <c r="R124" s="2431"/>
      <c r="S124" s="2431"/>
      <c r="T124" s="145"/>
      <c r="U124" s="143"/>
      <c r="V124" s="143"/>
      <c r="W124" s="145"/>
      <c r="X124" s="2431"/>
      <c r="Y124" s="2431"/>
      <c r="Z124" s="152"/>
      <c r="AA124" s="154"/>
      <c r="AB124" s="154"/>
      <c r="AC124" s="152"/>
      <c r="AD124" s="2431"/>
      <c r="AE124" s="2431"/>
      <c r="AF124" s="152"/>
      <c r="AG124" s="154"/>
      <c r="AH124" s="154"/>
      <c r="AI124" s="152"/>
      <c r="AJ124" s="2442"/>
      <c r="AK124" s="2443"/>
      <c r="AL124" s="2431"/>
      <c r="AM124" s="2431"/>
      <c r="AN124" s="2442"/>
      <c r="AO124" s="2443"/>
      <c r="AP124" s="2431"/>
      <c r="AQ124" s="2431"/>
      <c r="AS124" s="456"/>
    </row>
    <row r="125" spans="2:45" ht="16.5" customHeight="1" x14ac:dyDescent="0.3">
      <c r="B125" s="456"/>
      <c r="D125" s="2439"/>
      <c r="E125" s="2440"/>
      <c r="F125" s="2440"/>
      <c r="G125" s="2440"/>
      <c r="H125" s="2440"/>
      <c r="I125" s="2440"/>
      <c r="J125" s="2440"/>
      <c r="K125" s="2440"/>
      <c r="L125" s="2440"/>
      <c r="M125" s="2440"/>
      <c r="N125" s="2441"/>
      <c r="O125" s="169"/>
      <c r="P125" s="2312"/>
      <c r="Q125" s="2312"/>
      <c r="R125" s="2312"/>
      <c r="S125" s="2312"/>
      <c r="T125" s="147"/>
      <c r="U125" s="471"/>
      <c r="V125" s="471"/>
      <c r="W125" s="147"/>
      <c r="X125" s="2312"/>
      <c r="Y125" s="2312"/>
      <c r="Z125" s="159"/>
      <c r="AA125" s="852"/>
      <c r="AB125" s="852"/>
      <c r="AC125" s="159"/>
      <c r="AD125" s="2312"/>
      <c r="AE125" s="2312"/>
      <c r="AF125" s="159"/>
      <c r="AG125" s="852"/>
      <c r="AH125" s="852"/>
      <c r="AI125" s="159"/>
      <c r="AJ125" s="2380"/>
      <c r="AK125" s="2381"/>
      <c r="AL125" s="2312"/>
      <c r="AM125" s="2312"/>
      <c r="AN125" s="2380"/>
      <c r="AO125" s="2381"/>
      <c r="AP125" s="2312"/>
      <c r="AQ125" s="2312"/>
      <c r="AS125" s="456"/>
    </row>
    <row r="126" spans="2:45" ht="16.5" customHeight="1" x14ac:dyDescent="0.3">
      <c r="B126" s="456"/>
      <c r="D126" s="409"/>
      <c r="E126" s="542" t="s">
        <v>144</v>
      </c>
      <c r="F126" s="540"/>
      <c r="G126" s="533"/>
      <c r="H126" s="533"/>
      <c r="I126" s="533"/>
      <c r="J126" s="533"/>
      <c r="K126" s="402"/>
      <c r="L126" s="402"/>
      <c r="M126" s="402"/>
      <c r="N126" s="403"/>
      <c r="O126" s="427" t="s">
        <v>53</v>
      </c>
      <c r="P126" s="2313">
        <v>2</v>
      </c>
      <c r="Q126" s="2314"/>
      <c r="R126" s="2413"/>
      <c r="S126" s="2414"/>
      <c r="T126" s="428" t="str">
        <f>IF(R126=2,"Y","")</f>
        <v/>
      </c>
      <c r="U126" s="786"/>
      <c r="V126" s="786"/>
      <c r="W126" s="428"/>
      <c r="X126" s="2313"/>
      <c r="Y126" s="2314"/>
      <c r="Z126" s="467"/>
      <c r="AA126" s="794"/>
      <c r="AB126" s="794"/>
      <c r="AC126" s="467"/>
      <c r="AD126" s="2313"/>
      <c r="AE126" s="2314"/>
      <c r="AF126" s="467"/>
      <c r="AG126" s="794"/>
      <c r="AH126" s="794"/>
      <c r="AI126" s="467"/>
      <c r="AJ126" s="2357" t="s">
        <v>668</v>
      </c>
      <c r="AK126" s="2358"/>
      <c r="AL126" s="2363">
        <f>[37]Introduction!$L$12</f>
        <v>-59785.527321600355</v>
      </c>
      <c r="AM126" s="2371"/>
      <c r="AN126" s="2316"/>
      <c r="AO126" s="2316"/>
      <c r="AP126" s="2316"/>
      <c r="AQ126" s="2316"/>
      <c r="AS126" s="456"/>
    </row>
    <row r="127" spans="2:45" ht="16.5" customHeight="1" x14ac:dyDescent="0.3">
      <c r="B127" s="456"/>
      <c r="D127" s="404"/>
      <c r="E127" s="546" t="s">
        <v>145</v>
      </c>
      <c r="F127" s="140"/>
      <c r="G127" s="531"/>
      <c r="H127" s="531"/>
      <c r="I127" s="531"/>
      <c r="J127" s="531"/>
      <c r="K127" s="399"/>
      <c r="L127" s="399"/>
      <c r="M127" s="399"/>
      <c r="N127" s="400"/>
      <c r="O127" s="427" t="s">
        <v>53</v>
      </c>
      <c r="P127" s="2313">
        <v>3</v>
      </c>
      <c r="Q127" s="2314"/>
      <c r="R127" s="2413"/>
      <c r="S127" s="2414"/>
      <c r="T127" s="428" t="str">
        <f>IF(R127=3,"Y","")</f>
        <v/>
      </c>
      <c r="U127" s="786"/>
      <c r="V127" s="786"/>
      <c r="W127" s="428"/>
      <c r="X127" s="2313"/>
      <c r="Y127" s="2314"/>
      <c r="Z127" s="467"/>
      <c r="AA127" s="794"/>
      <c r="AB127" s="794"/>
      <c r="AC127" s="467"/>
      <c r="AD127" s="2313"/>
      <c r="AE127" s="2314"/>
      <c r="AF127" s="467"/>
      <c r="AG127" s="794"/>
      <c r="AH127" s="794"/>
      <c r="AI127" s="467"/>
      <c r="AJ127" s="2359"/>
      <c r="AK127" s="2360"/>
      <c r="AL127" s="2327"/>
      <c r="AM127" s="2373"/>
      <c r="AN127" s="2316"/>
      <c r="AO127" s="2316"/>
      <c r="AP127" s="2316"/>
      <c r="AQ127" s="2316"/>
      <c r="AS127" s="456"/>
    </row>
    <row r="128" spans="2:45" ht="16.5" customHeight="1" x14ac:dyDescent="0.3">
      <c r="B128" s="456"/>
      <c r="D128" s="409"/>
      <c r="E128" s="542" t="s">
        <v>146</v>
      </c>
      <c r="F128" s="540"/>
      <c r="G128" s="533"/>
      <c r="H128" s="533"/>
      <c r="I128" s="533"/>
      <c r="J128" s="533"/>
      <c r="K128" s="402"/>
      <c r="L128" s="402"/>
      <c r="M128" s="402"/>
      <c r="N128" s="403"/>
      <c r="O128" s="427" t="s">
        <v>53</v>
      </c>
      <c r="P128" s="2316">
        <v>4</v>
      </c>
      <c r="Q128" s="2316"/>
      <c r="R128" s="2399"/>
      <c r="S128" s="2399"/>
      <c r="T128" s="428" t="str">
        <f>IF(R128=4,"Y","")</f>
        <v/>
      </c>
      <c r="U128" s="428"/>
      <c r="V128" s="428"/>
      <c r="W128" s="428"/>
      <c r="X128" s="2316"/>
      <c r="Y128" s="2316"/>
      <c r="Z128" s="467"/>
      <c r="AA128" s="467"/>
      <c r="AB128" s="467"/>
      <c r="AC128" s="467"/>
      <c r="AD128" s="2316"/>
      <c r="AE128" s="2316"/>
      <c r="AF128" s="467"/>
      <c r="AG128" s="467"/>
      <c r="AH128" s="467"/>
      <c r="AI128" s="467"/>
      <c r="AJ128" s="2359"/>
      <c r="AK128" s="2360"/>
      <c r="AL128" s="2327"/>
      <c r="AM128" s="2373"/>
      <c r="AN128" s="2313"/>
      <c r="AO128" s="2314"/>
      <c r="AP128" s="2313"/>
      <c r="AQ128" s="2314"/>
      <c r="AS128" s="456"/>
    </row>
    <row r="129" spans="2:45" ht="16.5" customHeight="1" x14ac:dyDescent="0.3">
      <c r="B129" s="456"/>
      <c r="D129" s="404"/>
      <c r="E129" s="546" t="s">
        <v>147</v>
      </c>
      <c r="F129" s="140"/>
      <c r="G129" s="531"/>
      <c r="H129" s="531"/>
      <c r="I129" s="531"/>
      <c r="J129" s="531"/>
      <c r="K129" s="399"/>
      <c r="L129" s="399"/>
      <c r="M129" s="399"/>
      <c r="N129" s="400"/>
      <c r="O129" s="427" t="s">
        <v>53</v>
      </c>
      <c r="P129" s="2316">
        <v>5</v>
      </c>
      <c r="Q129" s="2316"/>
      <c r="R129" s="2399"/>
      <c r="S129" s="2399"/>
      <c r="T129" s="428" t="str">
        <f>IF(R129=5,"Y","")</f>
        <v/>
      </c>
      <c r="U129" s="428"/>
      <c r="V129" s="428"/>
      <c r="W129" s="428"/>
      <c r="X129" s="2316"/>
      <c r="Y129" s="2316"/>
      <c r="Z129" s="467"/>
      <c r="AA129" s="467"/>
      <c r="AB129" s="467"/>
      <c r="AC129" s="467"/>
      <c r="AD129" s="2316"/>
      <c r="AE129" s="2316"/>
      <c r="AF129" s="467"/>
      <c r="AG129" s="467"/>
      <c r="AH129" s="467"/>
      <c r="AI129" s="467"/>
      <c r="AJ129" s="2359"/>
      <c r="AK129" s="2360"/>
      <c r="AL129" s="2327"/>
      <c r="AM129" s="2373"/>
      <c r="AN129" s="2316"/>
      <c r="AO129" s="2316"/>
      <c r="AP129" s="2316"/>
      <c r="AQ129" s="2316"/>
      <c r="AS129" s="456"/>
    </row>
    <row r="130" spans="2:45" ht="16.5" customHeight="1" x14ac:dyDescent="0.3">
      <c r="B130" s="456"/>
      <c r="D130" s="409"/>
      <c r="E130" s="542" t="s">
        <v>148</v>
      </c>
      <c r="F130" s="540"/>
      <c r="G130" s="533"/>
      <c r="H130" s="533"/>
      <c r="I130" s="533"/>
      <c r="J130" s="533"/>
      <c r="K130" s="402"/>
      <c r="L130" s="402"/>
      <c r="M130" s="402"/>
      <c r="N130" s="403"/>
      <c r="O130" s="427" t="s">
        <v>53</v>
      </c>
      <c r="P130" s="2316">
        <v>6</v>
      </c>
      <c r="Q130" s="2316"/>
      <c r="R130" s="2399"/>
      <c r="S130" s="2399"/>
      <c r="T130" s="428" t="str">
        <f>IF(R130=6,"Y","")</f>
        <v/>
      </c>
      <c r="U130" s="428"/>
      <c r="V130" s="428"/>
      <c r="W130" s="428"/>
      <c r="X130" s="2316"/>
      <c r="Y130" s="2316"/>
      <c r="Z130" s="467"/>
      <c r="AA130" s="467"/>
      <c r="AB130" s="467"/>
      <c r="AC130" s="467"/>
      <c r="AD130" s="2316"/>
      <c r="AE130" s="2316"/>
      <c r="AF130" s="467"/>
      <c r="AG130" s="467"/>
      <c r="AH130" s="467"/>
      <c r="AI130" s="467"/>
      <c r="AJ130" s="2359"/>
      <c r="AK130" s="2360"/>
      <c r="AL130" s="2327"/>
      <c r="AM130" s="2373"/>
      <c r="AN130" s="2316"/>
      <c r="AO130" s="2316"/>
      <c r="AP130" s="2316"/>
      <c r="AQ130" s="2316"/>
      <c r="AS130" s="456"/>
    </row>
    <row r="131" spans="2:45" ht="16.5" customHeight="1" x14ac:dyDescent="0.3">
      <c r="B131" s="456"/>
      <c r="D131" s="404"/>
      <c r="E131" s="546" t="s">
        <v>149</v>
      </c>
      <c r="F131" s="140"/>
      <c r="G131" s="531"/>
      <c r="H131" s="531"/>
      <c r="I131" s="531"/>
      <c r="J131" s="531"/>
      <c r="K131" s="399"/>
      <c r="L131" s="399"/>
      <c r="M131" s="399"/>
      <c r="N131" s="400"/>
      <c r="O131" s="427" t="s">
        <v>53</v>
      </c>
      <c r="P131" s="2313">
        <v>7</v>
      </c>
      <c r="Q131" s="2314"/>
      <c r="R131" s="445"/>
      <c r="S131" s="446"/>
      <c r="T131" s="428" t="str">
        <f>IF(R131=7,"Y","")</f>
        <v/>
      </c>
      <c r="U131" s="790"/>
      <c r="V131" s="790"/>
      <c r="W131" s="837"/>
      <c r="X131" s="414"/>
      <c r="Y131" s="437"/>
      <c r="Z131" s="467"/>
      <c r="AA131" s="824"/>
      <c r="AB131" s="824"/>
      <c r="AC131" s="835"/>
      <c r="AD131" s="414"/>
      <c r="AE131" s="437"/>
      <c r="AF131" s="467"/>
      <c r="AG131" s="824"/>
      <c r="AH131" s="824"/>
      <c r="AI131" s="835"/>
      <c r="AJ131" s="2359"/>
      <c r="AK131" s="2360"/>
      <c r="AL131" s="2327"/>
      <c r="AM131" s="2373"/>
      <c r="AN131" s="2316"/>
      <c r="AO131" s="2316"/>
      <c r="AP131" s="2316"/>
      <c r="AQ131" s="2316"/>
      <c r="AS131" s="456"/>
    </row>
    <row r="132" spans="2:45" ht="16.5" customHeight="1" x14ac:dyDescent="0.3">
      <c r="B132" s="456"/>
      <c r="D132" s="409"/>
      <c r="E132" s="542" t="s">
        <v>150</v>
      </c>
      <c r="F132" s="540"/>
      <c r="G132" s="533"/>
      <c r="H132" s="533"/>
      <c r="I132" s="533"/>
      <c r="J132" s="533"/>
      <c r="K132" s="402"/>
      <c r="L132" s="402"/>
      <c r="M132" s="402"/>
      <c r="N132" s="403"/>
      <c r="O132" s="427" t="s">
        <v>53</v>
      </c>
      <c r="P132" s="2316">
        <v>8</v>
      </c>
      <c r="Q132" s="2316"/>
      <c r="R132" s="2399"/>
      <c r="S132" s="2399"/>
      <c r="T132" s="428" t="str">
        <f>IF(R132=8,"Y","")</f>
        <v/>
      </c>
      <c r="U132" s="428"/>
      <c r="V132" s="428"/>
      <c r="W132" s="428"/>
      <c r="X132" s="2316"/>
      <c r="Y132" s="2316"/>
      <c r="Z132" s="467"/>
      <c r="AA132" s="467"/>
      <c r="AB132" s="467"/>
      <c r="AC132" s="467"/>
      <c r="AD132" s="2316"/>
      <c r="AE132" s="2316"/>
      <c r="AF132" s="467"/>
      <c r="AG132" s="467"/>
      <c r="AH132" s="467"/>
      <c r="AI132" s="467"/>
      <c r="AJ132" s="2359"/>
      <c r="AK132" s="2360"/>
      <c r="AL132" s="2327"/>
      <c r="AM132" s="2373"/>
      <c r="AN132" s="414"/>
      <c r="AO132" s="437"/>
      <c r="AP132" s="414"/>
      <c r="AQ132" s="437"/>
      <c r="AS132" s="456"/>
    </row>
    <row r="133" spans="2:45" ht="16.5" customHeight="1" x14ac:dyDescent="0.3">
      <c r="B133" s="456"/>
      <c r="D133" s="404"/>
      <c r="E133" s="546" t="s">
        <v>151</v>
      </c>
      <c r="F133" s="140"/>
      <c r="G133" s="531"/>
      <c r="H133" s="531"/>
      <c r="I133" s="531"/>
      <c r="J133" s="531"/>
      <c r="K133" s="399"/>
      <c r="L133" s="399"/>
      <c r="M133" s="399"/>
      <c r="N133" s="400"/>
      <c r="O133" s="427" t="s">
        <v>53</v>
      </c>
      <c r="P133" s="2316">
        <v>9</v>
      </c>
      <c r="Q133" s="2316"/>
      <c r="R133" s="2399"/>
      <c r="S133" s="2399"/>
      <c r="T133" s="428" t="str">
        <f>IF(R133=9,"Y","")</f>
        <v/>
      </c>
      <c r="U133" s="428"/>
      <c r="V133" s="428"/>
      <c r="W133" s="428"/>
      <c r="X133" s="2316"/>
      <c r="Y133" s="2316"/>
      <c r="Z133" s="467"/>
      <c r="AA133" s="467"/>
      <c r="AB133" s="467"/>
      <c r="AC133" s="467"/>
      <c r="AD133" s="2316"/>
      <c r="AE133" s="2316"/>
      <c r="AF133" s="467"/>
      <c r="AG133" s="467"/>
      <c r="AH133" s="467"/>
      <c r="AI133" s="467"/>
      <c r="AJ133" s="2359"/>
      <c r="AK133" s="2360"/>
      <c r="AL133" s="2327"/>
      <c r="AM133" s="2373"/>
      <c r="AN133" s="2316"/>
      <c r="AO133" s="2316"/>
      <c r="AP133" s="2316"/>
      <c r="AQ133" s="2316"/>
      <c r="AS133" s="456"/>
    </row>
    <row r="134" spans="2:45" ht="16.5" customHeight="1" x14ac:dyDescent="0.3">
      <c r="B134" s="456"/>
      <c r="D134" s="409"/>
      <c r="E134" s="542" t="s">
        <v>152</v>
      </c>
      <c r="F134" s="540"/>
      <c r="G134" s="533"/>
      <c r="H134" s="533"/>
      <c r="I134" s="533"/>
      <c r="J134" s="533"/>
      <c r="K134" s="402"/>
      <c r="L134" s="402"/>
      <c r="M134" s="402"/>
      <c r="N134" s="403"/>
      <c r="O134" s="427" t="s">
        <v>53</v>
      </c>
      <c r="P134" s="2313">
        <v>10</v>
      </c>
      <c r="Q134" s="2314"/>
      <c r="R134" s="2413"/>
      <c r="S134" s="2414"/>
      <c r="T134" s="428" t="str">
        <f>IF(R134=10,"Y","")</f>
        <v/>
      </c>
      <c r="U134" s="786"/>
      <c r="V134" s="786"/>
      <c r="W134" s="428"/>
      <c r="X134" s="2313"/>
      <c r="Y134" s="2314"/>
      <c r="Z134" s="467"/>
      <c r="AA134" s="794"/>
      <c r="AB134" s="794"/>
      <c r="AC134" s="467"/>
      <c r="AD134" s="2313"/>
      <c r="AE134" s="2314"/>
      <c r="AF134" s="467"/>
      <c r="AG134" s="794"/>
      <c r="AH134" s="794"/>
      <c r="AI134" s="467"/>
      <c r="AJ134" s="2359"/>
      <c r="AK134" s="2360"/>
      <c r="AL134" s="2327"/>
      <c r="AM134" s="2373"/>
      <c r="AN134" s="2316"/>
      <c r="AO134" s="2316"/>
      <c r="AP134" s="2316"/>
      <c r="AQ134" s="2316"/>
      <c r="AS134" s="456"/>
    </row>
    <row r="135" spans="2:45" ht="16.5" customHeight="1" x14ac:dyDescent="0.3">
      <c r="B135" s="456"/>
      <c r="D135" s="151"/>
      <c r="E135" s="440" t="s">
        <v>153</v>
      </c>
      <c r="F135" s="59"/>
      <c r="G135" s="406"/>
      <c r="H135" s="406"/>
      <c r="I135" s="406"/>
      <c r="J135" s="406"/>
      <c r="K135" s="359"/>
      <c r="L135" s="359"/>
      <c r="M135" s="359"/>
      <c r="N135" s="360"/>
      <c r="O135" s="427" t="s">
        <v>53</v>
      </c>
      <c r="P135" s="2316">
        <v>11</v>
      </c>
      <c r="Q135" s="2316"/>
      <c r="R135" s="2399"/>
      <c r="S135" s="2399"/>
      <c r="T135" s="428" t="str">
        <f>IF(R135=11,"Y","")</f>
        <v/>
      </c>
      <c r="U135" s="428"/>
      <c r="V135" s="428"/>
      <c r="W135" s="428"/>
      <c r="X135" s="2316"/>
      <c r="Y135" s="2316"/>
      <c r="Z135" s="467"/>
      <c r="AA135" s="467"/>
      <c r="AB135" s="467"/>
      <c r="AC135" s="467"/>
      <c r="AD135" s="2316"/>
      <c r="AE135" s="2316"/>
      <c r="AF135" s="467"/>
      <c r="AG135" s="467"/>
      <c r="AH135" s="467"/>
      <c r="AI135" s="467"/>
      <c r="AJ135" s="2359"/>
      <c r="AK135" s="2360"/>
      <c r="AL135" s="2327"/>
      <c r="AM135" s="2373"/>
      <c r="AN135" s="2313"/>
      <c r="AO135" s="2314"/>
      <c r="AP135" s="2313"/>
      <c r="AQ135" s="2314"/>
      <c r="AS135" s="456"/>
    </row>
    <row r="136" spans="2:45" ht="16.5" customHeight="1" x14ac:dyDescent="0.3">
      <c r="B136" s="456"/>
      <c r="D136" s="404"/>
      <c r="E136" s="546" t="s">
        <v>154</v>
      </c>
      <c r="F136" s="140"/>
      <c r="G136" s="531"/>
      <c r="H136" s="531"/>
      <c r="I136" s="531"/>
      <c r="J136" s="531"/>
      <c r="K136" s="399"/>
      <c r="L136" s="399"/>
      <c r="M136" s="399"/>
      <c r="N136" s="400"/>
      <c r="O136" s="427" t="s">
        <v>53</v>
      </c>
      <c r="P136" s="2316">
        <v>12</v>
      </c>
      <c r="Q136" s="2316"/>
      <c r="R136" s="2399"/>
      <c r="S136" s="2399"/>
      <c r="T136" s="428" t="str">
        <f>IF(R136=12,"Y","")</f>
        <v/>
      </c>
      <c r="U136" s="428"/>
      <c r="V136" s="428"/>
      <c r="W136" s="428"/>
      <c r="X136" s="2316"/>
      <c r="Y136" s="2316"/>
      <c r="Z136" s="467"/>
      <c r="AA136" s="467"/>
      <c r="AB136" s="467"/>
      <c r="AC136" s="467"/>
      <c r="AD136" s="2316"/>
      <c r="AE136" s="2316"/>
      <c r="AF136" s="467"/>
      <c r="AG136" s="467"/>
      <c r="AH136" s="467"/>
      <c r="AI136" s="467"/>
      <c r="AJ136" s="2359"/>
      <c r="AK136" s="2360"/>
      <c r="AL136" s="2327"/>
      <c r="AM136" s="2373"/>
      <c r="AN136" s="2316"/>
      <c r="AO136" s="2316"/>
      <c r="AP136" s="2316"/>
      <c r="AQ136" s="2316"/>
      <c r="AS136" s="456"/>
    </row>
    <row r="137" spans="2:45" ht="16.5" customHeight="1" x14ac:dyDescent="0.3">
      <c r="B137" s="456"/>
      <c r="D137" s="409"/>
      <c r="E137" s="542" t="s">
        <v>155</v>
      </c>
      <c r="F137" s="540"/>
      <c r="G137" s="533"/>
      <c r="H137" s="533"/>
      <c r="I137" s="533"/>
      <c r="J137" s="533"/>
      <c r="K137" s="402"/>
      <c r="L137" s="402"/>
      <c r="M137" s="402"/>
      <c r="N137" s="403"/>
      <c r="O137" s="427" t="s">
        <v>53</v>
      </c>
      <c r="P137" s="2316">
        <v>13</v>
      </c>
      <c r="Q137" s="2316"/>
      <c r="R137" s="2399"/>
      <c r="S137" s="2399"/>
      <c r="T137" s="428" t="str">
        <f>IF(R137=13,"Y","")</f>
        <v/>
      </c>
      <c r="U137" s="428"/>
      <c r="V137" s="428"/>
      <c r="W137" s="428"/>
      <c r="X137" s="2316"/>
      <c r="Y137" s="2316"/>
      <c r="Z137" s="467"/>
      <c r="AA137" s="467"/>
      <c r="AB137" s="467"/>
      <c r="AC137" s="467"/>
      <c r="AD137" s="2316"/>
      <c r="AE137" s="2316"/>
      <c r="AF137" s="467"/>
      <c r="AG137" s="467"/>
      <c r="AH137" s="467"/>
      <c r="AI137" s="467"/>
      <c r="AJ137" s="2359"/>
      <c r="AK137" s="2360"/>
      <c r="AL137" s="2327"/>
      <c r="AM137" s="2373"/>
      <c r="AN137" s="2316"/>
      <c r="AO137" s="2316"/>
      <c r="AP137" s="2316"/>
      <c r="AQ137" s="2316"/>
      <c r="AS137" s="456"/>
    </row>
    <row r="138" spans="2:45" ht="16.5" customHeight="1" x14ac:dyDescent="0.3">
      <c r="B138" s="456"/>
      <c r="D138" s="404"/>
      <c r="E138" s="546" t="s">
        <v>156</v>
      </c>
      <c r="F138" s="140"/>
      <c r="G138" s="531"/>
      <c r="H138" s="531"/>
      <c r="I138" s="531"/>
      <c r="J138" s="531"/>
      <c r="K138" s="399"/>
      <c r="L138" s="399"/>
      <c r="M138" s="399"/>
      <c r="N138" s="400"/>
      <c r="O138" s="427" t="s">
        <v>53</v>
      </c>
      <c r="P138" s="2313">
        <v>14</v>
      </c>
      <c r="Q138" s="2314"/>
      <c r="R138" s="445"/>
      <c r="S138" s="446"/>
      <c r="T138" s="428" t="str">
        <f>IF(R138=14,"Y","")</f>
        <v/>
      </c>
      <c r="U138" s="790"/>
      <c r="V138" s="790"/>
      <c r="W138" s="837"/>
      <c r="X138" s="414"/>
      <c r="Y138" s="437"/>
      <c r="Z138" s="467"/>
      <c r="AA138" s="824"/>
      <c r="AB138" s="824"/>
      <c r="AC138" s="835"/>
      <c r="AD138" s="414"/>
      <c r="AE138" s="437"/>
      <c r="AF138" s="467"/>
      <c r="AG138" s="824"/>
      <c r="AH138" s="824"/>
      <c r="AI138" s="835"/>
      <c r="AJ138" s="2359"/>
      <c r="AK138" s="2360"/>
      <c r="AL138" s="2327"/>
      <c r="AM138" s="2373"/>
      <c r="AN138" s="2316"/>
      <c r="AO138" s="2316"/>
      <c r="AP138" s="2316"/>
      <c r="AQ138" s="2316"/>
      <c r="AS138" s="456"/>
    </row>
    <row r="139" spans="2:45" ht="16.5" customHeight="1" x14ac:dyDescent="0.3">
      <c r="B139" s="456"/>
      <c r="D139" s="409"/>
      <c r="E139" s="542" t="s">
        <v>157</v>
      </c>
      <c r="F139" s="540"/>
      <c r="G139" s="533"/>
      <c r="H139" s="533"/>
      <c r="I139" s="533"/>
      <c r="J139" s="533"/>
      <c r="K139" s="402"/>
      <c r="L139" s="402"/>
      <c r="M139" s="402"/>
      <c r="N139" s="403"/>
      <c r="O139" s="427" t="s">
        <v>53</v>
      </c>
      <c r="P139" s="2316">
        <v>15</v>
      </c>
      <c r="Q139" s="2316"/>
      <c r="R139" s="2399"/>
      <c r="S139" s="2399"/>
      <c r="T139" s="428" t="str">
        <f>IF(R139=15,"Y","")</f>
        <v/>
      </c>
      <c r="U139" s="428"/>
      <c r="V139" s="428"/>
      <c r="W139" s="428"/>
      <c r="X139" s="2316"/>
      <c r="Y139" s="2316"/>
      <c r="Z139" s="467"/>
      <c r="AA139" s="467"/>
      <c r="AB139" s="467"/>
      <c r="AC139" s="467"/>
      <c r="AD139" s="2316"/>
      <c r="AE139" s="2316"/>
      <c r="AF139" s="467"/>
      <c r="AG139" s="467"/>
      <c r="AH139" s="467"/>
      <c r="AI139" s="467"/>
      <c r="AJ139" s="2359"/>
      <c r="AK139" s="2360"/>
      <c r="AL139" s="2327"/>
      <c r="AM139" s="2373"/>
      <c r="AN139" s="2316"/>
      <c r="AO139" s="2316"/>
      <c r="AP139" s="2316"/>
      <c r="AQ139" s="2316"/>
      <c r="AS139" s="456"/>
    </row>
    <row r="140" spans="2:45" ht="16.5" customHeight="1" x14ac:dyDescent="0.3">
      <c r="B140" s="456"/>
      <c r="D140" s="404"/>
      <c r="E140" s="546" t="s">
        <v>158</v>
      </c>
      <c r="F140" s="140"/>
      <c r="G140" s="531"/>
      <c r="H140" s="531"/>
      <c r="I140" s="531"/>
      <c r="J140" s="531"/>
      <c r="K140" s="399"/>
      <c r="L140" s="399"/>
      <c r="M140" s="399"/>
      <c r="N140" s="400"/>
      <c r="O140" s="427" t="s">
        <v>53</v>
      </c>
      <c r="P140" s="2316">
        <v>16</v>
      </c>
      <c r="Q140" s="2316"/>
      <c r="R140" s="2399"/>
      <c r="S140" s="2399"/>
      <c r="T140" s="428" t="str">
        <f>IF(R140=16,"Y","")</f>
        <v/>
      </c>
      <c r="U140" s="428"/>
      <c r="V140" s="428"/>
      <c r="W140" s="428"/>
      <c r="X140" s="2316"/>
      <c r="Y140" s="2316"/>
      <c r="Z140" s="467"/>
      <c r="AA140" s="467"/>
      <c r="AB140" s="467"/>
      <c r="AC140" s="467"/>
      <c r="AD140" s="2316"/>
      <c r="AE140" s="2316"/>
      <c r="AF140" s="467"/>
      <c r="AG140" s="467"/>
      <c r="AH140" s="467"/>
      <c r="AI140" s="467"/>
      <c r="AJ140" s="2359"/>
      <c r="AK140" s="2360"/>
      <c r="AL140" s="2327"/>
      <c r="AM140" s="2373"/>
      <c r="AN140" s="2313"/>
      <c r="AO140" s="2314"/>
      <c r="AP140" s="2313"/>
      <c r="AQ140" s="2314"/>
      <c r="AS140" s="456"/>
    </row>
    <row r="141" spans="2:45" ht="16.5" customHeight="1" x14ac:dyDescent="0.3">
      <c r="B141" s="456"/>
      <c r="D141" s="409"/>
      <c r="E141" s="542" t="s">
        <v>159</v>
      </c>
      <c r="F141" s="540"/>
      <c r="G141" s="533"/>
      <c r="H141" s="533"/>
      <c r="I141" s="533"/>
      <c r="J141" s="533"/>
      <c r="K141" s="402"/>
      <c r="L141" s="402"/>
      <c r="M141" s="402"/>
      <c r="N141" s="403"/>
      <c r="O141" s="427" t="s">
        <v>53</v>
      </c>
      <c r="P141" s="2313">
        <v>17</v>
      </c>
      <c r="Q141" s="2314"/>
      <c r="R141" s="2413"/>
      <c r="S141" s="2414"/>
      <c r="T141" s="428" t="str">
        <f>IF(R141=17,"Y","")</f>
        <v/>
      </c>
      <c r="U141" s="786"/>
      <c r="V141" s="786"/>
      <c r="W141" s="428"/>
      <c r="X141" s="2313"/>
      <c r="Y141" s="2314"/>
      <c r="Z141" s="467"/>
      <c r="AA141" s="794"/>
      <c r="AB141" s="794"/>
      <c r="AC141" s="467"/>
      <c r="AD141" s="2313"/>
      <c r="AE141" s="2314"/>
      <c r="AF141" s="467"/>
      <c r="AG141" s="794"/>
      <c r="AH141" s="794"/>
      <c r="AI141" s="467"/>
      <c r="AJ141" s="2359"/>
      <c r="AK141" s="2360"/>
      <c r="AL141" s="2327"/>
      <c r="AM141" s="2373"/>
      <c r="AN141" s="2316"/>
      <c r="AO141" s="2316"/>
      <c r="AP141" s="2316"/>
      <c r="AQ141" s="2316"/>
      <c r="AS141" s="456"/>
    </row>
    <row r="142" spans="2:45" ht="16.5" customHeight="1" x14ac:dyDescent="0.3">
      <c r="B142" s="456"/>
      <c r="D142" s="404"/>
      <c r="E142" s="546" t="s">
        <v>160</v>
      </c>
      <c r="F142" s="140"/>
      <c r="G142" s="531"/>
      <c r="H142" s="531"/>
      <c r="I142" s="531"/>
      <c r="J142" s="531"/>
      <c r="K142" s="399"/>
      <c r="L142" s="399"/>
      <c r="M142" s="399"/>
      <c r="N142" s="400"/>
      <c r="O142" s="427" t="s">
        <v>53</v>
      </c>
      <c r="P142" s="2316">
        <v>18</v>
      </c>
      <c r="Q142" s="2316"/>
      <c r="R142" s="2399"/>
      <c r="S142" s="2399"/>
      <c r="T142" s="428"/>
      <c r="U142" s="428"/>
      <c r="V142" s="428"/>
      <c r="W142" s="428"/>
      <c r="X142" s="2316"/>
      <c r="Y142" s="2316"/>
      <c r="Z142" s="467"/>
      <c r="AA142" s="467"/>
      <c r="AB142" s="467"/>
      <c r="AC142" s="467"/>
      <c r="AD142" s="2316"/>
      <c r="AE142" s="2316"/>
      <c r="AF142" s="467"/>
      <c r="AG142" s="467"/>
      <c r="AH142" s="467"/>
      <c r="AI142" s="467"/>
      <c r="AJ142" s="2359"/>
      <c r="AK142" s="2360"/>
      <c r="AL142" s="2327"/>
      <c r="AM142" s="2373"/>
      <c r="AN142" s="2316"/>
      <c r="AO142" s="2316"/>
      <c r="AP142" s="2316"/>
      <c r="AQ142" s="2316"/>
      <c r="AS142" s="456"/>
    </row>
    <row r="143" spans="2:45" ht="16.5" customHeight="1" x14ac:dyDescent="0.3">
      <c r="B143" s="456"/>
      <c r="D143" s="412"/>
      <c r="E143" s="542" t="s">
        <v>161</v>
      </c>
      <c r="F143" s="540"/>
      <c r="G143" s="535"/>
      <c r="H143" s="535"/>
      <c r="I143" s="535"/>
      <c r="J143" s="535"/>
      <c r="K143" s="219"/>
      <c r="L143" s="219"/>
      <c r="M143" s="219"/>
      <c r="N143" s="267"/>
      <c r="O143" s="427" t="s">
        <v>53</v>
      </c>
      <c r="P143" s="2316">
        <v>19</v>
      </c>
      <c r="Q143" s="2316"/>
      <c r="R143" s="2399"/>
      <c r="S143" s="2399"/>
      <c r="T143" s="428" t="str">
        <f>IF(R143=19,"Y","")</f>
        <v/>
      </c>
      <c r="U143" s="428"/>
      <c r="V143" s="428"/>
      <c r="W143" s="428"/>
      <c r="X143" s="2316"/>
      <c r="Y143" s="2316"/>
      <c r="Z143" s="467"/>
      <c r="AA143" s="467"/>
      <c r="AB143" s="467"/>
      <c r="AC143" s="467"/>
      <c r="AD143" s="2316"/>
      <c r="AE143" s="2316"/>
      <c r="AF143" s="467"/>
      <c r="AG143" s="467"/>
      <c r="AH143" s="467"/>
      <c r="AI143" s="467"/>
      <c r="AJ143" s="2359"/>
      <c r="AK143" s="2360"/>
      <c r="AL143" s="2327"/>
      <c r="AM143" s="2373"/>
      <c r="AN143" s="2316"/>
      <c r="AO143" s="2316"/>
      <c r="AP143" s="2316"/>
      <c r="AQ143" s="2316"/>
      <c r="AS143" s="456"/>
    </row>
    <row r="144" spans="2:45" ht="16.5" customHeight="1" x14ac:dyDescent="0.3">
      <c r="B144" s="456"/>
      <c r="D144" s="414"/>
      <c r="E144" s="546" t="s">
        <v>162</v>
      </c>
      <c r="F144" s="140"/>
      <c r="G144" s="545"/>
      <c r="H144" s="545"/>
      <c r="I144" s="545"/>
      <c r="J144" s="545"/>
      <c r="K144" s="451"/>
      <c r="L144" s="451"/>
      <c r="M144" s="451"/>
      <c r="N144" s="158"/>
      <c r="O144" s="427" t="s">
        <v>53</v>
      </c>
      <c r="P144" s="2316">
        <v>20</v>
      </c>
      <c r="Q144" s="2316"/>
      <c r="R144" s="2399"/>
      <c r="S144" s="2399"/>
      <c r="T144" s="428" t="str">
        <f>IF(R144=20,"Y","")</f>
        <v/>
      </c>
      <c r="U144" s="428"/>
      <c r="V144" s="428"/>
      <c r="W144" s="428"/>
      <c r="X144" s="2316"/>
      <c r="Y144" s="2316"/>
      <c r="Z144" s="467"/>
      <c r="AA144" s="467"/>
      <c r="AB144" s="467"/>
      <c r="AC144" s="467"/>
      <c r="AD144" s="2316"/>
      <c r="AE144" s="2316"/>
      <c r="AF144" s="467"/>
      <c r="AG144" s="467"/>
      <c r="AH144" s="467"/>
      <c r="AI144" s="467"/>
      <c r="AJ144" s="2359"/>
      <c r="AK144" s="2360"/>
      <c r="AL144" s="2327"/>
      <c r="AM144" s="2373"/>
      <c r="AN144" s="414"/>
      <c r="AO144" s="437"/>
      <c r="AP144" s="414"/>
      <c r="AQ144" s="437"/>
      <c r="AS144" s="456"/>
    </row>
    <row r="145" spans="2:45" ht="16.5" customHeight="1" x14ac:dyDescent="0.3">
      <c r="B145" s="456"/>
      <c r="D145" s="412"/>
      <c r="E145" s="542" t="s">
        <v>163</v>
      </c>
      <c r="F145" s="540"/>
      <c r="G145" s="535"/>
      <c r="H145" s="535"/>
      <c r="I145" s="535"/>
      <c r="J145" s="535"/>
      <c r="K145" s="219"/>
      <c r="L145" s="219"/>
      <c r="M145" s="219"/>
      <c r="N145" s="267"/>
      <c r="O145" s="427" t="s">
        <v>53</v>
      </c>
      <c r="P145" s="2313">
        <v>21</v>
      </c>
      <c r="Q145" s="2314"/>
      <c r="R145" s="2399"/>
      <c r="S145" s="2399"/>
      <c r="T145" s="428" t="str">
        <f>IF(R145=21,"Y","")</f>
        <v/>
      </c>
      <c r="U145" s="790"/>
      <c r="V145" s="790"/>
      <c r="W145" s="837"/>
      <c r="X145" s="2316"/>
      <c r="Y145" s="2316"/>
      <c r="Z145" s="467"/>
      <c r="AA145" s="824"/>
      <c r="AB145" s="824"/>
      <c r="AC145" s="835"/>
      <c r="AD145" s="2316"/>
      <c r="AE145" s="2316"/>
      <c r="AF145" s="467"/>
      <c r="AG145" s="824"/>
      <c r="AH145" s="824"/>
      <c r="AI145" s="835"/>
      <c r="AJ145" s="2359"/>
      <c r="AK145" s="2360"/>
      <c r="AL145" s="2327"/>
      <c r="AM145" s="2373"/>
      <c r="AN145" s="2316"/>
      <c r="AO145" s="2316"/>
      <c r="AP145" s="2316"/>
      <c r="AQ145" s="2316"/>
      <c r="AS145" s="456"/>
    </row>
    <row r="146" spans="2:45" ht="16.5" customHeight="1" x14ac:dyDescent="0.3">
      <c r="B146" s="456"/>
      <c r="D146" s="414"/>
      <c r="E146" s="546" t="s">
        <v>164</v>
      </c>
      <c r="F146" s="140"/>
      <c r="G146" s="545"/>
      <c r="H146" s="545"/>
      <c r="I146" s="545"/>
      <c r="J146" s="545"/>
      <c r="K146" s="451"/>
      <c r="L146" s="451"/>
      <c r="M146" s="451"/>
      <c r="N146" s="158"/>
      <c r="O146" s="427" t="s">
        <v>53</v>
      </c>
      <c r="P146" s="2316">
        <v>22</v>
      </c>
      <c r="Q146" s="2316"/>
      <c r="R146" s="2399"/>
      <c r="S146" s="2399"/>
      <c r="T146" s="428" t="str">
        <f>IF(R146=22,"Y","")</f>
        <v/>
      </c>
      <c r="U146" s="428"/>
      <c r="V146" s="428"/>
      <c r="W146" s="428"/>
      <c r="X146" s="2316"/>
      <c r="Y146" s="2316"/>
      <c r="Z146" s="467"/>
      <c r="AA146" s="467"/>
      <c r="AB146" s="467"/>
      <c r="AC146" s="467"/>
      <c r="AD146" s="2316"/>
      <c r="AE146" s="2316"/>
      <c r="AF146" s="467"/>
      <c r="AG146" s="467"/>
      <c r="AH146" s="467"/>
      <c r="AI146" s="467"/>
      <c r="AJ146" s="2359"/>
      <c r="AK146" s="2360"/>
      <c r="AL146" s="2327"/>
      <c r="AM146" s="2373"/>
      <c r="AN146" s="2316"/>
      <c r="AO146" s="2316"/>
      <c r="AP146" s="2316"/>
      <c r="AQ146" s="2316"/>
      <c r="AS146" s="456"/>
    </row>
    <row r="147" spans="2:45" ht="16.5" customHeight="1" x14ac:dyDescent="0.3">
      <c r="B147" s="456"/>
      <c r="D147" s="412"/>
      <c r="E147" s="542" t="s">
        <v>165</v>
      </c>
      <c r="F147" s="540"/>
      <c r="G147" s="535"/>
      <c r="H147" s="535"/>
      <c r="I147" s="535"/>
      <c r="J147" s="535"/>
      <c r="K147" s="219"/>
      <c r="L147" s="219"/>
      <c r="M147" s="219"/>
      <c r="N147" s="267"/>
      <c r="O147" s="427" t="s">
        <v>53</v>
      </c>
      <c r="P147" s="2316">
        <v>23</v>
      </c>
      <c r="Q147" s="2316"/>
      <c r="R147" s="2399"/>
      <c r="S147" s="2399"/>
      <c r="T147" s="428" t="str">
        <f>IF(R147=23,"Y","")</f>
        <v/>
      </c>
      <c r="U147" s="428"/>
      <c r="V147" s="428"/>
      <c r="W147" s="428"/>
      <c r="X147" s="2316"/>
      <c r="Y147" s="2316"/>
      <c r="Z147" s="467"/>
      <c r="AA147" s="467"/>
      <c r="AB147" s="467"/>
      <c r="AC147" s="467"/>
      <c r="AD147" s="2316"/>
      <c r="AE147" s="2316"/>
      <c r="AF147" s="467"/>
      <c r="AG147" s="467"/>
      <c r="AH147" s="467"/>
      <c r="AI147" s="467"/>
      <c r="AJ147" s="2359"/>
      <c r="AK147" s="2360"/>
      <c r="AL147" s="2327"/>
      <c r="AM147" s="2373"/>
      <c r="AN147" s="2313"/>
      <c r="AO147" s="2314"/>
      <c r="AP147" s="2313"/>
      <c r="AQ147" s="2314"/>
      <c r="AS147" s="456"/>
    </row>
    <row r="148" spans="2:45" ht="16.5" customHeight="1" x14ac:dyDescent="0.3">
      <c r="B148" s="456"/>
      <c r="D148" s="414"/>
      <c r="E148" s="546" t="s">
        <v>166</v>
      </c>
      <c r="F148" s="140"/>
      <c r="G148" s="545"/>
      <c r="H148" s="545"/>
      <c r="I148" s="545"/>
      <c r="J148" s="545"/>
      <c r="K148" s="451"/>
      <c r="L148" s="451"/>
      <c r="M148" s="451"/>
      <c r="N148" s="158"/>
      <c r="O148" s="427" t="s">
        <v>53</v>
      </c>
      <c r="P148" s="2313">
        <v>24</v>
      </c>
      <c r="Q148" s="2314"/>
      <c r="R148" s="2413"/>
      <c r="S148" s="2414"/>
      <c r="T148" s="428" t="str">
        <f>IF(R148=24,"Y","")</f>
        <v/>
      </c>
      <c r="U148" s="786"/>
      <c r="V148" s="786"/>
      <c r="W148" s="428"/>
      <c r="X148" s="2313"/>
      <c r="Y148" s="2314"/>
      <c r="Z148" s="467"/>
      <c r="AA148" s="794"/>
      <c r="AB148" s="794"/>
      <c r="AC148" s="467"/>
      <c r="AD148" s="2313"/>
      <c r="AE148" s="2314"/>
      <c r="AF148" s="467"/>
      <c r="AG148" s="794"/>
      <c r="AH148" s="794"/>
      <c r="AI148" s="467"/>
      <c r="AJ148" s="2359"/>
      <c r="AK148" s="2360"/>
      <c r="AL148" s="2327"/>
      <c r="AM148" s="2373"/>
      <c r="AN148" s="2316"/>
      <c r="AO148" s="2316"/>
      <c r="AP148" s="2316"/>
      <c r="AQ148" s="2316"/>
      <c r="AS148" s="456"/>
    </row>
    <row r="149" spans="2:45" ht="16.5" customHeight="1" x14ac:dyDescent="0.3">
      <c r="B149" s="456"/>
      <c r="D149" s="412"/>
      <c r="E149" s="542" t="s">
        <v>486</v>
      </c>
      <c r="F149" s="540"/>
      <c r="G149" s="535"/>
      <c r="H149" s="535"/>
      <c r="I149" s="535"/>
      <c r="J149" s="535"/>
      <c r="K149" s="219"/>
      <c r="L149" s="219"/>
      <c r="M149" s="219"/>
      <c r="N149" s="267"/>
      <c r="O149" s="427" t="s">
        <v>53</v>
      </c>
      <c r="P149" s="2313">
        <v>25</v>
      </c>
      <c r="Q149" s="2314"/>
      <c r="R149" s="810"/>
      <c r="S149" s="811"/>
      <c r="T149" s="428"/>
      <c r="U149" s="786"/>
      <c r="V149" s="786"/>
      <c r="W149" s="428"/>
      <c r="X149" s="805"/>
      <c r="Y149" s="806"/>
      <c r="Z149" s="467"/>
      <c r="AA149" s="794"/>
      <c r="AB149" s="794"/>
      <c r="AC149" s="467"/>
      <c r="AD149" s="805"/>
      <c r="AE149" s="806"/>
      <c r="AF149" s="467"/>
      <c r="AG149" s="794"/>
      <c r="AH149" s="794"/>
      <c r="AI149" s="467"/>
      <c r="AJ149" s="2359"/>
      <c r="AK149" s="2360"/>
      <c r="AL149" s="2327"/>
      <c r="AM149" s="2373"/>
      <c r="AN149" s="2316"/>
      <c r="AO149" s="2316"/>
      <c r="AP149" s="2316"/>
      <c r="AQ149" s="2316"/>
      <c r="AS149" s="456"/>
    </row>
    <row r="150" spans="2:45" ht="16.5" customHeight="1" x14ac:dyDescent="0.3">
      <c r="B150" s="456"/>
      <c r="D150" s="414"/>
      <c r="E150" s="542" t="s">
        <v>487</v>
      </c>
      <c r="F150" s="140"/>
      <c r="G150" s="545"/>
      <c r="H150" s="545"/>
      <c r="I150" s="545"/>
      <c r="J150" s="545"/>
      <c r="K150" s="451"/>
      <c r="L150" s="451"/>
      <c r="M150" s="451"/>
      <c r="N150" s="158"/>
      <c r="O150" s="427" t="s">
        <v>53</v>
      </c>
      <c r="P150" s="2313">
        <v>26</v>
      </c>
      <c r="Q150" s="2314"/>
      <c r="R150" s="810"/>
      <c r="S150" s="811"/>
      <c r="T150" s="428"/>
      <c r="U150" s="786"/>
      <c r="V150" s="786"/>
      <c r="W150" s="428"/>
      <c r="X150" s="805"/>
      <c r="Y150" s="806"/>
      <c r="Z150" s="467"/>
      <c r="AA150" s="794"/>
      <c r="AB150" s="794"/>
      <c r="AC150" s="467"/>
      <c r="AD150" s="805"/>
      <c r="AE150" s="806"/>
      <c r="AF150" s="467"/>
      <c r="AG150" s="794"/>
      <c r="AH150" s="794"/>
      <c r="AI150" s="467"/>
      <c r="AJ150" s="2359"/>
      <c r="AK150" s="2360"/>
      <c r="AL150" s="2327"/>
      <c r="AM150" s="2373"/>
      <c r="AN150" s="2316"/>
      <c r="AO150" s="2316"/>
      <c r="AP150" s="2316"/>
      <c r="AQ150" s="2316"/>
      <c r="AS150" s="456"/>
    </row>
    <row r="151" spans="2:45" ht="16.5" customHeight="1" x14ac:dyDescent="0.3">
      <c r="B151" s="456"/>
      <c r="D151" s="412"/>
      <c r="E151" s="542" t="s">
        <v>488</v>
      </c>
      <c r="F151" s="540"/>
      <c r="G151" s="535"/>
      <c r="H151" s="535"/>
      <c r="I151" s="535"/>
      <c r="J151" s="535"/>
      <c r="K151" s="219"/>
      <c r="L151" s="219"/>
      <c r="M151" s="219"/>
      <c r="N151" s="267"/>
      <c r="O151" s="427" t="s">
        <v>53</v>
      </c>
      <c r="P151" s="2313">
        <v>27</v>
      </c>
      <c r="Q151" s="2314"/>
      <c r="R151" s="810"/>
      <c r="S151" s="811"/>
      <c r="T151" s="428"/>
      <c r="U151" s="786"/>
      <c r="V151" s="786"/>
      <c r="W151" s="428"/>
      <c r="X151" s="805"/>
      <c r="Y151" s="806"/>
      <c r="Z151" s="467"/>
      <c r="AA151" s="794"/>
      <c r="AB151" s="794"/>
      <c r="AC151" s="467"/>
      <c r="AD151" s="805"/>
      <c r="AE151" s="806"/>
      <c r="AF151" s="467"/>
      <c r="AG151" s="794"/>
      <c r="AH151" s="794"/>
      <c r="AI151" s="467"/>
      <c r="AJ151" s="2359"/>
      <c r="AK151" s="2360"/>
      <c r="AL151" s="2327"/>
      <c r="AM151" s="2373"/>
      <c r="AN151" s="2316"/>
      <c r="AO151" s="2316"/>
      <c r="AP151" s="2316"/>
      <c r="AQ151" s="2316"/>
      <c r="AS151" s="456"/>
    </row>
    <row r="152" spans="2:45" ht="16.5" customHeight="1" x14ac:dyDescent="0.3">
      <c r="B152" s="456"/>
      <c r="D152" s="414"/>
      <c r="E152" s="542" t="s">
        <v>489</v>
      </c>
      <c r="F152" s="140"/>
      <c r="G152" s="545"/>
      <c r="H152" s="545"/>
      <c r="I152" s="545"/>
      <c r="J152" s="545"/>
      <c r="K152" s="451"/>
      <c r="L152" s="451"/>
      <c r="M152" s="451"/>
      <c r="N152" s="158"/>
      <c r="O152" s="427" t="s">
        <v>53</v>
      </c>
      <c r="P152" s="2313">
        <v>28</v>
      </c>
      <c r="Q152" s="2314"/>
      <c r="R152" s="810"/>
      <c r="S152" s="811"/>
      <c r="T152" s="428"/>
      <c r="U152" s="786"/>
      <c r="V152" s="786"/>
      <c r="W152" s="428"/>
      <c r="X152" s="805"/>
      <c r="Y152" s="806"/>
      <c r="Z152" s="467"/>
      <c r="AA152" s="794"/>
      <c r="AB152" s="794"/>
      <c r="AC152" s="467"/>
      <c r="AD152" s="805"/>
      <c r="AE152" s="806"/>
      <c r="AF152" s="467"/>
      <c r="AG152" s="794"/>
      <c r="AH152" s="794"/>
      <c r="AI152" s="467"/>
      <c r="AJ152" s="2359"/>
      <c r="AK152" s="2360"/>
      <c r="AL152" s="2327"/>
      <c r="AM152" s="2373"/>
      <c r="AN152" s="2313"/>
      <c r="AO152" s="2314"/>
      <c r="AP152" s="2313"/>
      <c r="AQ152" s="2314"/>
      <c r="AS152" s="456"/>
    </row>
    <row r="153" spans="2:45" ht="16.5" customHeight="1" x14ac:dyDescent="0.3">
      <c r="B153" s="456"/>
      <c r="D153" s="412"/>
      <c r="E153" s="542" t="s">
        <v>167</v>
      </c>
      <c r="F153" s="540"/>
      <c r="G153" s="535"/>
      <c r="H153" s="535"/>
      <c r="I153" s="535"/>
      <c r="J153" s="535"/>
      <c r="K153" s="219"/>
      <c r="L153" s="219"/>
      <c r="M153" s="219"/>
      <c r="N153" s="267"/>
      <c r="O153" s="427" t="s">
        <v>53</v>
      </c>
      <c r="P153" s="2316">
        <v>30</v>
      </c>
      <c r="Q153" s="2316"/>
      <c r="R153" s="2399">
        <v>30</v>
      </c>
      <c r="S153" s="2399"/>
      <c r="T153" s="428" t="str">
        <f>IF(R153=25,"Y","")</f>
        <v/>
      </c>
      <c r="U153" s="428"/>
      <c r="V153" s="428"/>
      <c r="W153" s="428"/>
      <c r="X153" s="2316"/>
      <c r="Y153" s="2316"/>
      <c r="Z153" s="467"/>
      <c r="AA153" s="467"/>
      <c r="AB153" s="467"/>
      <c r="AC153" s="467"/>
      <c r="AD153" s="2316"/>
      <c r="AE153" s="2316"/>
      <c r="AF153" s="467"/>
      <c r="AG153" s="467"/>
      <c r="AH153" s="467"/>
      <c r="AI153" s="467"/>
      <c r="AJ153" s="2361"/>
      <c r="AK153" s="2362"/>
      <c r="AL153" s="2329"/>
      <c r="AM153" s="2372"/>
      <c r="AN153" s="2316"/>
      <c r="AO153" s="2316"/>
      <c r="AP153" s="2316"/>
      <c r="AQ153" s="2316"/>
      <c r="AS153" s="456"/>
    </row>
    <row r="154" spans="2:45" ht="16.5" customHeight="1" x14ac:dyDescent="0.3">
      <c r="B154" s="456"/>
      <c r="D154" s="439" t="s">
        <v>305</v>
      </c>
      <c r="E154" s="533"/>
      <c r="F154" s="533"/>
      <c r="G154" s="533"/>
      <c r="H154" s="533"/>
      <c r="I154" s="533"/>
      <c r="J154" s="533"/>
      <c r="K154" s="402"/>
      <c r="L154" s="402"/>
      <c r="M154" s="402"/>
      <c r="N154" s="403"/>
      <c r="O154" s="163"/>
      <c r="P154" s="2316"/>
      <c r="Q154" s="2316"/>
      <c r="R154" s="2316"/>
      <c r="S154" s="2316"/>
      <c r="T154" s="473"/>
      <c r="U154" s="472"/>
      <c r="V154" s="472"/>
      <c r="W154" s="473"/>
      <c r="X154" s="2316"/>
      <c r="Y154" s="2316"/>
      <c r="Z154" s="163"/>
      <c r="AA154" s="685"/>
      <c r="AB154" s="685"/>
      <c r="AC154" s="163"/>
      <c r="AD154" s="2316"/>
      <c r="AE154" s="2316"/>
      <c r="AF154" s="163"/>
      <c r="AG154" s="685"/>
      <c r="AH154" s="685"/>
      <c r="AI154" s="163"/>
      <c r="AJ154" s="2395"/>
      <c r="AK154" s="2396"/>
      <c r="AL154" s="2395"/>
      <c r="AM154" s="2396"/>
      <c r="AN154" s="2316"/>
      <c r="AO154" s="2316"/>
      <c r="AP154" s="2316"/>
      <c r="AQ154" s="2316"/>
      <c r="AS154" s="456"/>
    </row>
    <row r="155" spans="2:45" ht="16.5" customHeight="1" x14ac:dyDescent="0.3">
      <c r="B155" s="456"/>
      <c r="D155" s="436" t="s">
        <v>325</v>
      </c>
      <c r="E155" s="531"/>
      <c r="F155" s="531"/>
      <c r="G155" s="531"/>
      <c r="H155" s="531"/>
      <c r="I155" s="531"/>
      <c r="J155" s="531"/>
      <c r="K155" s="399"/>
      <c r="L155" s="399"/>
      <c r="M155" s="399"/>
      <c r="N155" s="400"/>
      <c r="O155" s="163"/>
      <c r="P155" s="2316"/>
      <c r="Q155" s="2316"/>
      <c r="R155" s="2316"/>
      <c r="S155" s="2316"/>
      <c r="T155" s="473"/>
      <c r="U155" s="472"/>
      <c r="V155" s="472"/>
      <c r="W155" s="473"/>
      <c r="X155" s="2316"/>
      <c r="Y155" s="2316"/>
      <c r="Z155" s="163"/>
      <c r="AA155" s="685"/>
      <c r="AB155" s="685"/>
      <c r="AC155" s="163"/>
      <c r="AD155" s="2316"/>
      <c r="AE155" s="2316"/>
      <c r="AF155" s="163"/>
      <c r="AG155" s="685"/>
      <c r="AH155" s="685"/>
      <c r="AI155" s="163"/>
      <c r="AJ155" s="2395"/>
      <c r="AK155" s="2396"/>
      <c r="AL155" s="2395"/>
      <c r="AM155" s="2396"/>
      <c r="AN155" s="2316"/>
      <c r="AO155" s="2316"/>
      <c r="AP155" s="2316"/>
      <c r="AQ155" s="2316"/>
      <c r="AS155" s="456"/>
    </row>
    <row r="156" spans="2:45" ht="16.5" customHeight="1" x14ac:dyDescent="0.3">
      <c r="B156" s="456"/>
      <c r="D156" s="2444" t="s">
        <v>121</v>
      </c>
      <c r="E156" s="2445"/>
      <c r="F156" s="2445"/>
      <c r="G156" s="2445"/>
      <c r="H156" s="2445"/>
      <c r="I156" s="2445"/>
      <c r="J156" s="2445"/>
      <c r="K156" s="2445"/>
      <c r="L156" s="2445"/>
      <c r="M156" s="2445"/>
      <c r="N156" s="2446"/>
      <c r="O156" s="168"/>
      <c r="P156" s="81"/>
      <c r="Q156" s="171"/>
      <c r="R156" s="81"/>
      <c r="S156" s="171"/>
      <c r="T156" s="145"/>
      <c r="U156" s="143"/>
      <c r="V156" s="143"/>
      <c r="W156" s="145"/>
      <c r="X156" s="81"/>
      <c r="Y156" s="171"/>
      <c r="Z156" s="152"/>
      <c r="AA156" s="154"/>
      <c r="AB156" s="154"/>
      <c r="AC156" s="152"/>
      <c r="AD156" s="81"/>
      <c r="AE156" s="171"/>
      <c r="AF156" s="152"/>
      <c r="AG156" s="154"/>
      <c r="AH156" s="154"/>
      <c r="AI156" s="152"/>
      <c r="AJ156" s="2442"/>
      <c r="AK156" s="2443"/>
      <c r="AL156" s="2442"/>
      <c r="AM156" s="2443"/>
      <c r="AN156" s="2442"/>
      <c r="AO156" s="2443"/>
      <c r="AP156" s="2442"/>
      <c r="AQ156" s="2443"/>
      <c r="AS156" s="456"/>
    </row>
    <row r="157" spans="2:45" ht="16.5" customHeight="1" x14ac:dyDescent="0.3">
      <c r="B157" s="456"/>
      <c r="D157" s="2439"/>
      <c r="E157" s="2440"/>
      <c r="F157" s="2440"/>
      <c r="G157" s="2440"/>
      <c r="H157" s="2440"/>
      <c r="I157" s="2440"/>
      <c r="J157" s="2440"/>
      <c r="K157" s="2440"/>
      <c r="L157" s="2440"/>
      <c r="M157" s="2440"/>
      <c r="N157" s="2441"/>
      <c r="O157" s="172"/>
      <c r="P157" s="2452"/>
      <c r="Q157" s="2452"/>
      <c r="R157" s="2452"/>
      <c r="S157" s="2452"/>
      <c r="T157" s="146"/>
      <c r="U157" s="144"/>
      <c r="V157" s="144"/>
      <c r="W157" s="146"/>
      <c r="X157" s="2452"/>
      <c r="Y157" s="2452"/>
      <c r="Z157" s="156"/>
      <c r="AA157" s="157"/>
      <c r="AB157" s="157"/>
      <c r="AC157" s="156"/>
      <c r="AD157" s="2452"/>
      <c r="AE157" s="2452"/>
      <c r="AF157" s="156"/>
      <c r="AG157" s="157"/>
      <c r="AH157" s="157"/>
      <c r="AI157" s="156"/>
      <c r="AJ157" s="2450"/>
      <c r="AK157" s="2451"/>
      <c r="AL157" s="2450"/>
      <c r="AM157" s="2451"/>
      <c r="AN157" s="2450"/>
      <c r="AO157" s="2451"/>
      <c r="AP157" s="2450"/>
      <c r="AQ157" s="2451"/>
      <c r="AS157" s="456"/>
    </row>
    <row r="158" spans="2:45" ht="16.5" customHeight="1" x14ac:dyDescent="0.3">
      <c r="B158" s="456"/>
      <c r="D158" s="2447"/>
      <c r="E158" s="2448"/>
      <c r="F158" s="2448"/>
      <c r="G158" s="2448"/>
      <c r="H158" s="2448"/>
      <c r="I158" s="2448"/>
      <c r="J158" s="2448"/>
      <c r="K158" s="2448"/>
      <c r="L158" s="2448"/>
      <c r="M158" s="2448"/>
      <c r="N158" s="2449"/>
      <c r="O158" s="169"/>
      <c r="P158" s="2312"/>
      <c r="Q158" s="2312"/>
      <c r="R158" s="2312"/>
      <c r="S158" s="2312"/>
      <c r="T158" s="147"/>
      <c r="U158" s="471"/>
      <c r="V158" s="471"/>
      <c r="W158" s="147"/>
      <c r="X158" s="2312"/>
      <c r="Y158" s="2312"/>
      <c r="Z158" s="159"/>
      <c r="AA158" s="852"/>
      <c r="AB158" s="852"/>
      <c r="AC158" s="159"/>
      <c r="AD158" s="2312"/>
      <c r="AE158" s="2312"/>
      <c r="AF158" s="159"/>
      <c r="AG158" s="852"/>
      <c r="AH158" s="852"/>
      <c r="AI158" s="159"/>
      <c r="AJ158" s="2380"/>
      <c r="AK158" s="2381"/>
      <c r="AL158" s="2380"/>
      <c r="AM158" s="2381"/>
      <c r="AN158" s="2380"/>
      <c r="AO158" s="2381"/>
      <c r="AP158" s="2380"/>
      <c r="AQ158" s="2381"/>
      <c r="AS158" s="456"/>
    </row>
    <row r="159" spans="2:45" ht="16.5" customHeight="1" x14ac:dyDescent="0.3">
      <c r="B159" s="456"/>
      <c r="D159" s="149" t="s">
        <v>390</v>
      </c>
      <c r="E159" s="139" t="s">
        <v>84</v>
      </c>
      <c r="F159" s="100"/>
      <c r="G159" s="531"/>
      <c r="H159" s="531"/>
      <c r="I159" s="531"/>
      <c r="J159" s="531"/>
      <c r="K159" s="399"/>
      <c r="L159" s="399"/>
      <c r="M159" s="399"/>
      <c r="N159" s="400"/>
      <c r="O159" s="163"/>
      <c r="P159" s="2313"/>
      <c r="Q159" s="2314"/>
      <c r="R159" s="2313"/>
      <c r="S159" s="2314"/>
      <c r="T159" s="473"/>
      <c r="U159" s="472"/>
      <c r="V159" s="472"/>
      <c r="W159" s="473"/>
      <c r="X159" s="2313"/>
      <c r="Y159" s="2314"/>
      <c r="Z159" s="163"/>
      <c r="AA159" s="685"/>
      <c r="AB159" s="685"/>
      <c r="AC159" s="163"/>
      <c r="AD159" s="2313"/>
      <c r="AE159" s="2314"/>
      <c r="AF159" s="163"/>
      <c r="AG159" s="685"/>
      <c r="AH159" s="685"/>
      <c r="AI159" s="163"/>
      <c r="AJ159" s="2395"/>
      <c r="AK159" s="2396"/>
      <c r="AL159" s="2395"/>
      <c r="AM159" s="2396"/>
      <c r="AN159" s="2395"/>
      <c r="AO159" s="2396"/>
      <c r="AP159" s="2395"/>
      <c r="AQ159" s="2396"/>
      <c r="AS159" s="456"/>
    </row>
    <row r="160" spans="2:45" ht="16.5" customHeight="1" x14ac:dyDescent="0.3">
      <c r="B160" s="456"/>
      <c r="D160" s="409"/>
      <c r="E160" s="208" t="s">
        <v>633</v>
      </c>
      <c r="F160" s="433"/>
      <c r="G160" s="433"/>
      <c r="H160" s="533"/>
      <c r="I160" s="533"/>
      <c r="J160" s="533"/>
      <c r="K160" s="402"/>
      <c r="L160" s="402"/>
      <c r="M160" s="402"/>
      <c r="N160" s="403"/>
      <c r="O160" s="429" t="s">
        <v>180</v>
      </c>
      <c r="P160" s="2316">
        <v>1</v>
      </c>
      <c r="Q160" s="2316"/>
      <c r="R160" s="2399">
        <v>1</v>
      </c>
      <c r="S160" s="2399"/>
      <c r="T160" s="428"/>
      <c r="U160" s="786"/>
      <c r="V160" s="786"/>
      <c r="W160" s="428"/>
      <c r="X160" s="2316"/>
      <c r="Y160" s="2316"/>
      <c r="Z160" s="467"/>
      <c r="AA160" s="794"/>
      <c r="AB160" s="794"/>
      <c r="AC160" s="467"/>
      <c r="AD160" s="2316"/>
      <c r="AE160" s="2316"/>
      <c r="AF160" s="467"/>
      <c r="AG160" s="794"/>
      <c r="AH160" s="794"/>
      <c r="AI160" s="467"/>
      <c r="AJ160" s="2395"/>
      <c r="AK160" s="2396"/>
      <c r="AL160" s="2316"/>
      <c r="AM160" s="2316"/>
      <c r="AN160" s="2395"/>
      <c r="AO160" s="2396"/>
      <c r="AP160" s="2316"/>
      <c r="AQ160" s="2316"/>
      <c r="AS160" s="456"/>
    </row>
    <row r="161" spans="2:45" ht="16.5" customHeight="1" x14ac:dyDescent="0.3">
      <c r="B161" s="456"/>
      <c r="D161" s="404"/>
      <c r="E161" s="192" t="s">
        <v>540</v>
      </c>
      <c r="F161" s="531"/>
      <c r="G161" s="531"/>
      <c r="H161" s="531"/>
      <c r="I161" s="531"/>
      <c r="J161" s="531"/>
      <c r="K161" s="399"/>
      <c r="L161" s="399"/>
      <c r="M161" s="399"/>
      <c r="N161" s="400"/>
      <c r="O161" s="429" t="s">
        <v>180</v>
      </c>
      <c r="P161" s="2316">
        <v>1</v>
      </c>
      <c r="Q161" s="2316"/>
      <c r="R161" s="2413">
        <v>1</v>
      </c>
      <c r="S161" s="2414"/>
      <c r="T161" s="428"/>
      <c r="U161" s="786"/>
      <c r="V161" s="786"/>
      <c r="W161" s="428"/>
      <c r="X161" s="2313"/>
      <c r="Y161" s="2314"/>
      <c r="Z161" s="467"/>
      <c r="AA161" s="794"/>
      <c r="AB161" s="794"/>
      <c r="AC161" s="467"/>
      <c r="AD161" s="2313"/>
      <c r="AE161" s="2314"/>
      <c r="AF161" s="467"/>
      <c r="AG161" s="794"/>
      <c r="AH161" s="794"/>
      <c r="AI161" s="467"/>
      <c r="AJ161" s="2395"/>
      <c r="AK161" s="2396"/>
      <c r="AL161" s="414"/>
      <c r="AM161" s="437"/>
      <c r="AN161" s="2395"/>
      <c r="AO161" s="2396"/>
      <c r="AP161" s="414"/>
      <c r="AQ161" s="437"/>
      <c r="AS161" s="456"/>
    </row>
    <row r="162" spans="2:45" ht="16.5" customHeight="1" x14ac:dyDescent="0.3">
      <c r="B162" s="456"/>
      <c r="D162" s="409"/>
      <c r="E162" s="208" t="s">
        <v>541</v>
      </c>
      <c r="F162" s="533"/>
      <c r="G162" s="533"/>
      <c r="H162" s="533"/>
      <c r="I162" s="533"/>
      <c r="J162" s="533"/>
      <c r="K162" s="402"/>
      <c r="L162" s="402"/>
      <c r="M162" s="402"/>
      <c r="N162" s="403"/>
      <c r="O162" s="429" t="s">
        <v>180</v>
      </c>
      <c r="P162" s="2316">
        <v>1</v>
      </c>
      <c r="Q162" s="2316"/>
      <c r="R162" s="2399">
        <v>1</v>
      </c>
      <c r="S162" s="2399"/>
      <c r="T162" s="428"/>
      <c r="U162" s="786"/>
      <c r="V162" s="786"/>
      <c r="W162" s="428"/>
      <c r="X162" s="2316"/>
      <c r="Y162" s="2316"/>
      <c r="Z162" s="467"/>
      <c r="AA162" s="794"/>
      <c r="AB162" s="794"/>
      <c r="AC162" s="467"/>
      <c r="AD162" s="2316"/>
      <c r="AE162" s="2316"/>
      <c r="AF162" s="467"/>
      <c r="AG162" s="794"/>
      <c r="AH162" s="794"/>
      <c r="AI162" s="467"/>
      <c r="AJ162" s="2395"/>
      <c r="AK162" s="2396"/>
      <c r="AL162" s="2316"/>
      <c r="AM162" s="2316"/>
      <c r="AN162" s="2395"/>
      <c r="AO162" s="2396"/>
      <c r="AP162" s="2316"/>
      <c r="AQ162" s="2316"/>
      <c r="AS162" s="456"/>
    </row>
    <row r="163" spans="2:45" ht="16.5" customHeight="1" x14ac:dyDescent="0.3">
      <c r="B163" s="456"/>
      <c r="D163" s="409"/>
      <c r="E163" s="208" t="s">
        <v>542</v>
      </c>
      <c r="F163" s="533"/>
      <c r="G163" s="533"/>
      <c r="H163" s="533"/>
      <c r="I163" s="533"/>
      <c r="J163" s="533"/>
      <c r="K163" s="402"/>
      <c r="L163" s="402"/>
      <c r="M163" s="402"/>
      <c r="N163" s="403"/>
      <c r="O163" s="429" t="s">
        <v>180</v>
      </c>
      <c r="P163" s="2313">
        <v>1</v>
      </c>
      <c r="Q163" s="2314"/>
      <c r="R163" s="2413">
        <v>1</v>
      </c>
      <c r="S163" s="2414"/>
      <c r="T163" s="428"/>
      <c r="U163" s="786"/>
      <c r="V163" s="786"/>
      <c r="W163" s="428"/>
      <c r="X163" s="2313"/>
      <c r="Y163" s="2314"/>
      <c r="Z163" s="467"/>
      <c r="AA163" s="794"/>
      <c r="AB163" s="794"/>
      <c r="AC163" s="467"/>
      <c r="AD163" s="2313"/>
      <c r="AE163" s="2314"/>
      <c r="AF163" s="467"/>
      <c r="AG163" s="794"/>
      <c r="AH163" s="794"/>
      <c r="AI163" s="467"/>
      <c r="AJ163" s="2395"/>
      <c r="AK163" s="2396"/>
      <c r="AL163" s="2313"/>
      <c r="AM163" s="2314"/>
      <c r="AN163" s="2395"/>
      <c r="AO163" s="2396"/>
      <c r="AP163" s="2313"/>
      <c r="AQ163" s="2314"/>
      <c r="AS163" s="456"/>
    </row>
    <row r="164" spans="2:45" ht="16.5" customHeight="1" x14ac:dyDescent="0.3">
      <c r="B164" s="456"/>
      <c r="D164" s="409"/>
      <c r="E164" s="209" t="s">
        <v>543</v>
      </c>
      <c r="F164" s="433"/>
      <c r="G164" s="433"/>
      <c r="H164" s="533"/>
      <c r="I164" s="533"/>
      <c r="J164" s="533"/>
      <c r="K164" s="402"/>
      <c r="L164" s="402"/>
      <c r="M164" s="402"/>
      <c r="N164" s="403"/>
      <c r="O164" s="429" t="s">
        <v>180</v>
      </c>
      <c r="P164" s="2313">
        <v>1</v>
      </c>
      <c r="Q164" s="2314"/>
      <c r="R164" s="2413">
        <v>1</v>
      </c>
      <c r="S164" s="2414"/>
      <c r="T164" s="428"/>
      <c r="U164" s="786"/>
      <c r="V164" s="786"/>
      <c r="W164" s="428"/>
      <c r="X164" s="2313"/>
      <c r="Y164" s="2314"/>
      <c r="Z164" s="467"/>
      <c r="AA164" s="794"/>
      <c r="AB164" s="794"/>
      <c r="AC164" s="467"/>
      <c r="AD164" s="2313"/>
      <c r="AE164" s="2314"/>
      <c r="AF164" s="467"/>
      <c r="AG164" s="794"/>
      <c r="AH164" s="794"/>
      <c r="AI164" s="467"/>
      <c r="AJ164" s="2395"/>
      <c r="AK164" s="2396"/>
      <c r="AL164" s="414"/>
      <c r="AM164" s="437"/>
      <c r="AN164" s="2395"/>
      <c r="AO164" s="2396"/>
      <c r="AP164" s="414"/>
      <c r="AQ164" s="437"/>
      <c r="AS164" s="456"/>
    </row>
    <row r="165" spans="2:45" ht="16.5" customHeight="1" x14ac:dyDescent="0.3">
      <c r="B165" s="456"/>
      <c r="D165" s="404"/>
      <c r="E165" s="202" t="s">
        <v>544</v>
      </c>
      <c r="F165" s="23"/>
      <c r="G165" s="23"/>
      <c r="H165" s="531"/>
      <c r="I165" s="531"/>
      <c r="J165" s="531"/>
      <c r="K165" s="399"/>
      <c r="L165" s="399"/>
      <c r="M165" s="399"/>
      <c r="N165" s="400"/>
      <c r="O165" s="429" t="s">
        <v>180</v>
      </c>
      <c r="P165" s="2316">
        <v>1</v>
      </c>
      <c r="Q165" s="2316"/>
      <c r="R165" s="2399">
        <v>1</v>
      </c>
      <c r="S165" s="2399"/>
      <c r="T165" s="428"/>
      <c r="U165" s="786"/>
      <c r="V165" s="786"/>
      <c r="W165" s="428"/>
      <c r="X165" s="2316"/>
      <c r="Y165" s="2316"/>
      <c r="Z165" s="467"/>
      <c r="AA165" s="794"/>
      <c r="AB165" s="794"/>
      <c r="AC165" s="467"/>
      <c r="AD165" s="2316"/>
      <c r="AE165" s="2316"/>
      <c r="AF165" s="467"/>
      <c r="AG165" s="794"/>
      <c r="AH165" s="794"/>
      <c r="AI165" s="467"/>
      <c r="AJ165" s="2395"/>
      <c r="AK165" s="2396"/>
      <c r="AL165" s="2316"/>
      <c r="AM165" s="2316"/>
      <c r="AN165" s="2395"/>
      <c r="AO165" s="2396"/>
      <c r="AP165" s="2316"/>
      <c r="AQ165" s="2316"/>
      <c r="AS165" s="456"/>
    </row>
    <row r="166" spans="2:45" ht="16.5" customHeight="1" x14ac:dyDescent="0.3">
      <c r="B166" s="456"/>
      <c r="D166" s="409"/>
      <c r="E166" s="208" t="s">
        <v>545</v>
      </c>
      <c r="F166" s="433"/>
      <c r="G166" s="433"/>
      <c r="H166" s="533"/>
      <c r="I166" s="533"/>
      <c r="J166" s="533"/>
      <c r="K166" s="402"/>
      <c r="L166" s="402"/>
      <c r="M166" s="402"/>
      <c r="N166" s="403"/>
      <c r="O166" s="429" t="s">
        <v>180</v>
      </c>
      <c r="P166" s="2316">
        <v>1</v>
      </c>
      <c r="Q166" s="2316"/>
      <c r="R166" s="2399">
        <v>1</v>
      </c>
      <c r="S166" s="2399"/>
      <c r="T166" s="428"/>
      <c r="U166" s="786"/>
      <c r="V166" s="786"/>
      <c r="W166" s="428"/>
      <c r="X166" s="2316"/>
      <c r="Y166" s="2316"/>
      <c r="Z166" s="467"/>
      <c r="AA166" s="794"/>
      <c r="AB166" s="794"/>
      <c r="AC166" s="467"/>
      <c r="AD166" s="2316"/>
      <c r="AE166" s="2316"/>
      <c r="AF166" s="467"/>
      <c r="AG166" s="794"/>
      <c r="AH166" s="794"/>
      <c r="AI166" s="467"/>
      <c r="AJ166" s="2395"/>
      <c r="AK166" s="2396"/>
      <c r="AL166" s="2316"/>
      <c r="AM166" s="2316"/>
      <c r="AN166" s="2395"/>
      <c r="AO166" s="2396"/>
      <c r="AP166" s="2316"/>
      <c r="AQ166" s="2316"/>
      <c r="AS166" s="456"/>
    </row>
    <row r="167" spans="2:45" ht="16.5" customHeight="1" x14ac:dyDescent="0.3">
      <c r="B167" s="456"/>
      <c r="D167" s="404"/>
      <c r="E167" s="202" t="s">
        <v>546</v>
      </c>
      <c r="F167" s="23"/>
      <c r="G167" s="23"/>
      <c r="H167" s="531"/>
      <c r="I167" s="531"/>
      <c r="J167" s="531"/>
      <c r="K167" s="399"/>
      <c r="L167" s="399"/>
      <c r="M167" s="399"/>
      <c r="N167" s="400"/>
      <c r="O167" s="429" t="s">
        <v>180</v>
      </c>
      <c r="P167" s="2313">
        <v>1</v>
      </c>
      <c r="Q167" s="2314"/>
      <c r="R167" s="2413">
        <v>1</v>
      </c>
      <c r="S167" s="2414"/>
      <c r="T167" s="428"/>
      <c r="U167" s="786"/>
      <c r="V167" s="786"/>
      <c r="W167" s="428"/>
      <c r="X167" s="2313"/>
      <c r="Y167" s="2314"/>
      <c r="Z167" s="467"/>
      <c r="AA167" s="794"/>
      <c r="AB167" s="794"/>
      <c r="AC167" s="467"/>
      <c r="AD167" s="2313"/>
      <c r="AE167" s="2314"/>
      <c r="AF167" s="467"/>
      <c r="AG167" s="794"/>
      <c r="AH167" s="794"/>
      <c r="AI167" s="467"/>
      <c r="AJ167" s="2395"/>
      <c r="AK167" s="2396"/>
      <c r="AL167" s="2313"/>
      <c r="AM167" s="2314"/>
      <c r="AN167" s="2395"/>
      <c r="AO167" s="2396"/>
      <c r="AP167" s="2313"/>
      <c r="AQ167" s="2314"/>
      <c r="AS167" s="456"/>
    </row>
    <row r="168" spans="2:45" ht="16.5" customHeight="1" x14ac:dyDescent="0.3">
      <c r="B168" s="456"/>
      <c r="D168" s="409"/>
      <c r="E168" s="207" t="s">
        <v>634</v>
      </c>
      <c r="F168" s="533"/>
      <c r="G168" s="533"/>
      <c r="H168" s="533"/>
      <c r="I168" s="533"/>
      <c r="J168" s="533"/>
      <c r="K168" s="402"/>
      <c r="L168" s="402"/>
      <c r="M168" s="402"/>
      <c r="N168" s="403"/>
      <c r="O168" s="429" t="s">
        <v>180</v>
      </c>
      <c r="P168" s="2316">
        <v>1</v>
      </c>
      <c r="Q168" s="2316"/>
      <c r="R168" s="2399">
        <v>1</v>
      </c>
      <c r="S168" s="2399"/>
      <c r="T168" s="473"/>
      <c r="U168" s="471"/>
      <c r="V168" s="471"/>
      <c r="W168" s="147"/>
      <c r="X168" s="2316"/>
      <c r="Y168" s="2316"/>
      <c r="Z168" s="163"/>
      <c r="AA168" s="852"/>
      <c r="AB168" s="852"/>
      <c r="AC168" s="159"/>
      <c r="AD168" s="2316"/>
      <c r="AE168" s="2316"/>
      <c r="AF168" s="163"/>
      <c r="AG168" s="852"/>
      <c r="AH168" s="852"/>
      <c r="AI168" s="159"/>
      <c r="AJ168" s="2380"/>
      <c r="AK168" s="2381"/>
      <c r="AL168" s="2395"/>
      <c r="AM168" s="2396"/>
      <c r="AN168" s="2380"/>
      <c r="AO168" s="2381"/>
      <c r="AP168" s="2395"/>
      <c r="AQ168" s="2396"/>
      <c r="AS168" s="456"/>
    </row>
    <row r="169" spans="2:45" ht="16.5" customHeight="1" x14ac:dyDescent="0.3">
      <c r="B169" s="456"/>
      <c r="D169" s="796" t="s">
        <v>391</v>
      </c>
      <c r="E169" s="177" t="s">
        <v>635</v>
      </c>
      <c r="F169" s="99"/>
      <c r="G169" s="533"/>
      <c r="H169" s="533"/>
      <c r="I169" s="533"/>
      <c r="J169" s="533"/>
      <c r="K169" s="402"/>
      <c r="L169" s="402"/>
      <c r="M169" s="402"/>
      <c r="N169" s="403"/>
      <c r="O169" s="427" t="s">
        <v>53</v>
      </c>
      <c r="P169" s="2316">
        <v>1</v>
      </c>
      <c r="Q169" s="2316"/>
      <c r="R169" s="2399">
        <v>1</v>
      </c>
      <c r="S169" s="2399"/>
      <c r="T169" s="428" t="str">
        <f>IF(R169=1,"Y","")</f>
        <v>Y</v>
      </c>
      <c r="U169" s="428"/>
      <c r="V169" s="428"/>
      <c r="W169" s="428"/>
      <c r="X169" s="2316"/>
      <c r="Y169" s="2316"/>
      <c r="Z169" s="467"/>
      <c r="AA169" s="467"/>
      <c r="AB169" s="467"/>
      <c r="AC169" s="467"/>
      <c r="AD169" s="2316"/>
      <c r="AE169" s="2316"/>
      <c r="AF169" s="467"/>
      <c r="AG169" s="467"/>
      <c r="AH169" s="467"/>
      <c r="AI169" s="467"/>
      <c r="AJ169" s="2316"/>
      <c r="AK169" s="2316"/>
      <c r="AL169" s="2316"/>
      <c r="AM169" s="2316"/>
      <c r="AN169" s="2316"/>
      <c r="AO169" s="2316"/>
      <c r="AP169" s="2316"/>
      <c r="AQ169" s="2316"/>
      <c r="AS169" s="456"/>
    </row>
    <row r="170" spans="2:45" ht="16.5" customHeight="1" x14ac:dyDescent="0.3">
      <c r="B170" s="456"/>
      <c r="D170" s="2465" t="s">
        <v>40</v>
      </c>
      <c r="E170" s="2466"/>
      <c r="F170" s="2466"/>
      <c r="G170" s="2466"/>
      <c r="H170" s="2466"/>
      <c r="I170" s="2466"/>
      <c r="J170" s="2466"/>
      <c r="K170" s="173"/>
      <c r="L170" s="2469" t="s">
        <v>118</v>
      </c>
      <c r="M170" s="2470"/>
      <c r="N170" s="2470"/>
      <c r="O170" s="2471"/>
      <c r="P170" s="2455">
        <f>P92+P94+P95+P97+P101+P107+P109+P111+P120+P121+P122+P153+P116</f>
        <v>56</v>
      </c>
      <c r="Q170" s="2455"/>
      <c r="R170" s="2455">
        <f>SUM(R88:S107)+SUM(R120:S153)+SUM(R113:S116)+R109+R111</f>
        <v>56</v>
      </c>
      <c r="S170" s="2455"/>
      <c r="T170" s="826">
        <f>SUM(R88:S107)+SUM(R113:S116)+SUM(R126:S153)+R122+R120+R121</f>
        <v>54</v>
      </c>
      <c r="U170" s="625">
        <f>P92+P94+P95+P97+P101+P107+P116+P120+P121+P122+P153</f>
        <v>54</v>
      </c>
      <c r="V170" s="625">
        <f>P111</f>
        <v>1</v>
      </c>
      <c r="W170" s="625">
        <f>P109</f>
        <v>1</v>
      </c>
      <c r="X170" s="2455"/>
      <c r="Y170" s="2455"/>
      <c r="Z170" s="826"/>
      <c r="AA170" s="625"/>
      <c r="AB170" s="625"/>
      <c r="AC170" s="625"/>
      <c r="AD170" s="2455"/>
      <c r="AE170" s="2455"/>
      <c r="AF170" s="826"/>
      <c r="AG170" s="625"/>
      <c r="AH170" s="625"/>
      <c r="AI170" s="625"/>
      <c r="AJ170" s="2456"/>
      <c r="AK170" s="2456"/>
      <c r="AL170" s="2455">
        <f>SUM(AL88:AM153)</f>
        <v>-59785.527321600355</v>
      </c>
      <c r="AM170" s="2455"/>
      <c r="AN170" s="2455">
        <f>SUM(AN88:AO153)</f>
        <v>0</v>
      </c>
      <c r="AO170" s="2455"/>
      <c r="AP170" s="2455">
        <f>SUM(AP88:AQ153)</f>
        <v>0</v>
      </c>
      <c r="AQ170" s="2455"/>
      <c r="AS170" s="456"/>
    </row>
    <row r="171" spans="2:45" ht="16.5" customHeight="1" x14ac:dyDescent="0.3">
      <c r="B171" s="456"/>
      <c r="D171" s="2467"/>
      <c r="E171" s="2468"/>
      <c r="F171" s="2468"/>
      <c r="G171" s="2468"/>
      <c r="H171" s="2468"/>
      <c r="I171" s="2468"/>
      <c r="J171" s="2468"/>
      <c r="K171" s="359"/>
      <c r="L171" s="2432" t="s">
        <v>120</v>
      </c>
      <c r="M171" s="2433"/>
      <c r="N171" s="2433"/>
      <c r="O171" s="2434"/>
      <c r="P171" s="2455">
        <f>P92+P94+P95+P97+P101+P107+P109+P111+SUM(P160:Q169)+P116</f>
        <v>33</v>
      </c>
      <c r="Q171" s="2455"/>
      <c r="R171" s="2455">
        <f>SUM(R88:S107)+SUM(R169)+SUM(R113:S116)+R109+R111+SUM(R160:S168)</f>
        <v>33</v>
      </c>
      <c r="S171" s="2455"/>
      <c r="T171" s="826">
        <f>SUM(R88:S107)+SUM(R113:S116)+R169</f>
        <v>22</v>
      </c>
      <c r="U171" s="625">
        <f>P92+P95+P94+P97+P101+P107+P116+P169</f>
        <v>22</v>
      </c>
      <c r="V171" s="625">
        <f>P111+SUM(P160:Q168)</f>
        <v>10</v>
      </c>
      <c r="W171" s="625">
        <f>P109</f>
        <v>1</v>
      </c>
      <c r="X171" s="2455"/>
      <c r="Y171" s="2455"/>
      <c r="Z171" s="826"/>
      <c r="AA171" s="625"/>
      <c r="AB171" s="625"/>
      <c r="AC171" s="625"/>
      <c r="AD171" s="2455"/>
      <c r="AE171" s="2455"/>
      <c r="AF171" s="826"/>
      <c r="AG171" s="625"/>
      <c r="AH171" s="625"/>
      <c r="AI171" s="625"/>
      <c r="AJ171" s="2456"/>
      <c r="AK171" s="2456"/>
      <c r="AL171" s="2455">
        <f>SUM(AL88:AM116)+SUM(AL169)</f>
        <v>0</v>
      </c>
      <c r="AM171" s="2455"/>
      <c r="AN171" s="2455">
        <f>SUM(AN88:AO116)+SUM(AN169)</f>
        <v>0</v>
      </c>
      <c r="AO171" s="2455"/>
      <c r="AP171" s="2455">
        <f>SUM(AP88:AQ116)+SUM(AP169)</f>
        <v>0</v>
      </c>
      <c r="AQ171" s="2455"/>
      <c r="AS171" s="456"/>
    </row>
    <row r="172" spans="2:45" ht="9.9499999999999993" customHeight="1" x14ac:dyDescent="0.3">
      <c r="B172" s="456"/>
      <c r="D172" s="184"/>
      <c r="E172" s="184"/>
      <c r="F172" s="184"/>
      <c r="G172" s="184"/>
      <c r="H172" s="184"/>
      <c r="I172" s="184"/>
      <c r="J172" s="184"/>
      <c r="K172" s="184"/>
      <c r="L172" s="184"/>
      <c r="M172" s="184"/>
      <c r="N172" s="184"/>
      <c r="AJ172" s="857"/>
      <c r="AK172" s="857"/>
      <c r="AN172" s="451"/>
      <c r="AO172" s="451"/>
      <c r="AP172" s="451"/>
      <c r="AQ172" s="451"/>
      <c r="AS172" s="456"/>
    </row>
    <row r="173" spans="2:45" ht="16.5" customHeight="1" x14ac:dyDescent="0.3">
      <c r="B173" s="456"/>
      <c r="D173" s="447" t="s">
        <v>494</v>
      </c>
      <c r="E173" s="444"/>
      <c r="F173" s="444"/>
      <c r="G173" s="444"/>
      <c r="H173" s="444"/>
      <c r="I173" s="444"/>
      <c r="J173" s="444"/>
      <c r="K173" s="444"/>
      <c r="L173" s="444"/>
      <c r="M173" s="444"/>
      <c r="N173" s="444"/>
      <c r="O173" s="444"/>
      <c r="P173" s="444"/>
      <c r="Q173" s="444"/>
      <c r="R173" s="444"/>
      <c r="S173" s="444"/>
      <c r="T173" s="444"/>
      <c r="U173" s="444"/>
      <c r="V173" s="444"/>
      <c r="W173" s="444"/>
      <c r="X173" s="444"/>
      <c r="Y173" s="444"/>
      <c r="Z173" s="444"/>
      <c r="AA173" s="444"/>
      <c r="AB173" s="444"/>
      <c r="AC173" s="444"/>
      <c r="AD173" s="444"/>
      <c r="AE173" s="444"/>
      <c r="AF173" s="444"/>
      <c r="AG173" s="444"/>
      <c r="AH173" s="444"/>
      <c r="AI173" s="444"/>
      <c r="AJ173" s="715"/>
      <c r="AK173" s="715"/>
      <c r="AL173" s="444"/>
      <c r="AM173" s="444"/>
      <c r="AN173" s="765"/>
      <c r="AO173" s="765"/>
      <c r="AP173" s="765"/>
      <c r="AQ173" s="766"/>
      <c r="AS173" s="456"/>
    </row>
    <row r="174" spans="2:45" ht="16.5" customHeight="1" x14ac:dyDescent="0.3">
      <c r="B174" s="456"/>
      <c r="D174" s="843" t="s">
        <v>54</v>
      </c>
      <c r="E174" s="371" t="s">
        <v>87</v>
      </c>
      <c r="F174" s="96"/>
      <c r="G174" s="96"/>
      <c r="H174" s="96"/>
      <c r="I174" s="96"/>
      <c r="J174" s="96"/>
      <c r="K174" s="126"/>
      <c r="L174" s="96"/>
      <c r="M174" s="96"/>
      <c r="N174" s="190"/>
      <c r="O174" s="342" t="s">
        <v>181</v>
      </c>
      <c r="P174" s="2418" t="s">
        <v>194</v>
      </c>
      <c r="Q174" s="2418"/>
      <c r="R174" s="2418" t="s">
        <v>194</v>
      </c>
      <c r="S174" s="2418"/>
      <c r="T174" s="814"/>
      <c r="U174" s="620"/>
      <c r="V174" s="620"/>
      <c r="W174" s="620"/>
      <c r="X174" s="2418"/>
      <c r="Y174" s="2418"/>
      <c r="Z174" s="814"/>
      <c r="AA174" s="620"/>
      <c r="AB174" s="620"/>
      <c r="AC174" s="620"/>
      <c r="AD174" s="2418"/>
      <c r="AE174" s="2418"/>
      <c r="AF174" s="814"/>
      <c r="AG174" s="620"/>
      <c r="AH174" s="620"/>
      <c r="AI174" s="620"/>
      <c r="AJ174" s="2395"/>
      <c r="AK174" s="2396"/>
      <c r="AL174" s="786"/>
      <c r="AM174" s="860"/>
      <c r="AN174" s="2395"/>
      <c r="AO174" s="2396"/>
      <c r="AP174" s="786"/>
      <c r="AQ174" s="787"/>
      <c r="AS174" s="456"/>
    </row>
    <row r="175" spans="2:45" ht="16.5" customHeight="1" x14ac:dyDescent="0.3">
      <c r="B175" s="456"/>
      <c r="D175" s="215"/>
      <c r="E175" s="2457" t="s">
        <v>298</v>
      </c>
      <c r="F175" s="2457"/>
      <c r="G175" s="2457"/>
      <c r="H175" s="2457"/>
      <c r="I175" s="2457"/>
      <c r="J175" s="2457"/>
      <c r="K175" s="2457"/>
      <c r="L175" s="2457"/>
      <c r="M175" s="2457"/>
      <c r="N175" s="2458"/>
      <c r="O175" s="145"/>
      <c r="P175" s="217"/>
      <c r="Q175" s="408"/>
      <c r="R175" s="217"/>
      <c r="S175" s="408"/>
      <c r="T175" s="813"/>
      <c r="U175" s="619"/>
      <c r="V175" s="619"/>
      <c r="W175" s="619"/>
      <c r="X175" s="217"/>
      <c r="Y175" s="408"/>
      <c r="Z175" s="813"/>
      <c r="AA175" s="619"/>
      <c r="AB175" s="619"/>
      <c r="AC175" s="619"/>
      <c r="AD175" s="217"/>
      <c r="AE175" s="408"/>
      <c r="AF175" s="813"/>
      <c r="AG175" s="619"/>
      <c r="AH175" s="619"/>
      <c r="AI175" s="619"/>
      <c r="AJ175" s="2442"/>
      <c r="AK175" s="2443"/>
      <c r="AL175" s="844"/>
      <c r="AM175" s="34"/>
      <c r="AN175" s="2442"/>
      <c r="AO175" s="2443"/>
      <c r="AP175" s="844"/>
      <c r="AQ175" s="845"/>
      <c r="AS175" s="456"/>
    </row>
    <row r="176" spans="2:45" ht="16.5" customHeight="1" x14ac:dyDescent="0.3">
      <c r="B176" s="456"/>
      <c r="D176" s="196"/>
      <c r="E176" s="2459"/>
      <c r="F176" s="2459"/>
      <c r="G176" s="2459"/>
      <c r="H176" s="2459"/>
      <c r="I176" s="2459"/>
      <c r="J176" s="2459"/>
      <c r="K176" s="2459"/>
      <c r="L176" s="2459"/>
      <c r="M176" s="2459"/>
      <c r="N176" s="2460"/>
      <c r="O176" s="146"/>
      <c r="P176" s="2452"/>
      <c r="Q176" s="2452"/>
      <c r="R176" s="2452"/>
      <c r="S176" s="2452"/>
      <c r="T176" s="807"/>
      <c r="U176" s="800"/>
      <c r="V176" s="800"/>
      <c r="W176" s="800"/>
      <c r="X176" s="2452"/>
      <c r="Y176" s="2452"/>
      <c r="Z176" s="807"/>
      <c r="AA176" s="800"/>
      <c r="AB176" s="800"/>
      <c r="AC176" s="800"/>
      <c r="AD176" s="2452"/>
      <c r="AE176" s="2452"/>
      <c r="AF176" s="807"/>
      <c r="AG176" s="800"/>
      <c r="AH176" s="800"/>
      <c r="AI176" s="800"/>
      <c r="AJ176" s="2450"/>
      <c r="AK176" s="2451"/>
      <c r="AL176" s="790"/>
      <c r="AM176" s="629"/>
      <c r="AN176" s="2450"/>
      <c r="AO176" s="2451"/>
      <c r="AP176" s="790"/>
      <c r="AQ176" s="791"/>
      <c r="AS176" s="456"/>
    </row>
    <row r="177" spans="2:45" ht="16.5" customHeight="1" x14ac:dyDescent="0.3">
      <c r="B177" s="456"/>
      <c r="D177" s="216"/>
      <c r="E177" s="2461"/>
      <c r="F177" s="2461"/>
      <c r="G177" s="2461"/>
      <c r="H177" s="2461"/>
      <c r="I177" s="2461"/>
      <c r="J177" s="2461"/>
      <c r="K177" s="2461"/>
      <c r="L177" s="2461"/>
      <c r="M177" s="2461"/>
      <c r="N177" s="2462"/>
      <c r="O177" s="147"/>
      <c r="P177" s="2422"/>
      <c r="Q177" s="2423"/>
      <c r="R177" s="2422"/>
      <c r="S177" s="2423"/>
      <c r="T177" s="808"/>
      <c r="U177" s="801"/>
      <c r="V177" s="801"/>
      <c r="W177" s="801"/>
      <c r="X177" s="2422"/>
      <c r="Y177" s="2423"/>
      <c r="Z177" s="808"/>
      <c r="AA177" s="801"/>
      <c r="AB177" s="801"/>
      <c r="AC177" s="801"/>
      <c r="AD177" s="2422"/>
      <c r="AE177" s="2423"/>
      <c r="AF177" s="808"/>
      <c r="AG177" s="801"/>
      <c r="AH177" s="801"/>
      <c r="AI177" s="801"/>
      <c r="AJ177" s="2380"/>
      <c r="AK177" s="2381"/>
      <c r="AL177" s="846"/>
      <c r="AM177" s="861"/>
      <c r="AN177" s="2380"/>
      <c r="AO177" s="2381"/>
      <c r="AP177" s="846"/>
      <c r="AQ177" s="847"/>
      <c r="AS177" s="456"/>
    </row>
    <row r="178" spans="2:45" ht="16.5" customHeight="1" x14ac:dyDescent="0.3">
      <c r="B178" s="456"/>
      <c r="D178" s="215"/>
      <c r="E178" s="2457" t="s">
        <v>201</v>
      </c>
      <c r="F178" s="2457"/>
      <c r="G178" s="2457"/>
      <c r="H178" s="2457"/>
      <c r="I178" s="2457"/>
      <c r="J178" s="2457"/>
      <c r="K178" s="2457"/>
      <c r="L178" s="2457"/>
      <c r="M178" s="2457"/>
      <c r="N178" s="2458"/>
      <c r="O178" s="145"/>
      <c r="P178" s="2431"/>
      <c r="Q178" s="2431"/>
      <c r="R178" s="2431"/>
      <c r="S178" s="2431"/>
      <c r="T178" s="804"/>
      <c r="U178" s="799"/>
      <c r="V178" s="799"/>
      <c r="W178" s="799"/>
      <c r="X178" s="2431"/>
      <c r="Y178" s="2431"/>
      <c r="Z178" s="804"/>
      <c r="AA178" s="799"/>
      <c r="AB178" s="799"/>
      <c r="AC178" s="799"/>
      <c r="AD178" s="2431"/>
      <c r="AE178" s="2431"/>
      <c r="AF178" s="804"/>
      <c r="AG178" s="799"/>
      <c r="AH178" s="799"/>
      <c r="AI178" s="799"/>
      <c r="AJ178" s="2442"/>
      <c r="AK178" s="2443"/>
      <c r="AL178" s="844"/>
      <c r="AM178" s="34"/>
      <c r="AN178" s="2442"/>
      <c r="AO178" s="2443"/>
      <c r="AP178" s="844"/>
      <c r="AQ178" s="845"/>
      <c r="AS178" s="456"/>
    </row>
    <row r="179" spans="2:45" ht="16.5" customHeight="1" x14ac:dyDescent="0.3">
      <c r="B179" s="456"/>
      <c r="D179" s="216"/>
      <c r="E179" s="2461"/>
      <c r="F179" s="2461"/>
      <c r="G179" s="2461"/>
      <c r="H179" s="2461"/>
      <c r="I179" s="2461"/>
      <c r="J179" s="2461"/>
      <c r="K179" s="2461"/>
      <c r="L179" s="2461"/>
      <c r="M179" s="2461"/>
      <c r="N179" s="2462"/>
      <c r="O179" s="147"/>
      <c r="P179" s="2312"/>
      <c r="Q179" s="2312"/>
      <c r="R179" s="2312"/>
      <c r="S179" s="2312"/>
      <c r="T179" s="808"/>
      <c r="U179" s="801"/>
      <c r="V179" s="801"/>
      <c r="W179" s="801"/>
      <c r="X179" s="2312"/>
      <c r="Y179" s="2312"/>
      <c r="Z179" s="808"/>
      <c r="AA179" s="801"/>
      <c r="AB179" s="801"/>
      <c r="AC179" s="801"/>
      <c r="AD179" s="2312"/>
      <c r="AE179" s="2312"/>
      <c r="AF179" s="808"/>
      <c r="AG179" s="801"/>
      <c r="AH179" s="801"/>
      <c r="AI179" s="801"/>
      <c r="AJ179" s="2380"/>
      <c r="AK179" s="2381"/>
      <c r="AL179" s="846"/>
      <c r="AM179" s="861"/>
      <c r="AN179" s="2380"/>
      <c r="AO179" s="2381"/>
      <c r="AP179" s="846"/>
      <c r="AQ179" s="847"/>
      <c r="AS179" s="456"/>
    </row>
    <row r="180" spans="2:45" ht="16.5" customHeight="1" x14ac:dyDescent="0.3">
      <c r="B180" s="456"/>
      <c r="D180" s="419" t="s">
        <v>70</v>
      </c>
      <c r="E180" s="433" t="s">
        <v>88</v>
      </c>
      <c r="F180" s="61"/>
      <c r="G180" s="61"/>
      <c r="H180" s="61"/>
      <c r="I180" s="61"/>
      <c r="J180" s="61"/>
      <c r="K180" s="214"/>
      <c r="L180" s="61"/>
      <c r="M180" s="61"/>
      <c r="N180" s="534"/>
      <c r="O180" s="426" t="s">
        <v>181</v>
      </c>
      <c r="P180" s="2418" t="s">
        <v>194</v>
      </c>
      <c r="Q180" s="2418"/>
      <c r="R180" s="2418" t="s">
        <v>194</v>
      </c>
      <c r="S180" s="2418"/>
      <c r="T180" s="798"/>
      <c r="U180" s="805"/>
      <c r="V180" s="805"/>
      <c r="W180" s="805"/>
      <c r="X180" s="2418"/>
      <c r="Y180" s="2418"/>
      <c r="Z180" s="798"/>
      <c r="AA180" s="805"/>
      <c r="AB180" s="805"/>
      <c r="AC180" s="805"/>
      <c r="AD180" s="2418"/>
      <c r="AE180" s="2418"/>
      <c r="AF180" s="798"/>
      <c r="AG180" s="805"/>
      <c r="AH180" s="805"/>
      <c r="AI180" s="805"/>
      <c r="AJ180" s="2395"/>
      <c r="AK180" s="2396"/>
      <c r="AL180" s="786"/>
      <c r="AM180" s="860"/>
      <c r="AN180" s="2395"/>
      <c r="AO180" s="2396"/>
      <c r="AP180" s="786"/>
      <c r="AQ180" s="787"/>
      <c r="AS180" s="456"/>
    </row>
    <row r="181" spans="2:45" ht="16.5" customHeight="1" x14ac:dyDescent="0.3">
      <c r="B181" s="456"/>
      <c r="D181" s="215"/>
      <c r="E181" s="2457" t="s">
        <v>89</v>
      </c>
      <c r="F181" s="2457"/>
      <c r="G181" s="2457"/>
      <c r="H181" s="2457"/>
      <c r="I181" s="2457"/>
      <c r="J181" s="2457"/>
      <c r="K181" s="2457"/>
      <c r="L181" s="2457"/>
      <c r="M181" s="2457"/>
      <c r="N181" s="2458"/>
      <c r="O181" s="387"/>
      <c r="P181" s="414"/>
      <c r="Q181" s="437"/>
      <c r="R181" s="414"/>
      <c r="S181" s="437"/>
      <c r="T181" s="804"/>
      <c r="U181" s="799"/>
      <c r="V181" s="799"/>
      <c r="W181" s="799"/>
      <c r="X181" s="414"/>
      <c r="Y181" s="437"/>
      <c r="Z181" s="804"/>
      <c r="AA181" s="799"/>
      <c r="AB181" s="799"/>
      <c r="AC181" s="799"/>
      <c r="AD181" s="414"/>
      <c r="AE181" s="437"/>
      <c r="AF181" s="804"/>
      <c r="AG181" s="799"/>
      <c r="AH181" s="799"/>
      <c r="AI181" s="799"/>
      <c r="AJ181" s="2463"/>
      <c r="AK181" s="2464"/>
      <c r="AL181" s="839"/>
      <c r="AM181" s="862"/>
      <c r="AN181" s="2463"/>
      <c r="AO181" s="2464"/>
      <c r="AP181" s="839"/>
      <c r="AQ181" s="840"/>
      <c r="AS181" s="456"/>
    </row>
    <row r="182" spans="2:45" ht="16.5" customHeight="1" x14ac:dyDescent="0.3">
      <c r="B182" s="456"/>
      <c r="D182" s="606" t="s">
        <v>392</v>
      </c>
      <c r="E182" s="433" t="s">
        <v>639</v>
      </c>
      <c r="F182" s="533"/>
      <c r="G182" s="533"/>
      <c r="H182" s="533"/>
      <c r="I182" s="533"/>
      <c r="J182" s="533"/>
      <c r="K182" s="533"/>
      <c r="L182" s="533"/>
      <c r="M182" s="402"/>
      <c r="N182" s="403"/>
      <c r="O182" s="473"/>
      <c r="P182" s="2316"/>
      <c r="Q182" s="2316"/>
      <c r="R182" s="2316"/>
      <c r="S182" s="2316"/>
      <c r="T182" s="798"/>
      <c r="U182" s="805"/>
      <c r="V182" s="805"/>
      <c r="W182" s="805"/>
      <c r="X182" s="2316"/>
      <c r="Y182" s="2316"/>
      <c r="Z182" s="798"/>
      <c r="AA182" s="805"/>
      <c r="AB182" s="805"/>
      <c r="AC182" s="805"/>
      <c r="AD182" s="2316"/>
      <c r="AE182" s="2316"/>
      <c r="AF182" s="798"/>
      <c r="AG182" s="805"/>
      <c r="AH182" s="805"/>
      <c r="AI182" s="805"/>
      <c r="AJ182" s="2395"/>
      <c r="AK182" s="2396"/>
      <c r="AL182" s="786"/>
      <c r="AM182" s="860"/>
      <c r="AN182" s="2395"/>
      <c r="AO182" s="2396"/>
      <c r="AP182" s="786"/>
      <c r="AQ182" s="787"/>
      <c r="AS182" s="456"/>
    </row>
    <row r="183" spans="2:45" ht="16.5" customHeight="1" x14ac:dyDescent="0.3">
      <c r="B183" s="456"/>
      <c r="D183" s="472"/>
      <c r="E183" s="76" t="s">
        <v>547</v>
      </c>
      <c r="F183" s="76"/>
      <c r="G183" s="76"/>
      <c r="H183" s="402"/>
      <c r="I183" s="402"/>
      <c r="J183" s="402"/>
      <c r="K183" s="402"/>
      <c r="L183" s="402"/>
      <c r="M183" s="402"/>
      <c r="N183" s="403"/>
      <c r="O183" s="426" t="s">
        <v>181</v>
      </c>
      <c r="P183" s="2316">
        <v>1</v>
      </c>
      <c r="Q183" s="2316"/>
      <c r="R183" s="2399">
        <v>1</v>
      </c>
      <c r="S183" s="2399"/>
      <c r="T183" s="798"/>
      <c r="U183" s="805"/>
      <c r="V183" s="805"/>
      <c r="W183" s="805"/>
      <c r="X183" s="2316"/>
      <c r="Y183" s="2316"/>
      <c r="Z183" s="798"/>
      <c r="AA183" s="805"/>
      <c r="AB183" s="805"/>
      <c r="AC183" s="805"/>
      <c r="AD183" s="2316"/>
      <c r="AE183" s="2316"/>
      <c r="AF183" s="798"/>
      <c r="AG183" s="805"/>
      <c r="AH183" s="805"/>
      <c r="AI183" s="805"/>
      <c r="AJ183" s="2395"/>
      <c r="AK183" s="2396"/>
      <c r="AL183" s="786"/>
      <c r="AM183" s="860"/>
      <c r="AN183" s="2395"/>
      <c r="AO183" s="2396"/>
      <c r="AP183" s="786"/>
      <c r="AQ183" s="787"/>
      <c r="AS183" s="456"/>
    </row>
    <row r="184" spans="2:45" ht="16.5" customHeight="1" x14ac:dyDescent="0.3">
      <c r="B184" s="456"/>
      <c r="D184" s="472"/>
      <c r="E184" s="76" t="s">
        <v>664</v>
      </c>
      <c r="F184" s="76"/>
      <c r="G184" s="76"/>
      <c r="H184" s="402"/>
      <c r="I184" s="402"/>
      <c r="J184" s="402"/>
      <c r="K184" s="402"/>
      <c r="L184" s="402"/>
      <c r="M184" s="402"/>
      <c r="N184" s="403"/>
      <c r="O184" s="426" t="s">
        <v>181</v>
      </c>
      <c r="P184" s="2316">
        <v>1</v>
      </c>
      <c r="Q184" s="2316"/>
      <c r="R184" s="2399">
        <v>1</v>
      </c>
      <c r="S184" s="2399"/>
      <c r="T184" s="798"/>
      <c r="U184" s="805"/>
      <c r="V184" s="805"/>
      <c r="W184" s="805"/>
      <c r="X184" s="2316"/>
      <c r="Y184" s="2316"/>
      <c r="Z184" s="798"/>
      <c r="AA184" s="805"/>
      <c r="AB184" s="805"/>
      <c r="AC184" s="805"/>
      <c r="AD184" s="2316"/>
      <c r="AE184" s="2316"/>
      <c r="AF184" s="798"/>
      <c r="AG184" s="805"/>
      <c r="AH184" s="805"/>
      <c r="AI184" s="805"/>
      <c r="AJ184" s="2395"/>
      <c r="AK184" s="2396"/>
      <c r="AL184" s="786"/>
      <c r="AM184" s="860"/>
      <c r="AN184" s="2395"/>
      <c r="AO184" s="2396"/>
      <c r="AP184" s="786"/>
      <c r="AQ184" s="787"/>
      <c r="AS184" s="456"/>
    </row>
    <row r="185" spans="2:45" ht="16.5" customHeight="1" x14ac:dyDescent="0.3">
      <c r="B185" s="456"/>
      <c r="D185" s="606" t="s">
        <v>393</v>
      </c>
      <c r="E185" s="438" t="s">
        <v>90</v>
      </c>
      <c r="F185" s="535"/>
      <c r="G185" s="535"/>
      <c r="H185" s="535"/>
      <c r="I185" s="535"/>
      <c r="J185" s="535"/>
      <c r="K185" s="402"/>
      <c r="L185" s="402"/>
      <c r="M185" s="402"/>
      <c r="N185" s="403"/>
      <c r="O185" s="426" t="s">
        <v>181</v>
      </c>
      <c r="P185" s="2316">
        <v>1</v>
      </c>
      <c r="Q185" s="2316"/>
      <c r="R185" s="2413"/>
      <c r="S185" s="2414"/>
      <c r="T185" s="798"/>
      <c r="U185" s="805"/>
      <c r="V185" s="805"/>
      <c r="W185" s="805"/>
      <c r="X185" s="2313"/>
      <c r="Y185" s="2314"/>
      <c r="Z185" s="798"/>
      <c r="AA185" s="805"/>
      <c r="AB185" s="805"/>
      <c r="AC185" s="805"/>
      <c r="AD185" s="2313"/>
      <c r="AE185" s="2314"/>
      <c r="AF185" s="798"/>
      <c r="AG185" s="805"/>
      <c r="AH185" s="805"/>
      <c r="AI185" s="805"/>
      <c r="AJ185" s="2395"/>
      <c r="AK185" s="2396"/>
      <c r="AL185" s="786"/>
      <c r="AM185" s="860"/>
      <c r="AN185" s="2395"/>
      <c r="AO185" s="2396"/>
      <c r="AP185" s="786"/>
      <c r="AQ185" s="787"/>
      <c r="AS185" s="456"/>
    </row>
    <row r="186" spans="2:45" ht="16.5" customHeight="1" x14ac:dyDescent="0.3">
      <c r="B186" s="456"/>
      <c r="D186" s="605" t="s">
        <v>394</v>
      </c>
      <c r="E186" s="430" t="s">
        <v>352</v>
      </c>
      <c r="F186" s="545"/>
      <c r="G186" s="545"/>
      <c r="H186" s="545"/>
      <c r="I186" s="442"/>
      <c r="J186" s="442"/>
      <c r="K186" s="399"/>
      <c r="L186" s="399"/>
      <c r="M186" s="399"/>
      <c r="N186" s="400"/>
      <c r="O186" s="426" t="s">
        <v>181</v>
      </c>
      <c r="P186" s="2316">
        <v>1</v>
      </c>
      <c r="Q186" s="2316"/>
      <c r="R186" s="2399"/>
      <c r="S186" s="2399"/>
      <c r="T186" s="798"/>
      <c r="U186" s="805"/>
      <c r="V186" s="805"/>
      <c r="W186" s="805"/>
      <c r="X186" s="2316"/>
      <c r="Y186" s="2316"/>
      <c r="Z186" s="798"/>
      <c r="AA186" s="805"/>
      <c r="AB186" s="805"/>
      <c r="AC186" s="805"/>
      <c r="AD186" s="2316"/>
      <c r="AE186" s="2316"/>
      <c r="AF186" s="798"/>
      <c r="AG186" s="805"/>
      <c r="AH186" s="805"/>
      <c r="AI186" s="805"/>
      <c r="AJ186" s="2395"/>
      <c r="AK186" s="2396"/>
      <c r="AL186" s="786"/>
      <c r="AM186" s="860"/>
      <c r="AN186" s="2395"/>
      <c r="AO186" s="2396"/>
      <c r="AP186" s="786"/>
      <c r="AQ186" s="787"/>
      <c r="AS186" s="456"/>
    </row>
    <row r="187" spans="2:45" ht="16.5" customHeight="1" x14ac:dyDescent="0.3">
      <c r="B187" s="456"/>
      <c r="D187" s="606" t="s">
        <v>395</v>
      </c>
      <c r="E187" s="438" t="s">
        <v>315</v>
      </c>
      <c r="F187" s="535"/>
      <c r="G187" s="535"/>
      <c r="H187" s="535"/>
      <c r="I187" s="535"/>
      <c r="J187" s="535"/>
      <c r="K187" s="434"/>
      <c r="L187" s="535"/>
      <c r="M187" s="535"/>
      <c r="N187" s="547"/>
      <c r="O187" s="429" t="s">
        <v>180</v>
      </c>
      <c r="P187" s="2316">
        <v>1</v>
      </c>
      <c r="Q187" s="2316"/>
      <c r="R187" s="2399">
        <v>1</v>
      </c>
      <c r="S187" s="2399"/>
      <c r="T187" s="798"/>
      <c r="U187" s="805"/>
      <c r="V187" s="805"/>
      <c r="W187" s="805"/>
      <c r="X187" s="2316"/>
      <c r="Y187" s="2316"/>
      <c r="Z187" s="798"/>
      <c r="AA187" s="805"/>
      <c r="AB187" s="805"/>
      <c r="AC187" s="805"/>
      <c r="AD187" s="2316"/>
      <c r="AE187" s="2316"/>
      <c r="AF187" s="798"/>
      <c r="AG187" s="805"/>
      <c r="AH187" s="805"/>
      <c r="AI187" s="805"/>
      <c r="AJ187" s="2395"/>
      <c r="AK187" s="2396"/>
      <c r="AL187" s="786"/>
      <c r="AM187" s="860"/>
      <c r="AN187" s="2395"/>
      <c r="AO187" s="2396"/>
      <c r="AP187" s="786"/>
      <c r="AQ187" s="787"/>
      <c r="AS187" s="456"/>
    </row>
    <row r="188" spans="2:45" ht="16.5" customHeight="1" x14ac:dyDescent="0.3">
      <c r="B188" s="456"/>
      <c r="D188" s="439" t="s">
        <v>198</v>
      </c>
      <c r="E188" s="402"/>
      <c r="F188" s="402"/>
      <c r="G188" s="402"/>
      <c r="H188" s="402"/>
      <c r="I188" s="402"/>
      <c r="J188" s="402"/>
      <c r="K188" s="402"/>
      <c r="L188" s="402"/>
      <c r="M188" s="402"/>
      <c r="N188" s="403"/>
      <c r="O188" s="473"/>
      <c r="P188" s="2316"/>
      <c r="Q188" s="2316"/>
      <c r="R188" s="2316"/>
      <c r="S188" s="2316"/>
      <c r="T188" s="798"/>
      <c r="U188" s="805"/>
      <c r="V188" s="805"/>
      <c r="W188" s="805"/>
      <c r="X188" s="2316"/>
      <c r="Y188" s="2316"/>
      <c r="Z188" s="798"/>
      <c r="AA188" s="805"/>
      <c r="AB188" s="805"/>
      <c r="AC188" s="805"/>
      <c r="AD188" s="2316"/>
      <c r="AE188" s="2316"/>
      <c r="AF188" s="798"/>
      <c r="AG188" s="805"/>
      <c r="AH188" s="805"/>
      <c r="AI188" s="805"/>
      <c r="AJ188" s="2395"/>
      <c r="AK188" s="2396"/>
      <c r="AL188" s="786"/>
      <c r="AM188" s="860"/>
      <c r="AN188" s="2395"/>
      <c r="AO188" s="2396"/>
      <c r="AP188" s="786"/>
      <c r="AQ188" s="787"/>
      <c r="AS188" s="456"/>
    </row>
    <row r="189" spans="2:45" ht="16.5" customHeight="1" x14ac:dyDescent="0.3">
      <c r="B189" s="456"/>
      <c r="D189" s="605" t="s">
        <v>396</v>
      </c>
      <c r="E189" s="43" t="s">
        <v>91</v>
      </c>
      <c r="F189" s="545"/>
      <c r="G189" s="545"/>
      <c r="H189" s="545"/>
      <c r="I189" s="451"/>
      <c r="J189" s="399"/>
      <c r="K189" s="399"/>
      <c r="L189" s="399"/>
      <c r="M189" s="399"/>
      <c r="N189" s="400"/>
      <c r="O189" s="429" t="s">
        <v>180</v>
      </c>
      <c r="P189" s="2316">
        <v>1</v>
      </c>
      <c r="Q189" s="2316"/>
      <c r="R189" s="2399"/>
      <c r="S189" s="2399"/>
      <c r="T189" s="798"/>
      <c r="U189" s="805"/>
      <c r="V189" s="805"/>
      <c r="W189" s="805"/>
      <c r="X189" s="2316"/>
      <c r="Y189" s="2316"/>
      <c r="Z189" s="798"/>
      <c r="AA189" s="805"/>
      <c r="AB189" s="805"/>
      <c r="AC189" s="805"/>
      <c r="AD189" s="2316"/>
      <c r="AE189" s="2316"/>
      <c r="AF189" s="798"/>
      <c r="AG189" s="805"/>
      <c r="AH189" s="805"/>
      <c r="AI189" s="805"/>
      <c r="AJ189" s="2425"/>
      <c r="AK189" s="2426"/>
      <c r="AL189" s="848"/>
      <c r="AM189" s="863"/>
      <c r="AN189" s="2425"/>
      <c r="AO189" s="2426"/>
      <c r="AP189" s="848"/>
      <c r="AQ189" s="849"/>
      <c r="AS189" s="456"/>
    </row>
    <row r="190" spans="2:45" ht="16.5" customHeight="1" x14ac:dyDescent="0.3">
      <c r="B190" s="456"/>
      <c r="D190" s="606" t="s">
        <v>397</v>
      </c>
      <c r="E190" s="438" t="s">
        <v>141</v>
      </c>
      <c r="F190" s="535"/>
      <c r="G190" s="535"/>
      <c r="H190" s="535"/>
      <c r="I190" s="219"/>
      <c r="J190" s="402"/>
      <c r="K190" s="402"/>
      <c r="L190" s="402"/>
      <c r="M190" s="402"/>
      <c r="N190" s="403"/>
      <c r="O190" s="473"/>
      <c r="P190" s="2316"/>
      <c r="Q190" s="2316"/>
      <c r="R190" s="2316"/>
      <c r="S190" s="2316"/>
      <c r="T190" s="798"/>
      <c r="U190" s="805"/>
      <c r="V190" s="805"/>
      <c r="W190" s="805"/>
      <c r="X190" s="2316"/>
      <c r="Y190" s="2316"/>
      <c r="Z190" s="798"/>
      <c r="AA190" s="805"/>
      <c r="AB190" s="805"/>
      <c r="AC190" s="805"/>
      <c r="AD190" s="2316"/>
      <c r="AE190" s="2316"/>
      <c r="AF190" s="798"/>
      <c r="AG190" s="805"/>
      <c r="AH190" s="805"/>
      <c r="AI190" s="805"/>
      <c r="AJ190" s="2395"/>
      <c r="AK190" s="2396"/>
      <c r="AL190" s="786"/>
      <c r="AM190" s="860"/>
      <c r="AN190" s="2395"/>
      <c r="AO190" s="2396"/>
      <c r="AP190" s="786"/>
      <c r="AQ190" s="787"/>
      <c r="AS190" s="456"/>
    </row>
    <row r="191" spans="2:45" ht="16.5" customHeight="1" x14ac:dyDescent="0.3">
      <c r="B191" s="456"/>
      <c r="D191" s="685"/>
      <c r="E191" s="121" t="s">
        <v>638</v>
      </c>
      <c r="F191" s="220"/>
      <c r="G191" s="220"/>
      <c r="H191" s="220"/>
      <c r="I191" s="220"/>
      <c r="J191" s="220"/>
      <c r="K191" s="220"/>
      <c r="L191" s="402"/>
      <c r="M191" s="402"/>
      <c r="N191" s="403"/>
      <c r="O191" s="429" t="s">
        <v>180</v>
      </c>
      <c r="P191" s="2316">
        <v>1</v>
      </c>
      <c r="Q191" s="2316"/>
      <c r="R191" s="2399">
        <v>1</v>
      </c>
      <c r="S191" s="2399"/>
      <c r="T191" s="798"/>
      <c r="U191" s="805"/>
      <c r="V191" s="805"/>
      <c r="W191" s="805"/>
      <c r="X191" s="2316"/>
      <c r="Y191" s="2316"/>
      <c r="Z191" s="798"/>
      <c r="AA191" s="805"/>
      <c r="AB191" s="805"/>
      <c r="AC191" s="805"/>
      <c r="AD191" s="2316"/>
      <c r="AE191" s="2316"/>
      <c r="AF191" s="798"/>
      <c r="AG191" s="805"/>
      <c r="AH191" s="805"/>
      <c r="AI191" s="805"/>
      <c r="AJ191" s="2395"/>
      <c r="AK191" s="2396"/>
      <c r="AL191" s="786"/>
      <c r="AM191" s="860"/>
      <c r="AN191" s="2395"/>
      <c r="AO191" s="2396"/>
      <c r="AP191" s="786"/>
      <c r="AQ191" s="787"/>
      <c r="AS191" s="456"/>
    </row>
    <row r="192" spans="2:45" ht="16.5" customHeight="1" x14ac:dyDescent="0.3">
      <c r="B192" s="456"/>
      <c r="D192" s="144"/>
      <c r="E192" s="194" t="s">
        <v>548</v>
      </c>
      <c r="F192" s="195"/>
      <c r="G192" s="195"/>
      <c r="H192" s="195"/>
      <c r="I192" s="195"/>
      <c r="J192" s="195"/>
      <c r="K192" s="195"/>
      <c r="L192" s="399"/>
      <c r="M192" s="399"/>
      <c r="N192" s="400"/>
      <c r="O192" s="429" t="s">
        <v>180</v>
      </c>
      <c r="P192" s="2316">
        <v>1</v>
      </c>
      <c r="Q192" s="2316"/>
      <c r="R192" s="2472">
        <v>1</v>
      </c>
      <c r="S192" s="2473"/>
      <c r="T192" s="808"/>
      <c r="U192" s="801"/>
      <c r="V192" s="801"/>
      <c r="W192" s="801"/>
      <c r="X192" s="2422"/>
      <c r="Y192" s="2423"/>
      <c r="Z192" s="808"/>
      <c r="AA192" s="801"/>
      <c r="AB192" s="801"/>
      <c r="AC192" s="801"/>
      <c r="AD192" s="2422"/>
      <c r="AE192" s="2423"/>
      <c r="AF192" s="808"/>
      <c r="AG192" s="801"/>
      <c r="AH192" s="801"/>
      <c r="AI192" s="801"/>
      <c r="AJ192" s="2380"/>
      <c r="AK192" s="2381"/>
      <c r="AL192" s="846"/>
      <c r="AM192" s="861"/>
      <c r="AN192" s="2380"/>
      <c r="AO192" s="2381"/>
      <c r="AP192" s="846"/>
      <c r="AQ192" s="847"/>
      <c r="AS192" s="456"/>
    </row>
    <row r="193" spans="2:45" ht="16.5" customHeight="1" x14ac:dyDescent="0.3">
      <c r="B193" s="456"/>
      <c r="D193" s="439" t="s">
        <v>305</v>
      </c>
      <c r="E193" s="542"/>
      <c r="F193" s="540"/>
      <c r="G193" s="533"/>
      <c r="H193" s="533"/>
      <c r="I193" s="533"/>
      <c r="J193" s="533"/>
      <c r="K193" s="402"/>
      <c r="L193" s="402"/>
      <c r="M193" s="402"/>
      <c r="N193" s="403"/>
      <c r="O193" s="473"/>
      <c r="P193" s="2313"/>
      <c r="Q193" s="2314"/>
      <c r="R193" s="2313"/>
      <c r="S193" s="2314"/>
      <c r="T193" s="798"/>
      <c r="U193" s="805"/>
      <c r="V193" s="805"/>
      <c r="W193" s="805"/>
      <c r="X193" s="2313"/>
      <c r="Y193" s="2314"/>
      <c r="Z193" s="798"/>
      <c r="AA193" s="805"/>
      <c r="AB193" s="805"/>
      <c r="AC193" s="805"/>
      <c r="AD193" s="2313"/>
      <c r="AE193" s="2314"/>
      <c r="AF193" s="798"/>
      <c r="AG193" s="805"/>
      <c r="AH193" s="805"/>
      <c r="AI193" s="805"/>
      <c r="AJ193" s="2395"/>
      <c r="AK193" s="2396"/>
      <c r="AL193" s="786"/>
      <c r="AM193" s="860"/>
      <c r="AN193" s="2395"/>
      <c r="AO193" s="2396"/>
      <c r="AP193" s="786"/>
      <c r="AQ193" s="787"/>
      <c r="AS193" s="456"/>
    </row>
    <row r="194" spans="2:45" ht="16.5" customHeight="1" x14ac:dyDescent="0.3">
      <c r="B194" s="456"/>
      <c r="D194" s="439" t="s">
        <v>325</v>
      </c>
      <c r="E194" s="533"/>
      <c r="F194" s="533"/>
      <c r="G194" s="533"/>
      <c r="H194" s="533"/>
      <c r="I194" s="533"/>
      <c r="J194" s="533"/>
      <c r="K194" s="402"/>
      <c r="L194" s="402"/>
      <c r="M194" s="402"/>
      <c r="N194" s="403"/>
      <c r="O194" s="473"/>
      <c r="P194" s="2313"/>
      <c r="Q194" s="2314"/>
      <c r="R194" s="2313"/>
      <c r="S194" s="2314"/>
      <c r="T194" s="798"/>
      <c r="U194" s="805"/>
      <c r="V194" s="805"/>
      <c r="W194" s="805"/>
      <c r="X194" s="2313"/>
      <c r="Y194" s="2314"/>
      <c r="Z194" s="798"/>
      <c r="AA194" s="805"/>
      <c r="AB194" s="805"/>
      <c r="AC194" s="805"/>
      <c r="AD194" s="2313"/>
      <c r="AE194" s="2314"/>
      <c r="AF194" s="798"/>
      <c r="AG194" s="805"/>
      <c r="AH194" s="805"/>
      <c r="AI194" s="805"/>
      <c r="AJ194" s="2395"/>
      <c r="AK194" s="2396"/>
      <c r="AL194" s="786"/>
      <c r="AM194" s="860"/>
      <c r="AN194" s="2395"/>
      <c r="AO194" s="2396"/>
      <c r="AP194" s="786"/>
      <c r="AQ194" s="787"/>
      <c r="AS194" s="456"/>
    </row>
    <row r="195" spans="2:45" ht="16.5" customHeight="1" x14ac:dyDescent="0.3">
      <c r="B195" s="456"/>
      <c r="D195" s="607" t="s">
        <v>398</v>
      </c>
      <c r="E195" s="197" t="s">
        <v>126</v>
      </c>
      <c r="F195" s="52"/>
      <c r="G195" s="52"/>
      <c r="H195" s="52"/>
      <c r="I195" s="359"/>
      <c r="J195" s="359"/>
      <c r="K195" s="359"/>
      <c r="L195" s="359"/>
      <c r="M195" s="359"/>
      <c r="N195" s="360"/>
      <c r="O195" s="429" t="s">
        <v>180</v>
      </c>
      <c r="P195" s="2316">
        <v>2</v>
      </c>
      <c r="Q195" s="2316"/>
      <c r="R195" s="2472">
        <v>1</v>
      </c>
      <c r="S195" s="2473"/>
      <c r="T195" s="798"/>
      <c r="U195" s="805"/>
      <c r="V195" s="805"/>
      <c r="W195" s="805"/>
      <c r="X195" s="2422"/>
      <c r="Y195" s="2423"/>
      <c r="Z195" s="798"/>
      <c r="AA195" s="805"/>
      <c r="AB195" s="805"/>
      <c r="AC195" s="805"/>
      <c r="AD195" s="2422"/>
      <c r="AE195" s="2423"/>
      <c r="AF195" s="798"/>
      <c r="AG195" s="805"/>
      <c r="AH195" s="805"/>
      <c r="AI195" s="805"/>
      <c r="AJ195" s="2395"/>
      <c r="AK195" s="2396"/>
      <c r="AL195" s="786"/>
      <c r="AM195" s="860"/>
      <c r="AN195" s="2395"/>
      <c r="AO195" s="2396"/>
      <c r="AP195" s="786"/>
      <c r="AQ195" s="787"/>
      <c r="AS195" s="456"/>
    </row>
    <row r="196" spans="2:45" ht="16.5" customHeight="1" x14ac:dyDescent="0.3">
      <c r="B196" s="456"/>
      <c r="D196" s="2465" t="s">
        <v>40</v>
      </c>
      <c r="E196" s="2466"/>
      <c r="F196" s="2466"/>
      <c r="G196" s="2466"/>
      <c r="H196" s="2466"/>
      <c r="I196" s="2466"/>
      <c r="J196" s="2466"/>
      <c r="K196" s="173"/>
      <c r="L196" s="2469" t="s">
        <v>118</v>
      </c>
      <c r="M196" s="2470"/>
      <c r="N196" s="2470"/>
      <c r="O196" s="2471"/>
      <c r="P196" s="2455">
        <f>SUM(P183:Q187)+SUM(P189:Q192)</f>
        <v>8</v>
      </c>
      <c r="Q196" s="2455"/>
      <c r="R196" s="2455">
        <f>SUM(R183:S192)</f>
        <v>5</v>
      </c>
      <c r="S196" s="2455"/>
      <c r="T196" s="623"/>
      <c r="U196" s="628"/>
      <c r="V196" s="625">
        <f>P187+P189+P191+P192</f>
        <v>4</v>
      </c>
      <c r="W196" s="625">
        <f>P183+P184+P185+P186</f>
        <v>4</v>
      </c>
      <c r="X196" s="2455"/>
      <c r="Y196" s="2455"/>
      <c r="Z196" s="623"/>
      <c r="AA196" s="628"/>
      <c r="AB196" s="625"/>
      <c r="AC196" s="625"/>
      <c r="AD196" s="2455"/>
      <c r="AE196" s="2455"/>
      <c r="AF196" s="623"/>
      <c r="AG196" s="628"/>
      <c r="AH196" s="625"/>
      <c r="AI196" s="625"/>
      <c r="AJ196" s="2456"/>
      <c r="AK196" s="2456"/>
      <c r="AL196" s="2456"/>
      <c r="AM196" s="2427"/>
      <c r="AN196" s="2395"/>
      <c r="AO196" s="2396"/>
      <c r="AP196" s="786"/>
      <c r="AQ196" s="787"/>
      <c r="AS196" s="456"/>
    </row>
    <row r="197" spans="2:45" ht="16.5" customHeight="1" x14ac:dyDescent="0.3">
      <c r="B197" s="456"/>
      <c r="D197" s="2467"/>
      <c r="E197" s="2468"/>
      <c r="F197" s="2468"/>
      <c r="G197" s="2468"/>
      <c r="H197" s="2468"/>
      <c r="I197" s="2468"/>
      <c r="J197" s="2468"/>
      <c r="K197" s="359"/>
      <c r="L197" s="2432" t="s">
        <v>120</v>
      </c>
      <c r="M197" s="2433"/>
      <c r="N197" s="2433"/>
      <c r="O197" s="2434"/>
      <c r="P197" s="2455">
        <f>SUM(P183:Q187)+P195</f>
        <v>7</v>
      </c>
      <c r="Q197" s="2455"/>
      <c r="R197" s="2455">
        <f>SUM(R183:S187)+R195</f>
        <v>4</v>
      </c>
      <c r="S197" s="2455"/>
      <c r="T197" s="623"/>
      <c r="U197" s="628"/>
      <c r="V197" s="625">
        <f>P187+P195</f>
        <v>3</v>
      </c>
      <c r="W197" s="625">
        <f>P183+P184+P185+P186</f>
        <v>4</v>
      </c>
      <c r="X197" s="2455"/>
      <c r="Y197" s="2455"/>
      <c r="Z197" s="623"/>
      <c r="AA197" s="628"/>
      <c r="AB197" s="625"/>
      <c r="AC197" s="625"/>
      <c r="AD197" s="2455"/>
      <c r="AE197" s="2455"/>
      <c r="AF197" s="623"/>
      <c r="AG197" s="628"/>
      <c r="AH197" s="625"/>
      <c r="AI197" s="625"/>
      <c r="AJ197" s="2456"/>
      <c r="AK197" s="2456"/>
      <c r="AL197" s="2456"/>
      <c r="AM197" s="2427"/>
      <c r="AN197" s="2395"/>
      <c r="AO197" s="2396"/>
      <c r="AP197" s="786"/>
      <c r="AQ197" s="787"/>
      <c r="AS197" s="456"/>
    </row>
    <row r="198" spans="2:45" ht="9.9499999999999993" customHeight="1" x14ac:dyDescent="0.3">
      <c r="B198" s="456"/>
      <c r="D198" s="182"/>
      <c r="E198" s="183"/>
      <c r="O198" s="184"/>
      <c r="AI198" s="50"/>
      <c r="AJ198" s="881"/>
      <c r="AK198" s="881"/>
      <c r="AL198" s="50"/>
      <c r="AM198" s="50"/>
      <c r="AN198" s="153"/>
      <c r="AO198" s="153"/>
      <c r="AP198" s="153"/>
      <c r="AQ198" s="153"/>
      <c r="AS198" s="456"/>
    </row>
    <row r="199" spans="2:45" ht="16.5" customHeight="1" x14ac:dyDescent="0.3">
      <c r="B199" s="456"/>
      <c r="D199" s="2307" t="s">
        <v>495</v>
      </c>
      <c r="E199" s="2308"/>
      <c r="F199" s="2308"/>
      <c r="G199" s="2308"/>
      <c r="H199" s="2308"/>
      <c r="I199" s="2308"/>
      <c r="J199" s="2308"/>
      <c r="K199" s="2308"/>
      <c r="L199" s="2308"/>
      <c r="M199" s="2308"/>
      <c r="N199" s="2308"/>
      <c r="O199" s="2308"/>
      <c r="P199" s="2308"/>
      <c r="Q199" s="2308"/>
      <c r="R199" s="2308"/>
      <c r="S199" s="2308"/>
      <c r="T199" s="2308"/>
      <c r="U199" s="2308"/>
      <c r="V199" s="2308"/>
      <c r="W199" s="2308"/>
      <c r="X199" s="2308"/>
      <c r="Y199" s="2308"/>
      <c r="Z199" s="2308"/>
      <c r="AA199" s="2308"/>
      <c r="AB199" s="2308"/>
      <c r="AC199" s="2308"/>
      <c r="AD199" s="2308"/>
      <c r="AE199" s="2308"/>
      <c r="AF199" s="2308"/>
      <c r="AG199" s="2308"/>
      <c r="AH199" s="2308"/>
      <c r="AI199" s="2308"/>
      <c r="AJ199" s="2308"/>
      <c r="AK199" s="2308"/>
      <c r="AL199" s="2308"/>
      <c r="AM199" s="2308"/>
      <c r="AN199" s="2308"/>
      <c r="AO199" s="2308"/>
      <c r="AP199" s="2308"/>
      <c r="AQ199" s="2309"/>
      <c r="AS199" s="456"/>
    </row>
    <row r="200" spans="2:45" ht="16.5" customHeight="1" x14ac:dyDescent="0.35">
      <c r="B200" s="456"/>
      <c r="D200" s="796" t="s">
        <v>54</v>
      </c>
      <c r="E200" s="438" t="s">
        <v>92</v>
      </c>
      <c r="F200" s="61"/>
      <c r="G200" s="92"/>
      <c r="H200" s="92"/>
      <c r="I200" s="92"/>
      <c r="J200" s="92"/>
      <c r="K200" s="214"/>
      <c r="L200" s="61"/>
      <c r="M200" s="92"/>
      <c r="N200" s="403"/>
      <c r="O200" s="429" t="s">
        <v>180</v>
      </c>
      <c r="P200" s="2315" t="s">
        <v>194</v>
      </c>
      <c r="Q200" s="2315"/>
      <c r="R200" s="2315" t="s">
        <v>194</v>
      </c>
      <c r="S200" s="2315"/>
      <c r="T200" s="798"/>
      <c r="U200" s="805"/>
      <c r="V200" s="805"/>
      <c r="W200" s="798"/>
      <c r="X200" s="2316"/>
      <c r="Y200" s="2316"/>
      <c r="Z200" s="798"/>
      <c r="AA200" s="805"/>
      <c r="AB200" s="805"/>
      <c r="AC200" s="798"/>
      <c r="AD200" s="2316"/>
      <c r="AE200" s="2316"/>
      <c r="AF200" s="798"/>
      <c r="AG200" s="805"/>
      <c r="AH200" s="805"/>
      <c r="AI200" s="798"/>
      <c r="AJ200" s="2383"/>
      <c r="AK200" s="2384"/>
      <c r="AL200" s="794"/>
      <c r="AM200" s="854"/>
      <c r="AN200" s="2383"/>
      <c r="AO200" s="2384"/>
      <c r="AP200" s="794"/>
      <c r="AQ200" s="795"/>
      <c r="AS200" s="456"/>
    </row>
    <row r="201" spans="2:45" ht="16.5" customHeight="1" x14ac:dyDescent="0.3">
      <c r="B201" s="456"/>
      <c r="D201" s="215"/>
      <c r="E201" s="2474" t="s">
        <v>93</v>
      </c>
      <c r="F201" s="2474"/>
      <c r="G201" s="2474"/>
      <c r="H201" s="2474"/>
      <c r="I201" s="2474"/>
      <c r="J201" s="2474"/>
      <c r="K201" s="2474"/>
      <c r="L201" s="2474"/>
      <c r="M201" s="2474"/>
      <c r="N201" s="2475"/>
      <c r="O201" s="804"/>
      <c r="P201" s="2431"/>
      <c r="Q201" s="2431"/>
      <c r="R201" s="2431"/>
      <c r="S201" s="2431"/>
      <c r="T201" s="804"/>
      <c r="U201" s="799"/>
      <c r="V201" s="799"/>
      <c r="W201" s="804"/>
      <c r="X201" s="2431"/>
      <c r="Y201" s="2431"/>
      <c r="Z201" s="804"/>
      <c r="AA201" s="799"/>
      <c r="AB201" s="799"/>
      <c r="AC201" s="804"/>
      <c r="AD201" s="2431"/>
      <c r="AE201" s="2431"/>
      <c r="AF201" s="804"/>
      <c r="AG201" s="799"/>
      <c r="AH201" s="799"/>
      <c r="AI201" s="804"/>
      <c r="AJ201" s="2480"/>
      <c r="AK201" s="2481"/>
      <c r="AL201" s="821"/>
      <c r="AM201" s="821"/>
      <c r="AN201" s="2480"/>
      <c r="AO201" s="2481"/>
      <c r="AP201" s="821"/>
      <c r="AQ201" s="818"/>
      <c r="AS201" s="456"/>
    </row>
    <row r="202" spans="2:45" ht="16.5" customHeight="1" x14ac:dyDescent="0.3">
      <c r="B202" s="456"/>
      <c r="D202" s="196"/>
      <c r="E202" s="2476"/>
      <c r="F202" s="2476"/>
      <c r="G202" s="2476"/>
      <c r="H202" s="2476"/>
      <c r="I202" s="2476"/>
      <c r="J202" s="2476"/>
      <c r="K202" s="2476"/>
      <c r="L202" s="2476"/>
      <c r="M202" s="2476"/>
      <c r="N202" s="2477"/>
      <c r="O202" s="807"/>
      <c r="P202" s="2452"/>
      <c r="Q202" s="2452"/>
      <c r="R202" s="2436"/>
      <c r="S202" s="2437"/>
      <c r="T202" s="807"/>
      <c r="U202" s="800"/>
      <c r="V202" s="800"/>
      <c r="W202" s="807"/>
      <c r="X202" s="2436"/>
      <c r="Y202" s="2437"/>
      <c r="Z202" s="807"/>
      <c r="AA202" s="800"/>
      <c r="AB202" s="800"/>
      <c r="AC202" s="807"/>
      <c r="AD202" s="2436"/>
      <c r="AE202" s="2437"/>
      <c r="AF202" s="807"/>
      <c r="AG202" s="800"/>
      <c r="AH202" s="800"/>
      <c r="AI202" s="807"/>
      <c r="AJ202" s="2486"/>
      <c r="AK202" s="2487"/>
      <c r="AL202" s="788"/>
      <c r="AM202" s="788"/>
      <c r="AN202" s="2486"/>
      <c r="AO202" s="2487"/>
      <c r="AP202" s="788"/>
      <c r="AQ202" s="822"/>
      <c r="AS202" s="456"/>
    </row>
    <row r="203" spans="2:45" ht="16.5" customHeight="1" x14ac:dyDescent="0.3">
      <c r="B203" s="456"/>
      <c r="D203" s="216"/>
      <c r="E203" s="2478"/>
      <c r="F203" s="2478"/>
      <c r="G203" s="2478"/>
      <c r="H203" s="2478"/>
      <c r="I203" s="2478"/>
      <c r="J203" s="2478"/>
      <c r="K203" s="2478"/>
      <c r="L203" s="2478"/>
      <c r="M203" s="2478"/>
      <c r="N203" s="2479"/>
      <c r="O203" s="834"/>
      <c r="P203" s="2312"/>
      <c r="Q203" s="2312"/>
      <c r="R203" s="2312"/>
      <c r="S203" s="2312"/>
      <c r="T203" s="808"/>
      <c r="U203" s="801"/>
      <c r="V203" s="801"/>
      <c r="W203" s="808"/>
      <c r="X203" s="2312"/>
      <c r="Y203" s="2312"/>
      <c r="Z203" s="808"/>
      <c r="AA203" s="801"/>
      <c r="AB203" s="801"/>
      <c r="AC203" s="808"/>
      <c r="AD203" s="2312"/>
      <c r="AE203" s="2312"/>
      <c r="AF203" s="808"/>
      <c r="AG203" s="801"/>
      <c r="AH203" s="801"/>
      <c r="AI203" s="808"/>
      <c r="AJ203" s="2374"/>
      <c r="AK203" s="2375"/>
      <c r="AL203" s="823"/>
      <c r="AM203" s="823"/>
      <c r="AN203" s="2374"/>
      <c r="AO203" s="2375"/>
      <c r="AP203" s="823"/>
      <c r="AQ203" s="820"/>
      <c r="AS203" s="456"/>
    </row>
    <row r="204" spans="2:45" ht="16.5" customHeight="1" x14ac:dyDescent="0.3">
      <c r="B204" s="456"/>
      <c r="D204" s="796" t="s">
        <v>70</v>
      </c>
      <c r="E204" s="438" t="s">
        <v>405</v>
      </c>
      <c r="F204" s="61"/>
      <c r="G204" s="61"/>
      <c r="H204" s="825"/>
      <c r="I204" s="825"/>
      <c r="J204" s="825"/>
      <c r="K204" s="825"/>
      <c r="L204" s="825"/>
      <c r="M204" s="825"/>
      <c r="N204" s="403"/>
      <c r="O204" s="429" t="s">
        <v>180</v>
      </c>
      <c r="P204" s="2418" t="s">
        <v>194</v>
      </c>
      <c r="Q204" s="2418"/>
      <c r="R204" s="2418" t="s">
        <v>194</v>
      </c>
      <c r="S204" s="2418"/>
      <c r="T204" s="808"/>
      <c r="U204" s="808"/>
      <c r="V204" s="808"/>
      <c r="W204" s="808"/>
      <c r="X204" s="2312"/>
      <c r="Y204" s="2312"/>
      <c r="Z204" s="808"/>
      <c r="AA204" s="808"/>
      <c r="AB204" s="808"/>
      <c r="AC204" s="808"/>
      <c r="AD204" s="2312"/>
      <c r="AE204" s="2312"/>
      <c r="AF204" s="808"/>
      <c r="AG204" s="808"/>
      <c r="AH204" s="808"/>
      <c r="AI204" s="808"/>
      <c r="AJ204" s="2424"/>
      <c r="AK204" s="2424"/>
      <c r="AL204" s="823"/>
      <c r="AM204" s="823"/>
      <c r="AN204" s="2424"/>
      <c r="AO204" s="2424"/>
      <c r="AP204" s="823"/>
      <c r="AQ204" s="820"/>
      <c r="AS204" s="456"/>
    </row>
    <row r="205" spans="2:45" ht="16.5" customHeight="1" x14ac:dyDescent="0.3">
      <c r="B205" s="456"/>
      <c r="D205" s="215"/>
      <c r="E205" s="2482" t="s">
        <v>299</v>
      </c>
      <c r="F205" s="2482"/>
      <c r="G205" s="2482"/>
      <c r="H205" s="2482"/>
      <c r="I205" s="2482"/>
      <c r="J205" s="2482"/>
      <c r="K205" s="2482"/>
      <c r="L205" s="2482"/>
      <c r="M205" s="2482"/>
      <c r="N205" s="2483"/>
      <c r="O205" s="145"/>
      <c r="P205" s="2420"/>
      <c r="Q205" s="2421"/>
      <c r="R205" s="2420"/>
      <c r="S205" s="2421"/>
      <c r="T205" s="2431"/>
      <c r="U205" s="799"/>
      <c r="V205" s="799"/>
      <c r="W205" s="804"/>
      <c r="X205" s="2420"/>
      <c r="Y205" s="2421"/>
      <c r="Z205" s="2431"/>
      <c r="AA205" s="799"/>
      <c r="AB205" s="799"/>
      <c r="AC205" s="804"/>
      <c r="AD205" s="2420"/>
      <c r="AE205" s="2421"/>
      <c r="AF205" s="2431"/>
      <c r="AG205" s="799"/>
      <c r="AH205" s="799"/>
      <c r="AI205" s="804"/>
      <c r="AJ205" s="817"/>
      <c r="AK205" s="818"/>
      <c r="AL205" s="821"/>
      <c r="AM205" s="821"/>
      <c r="AN205" s="817"/>
      <c r="AO205" s="818"/>
      <c r="AP205" s="821"/>
      <c r="AQ205" s="818"/>
      <c r="AS205" s="456"/>
    </row>
    <row r="206" spans="2:45" ht="16.5" customHeight="1" x14ac:dyDescent="0.3">
      <c r="B206" s="456"/>
      <c r="D206" s="216"/>
      <c r="E206" s="2484"/>
      <c r="F206" s="2484"/>
      <c r="G206" s="2484"/>
      <c r="H206" s="2484"/>
      <c r="I206" s="2484"/>
      <c r="J206" s="2484"/>
      <c r="K206" s="2484"/>
      <c r="L206" s="2484"/>
      <c r="M206" s="2484"/>
      <c r="N206" s="2485"/>
      <c r="O206" s="147"/>
      <c r="P206" s="2422"/>
      <c r="Q206" s="2423"/>
      <c r="R206" s="2422"/>
      <c r="S206" s="2423"/>
      <c r="T206" s="2312"/>
      <c r="U206" s="801"/>
      <c r="V206" s="801"/>
      <c r="W206" s="808"/>
      <c r="X206" s="2422"/>
      <c r="Y206" s="2423"/>
      <c r="Z206" s="2312"/>
      <c r="AA206" s="801"/>
      <c r="AB206" s="801"/>
      <c r="AC206" s="808"/>
      <c r="AD206" s="2422"/>
      <c r="AE206" s="2423"/>
      <c r="AF206" s="2312"/>
      <c r="AG206" s="801"/>
      <c r="AH206" s="801"/>
      <c r="AI206" s="808"/>
      <c r="AJ206" s="819"/>
      <c r="AK206" s="820"/>
      <c r="AL206" s="823"/>
      <c r="AM206" s="823"/>
      <c r="AN206" s="819"/>
      <c r="AO206" s="820"/>
      <c r="AP206" s="823"/>
      <c r="AQ206" s="820"/>
      <c r="AS206" s="456"/>
    </row>
    <row r="207" spans="2:45" ht="16.5" customHeight="1" x14ac:dyDescent="0.3">
      <c r="B207" s="456"/>
      <c r="D207" s="897" t="s">
        <v>399</v>
      </c>
      <c r="E207" s="98" t="s">
        <v>94</v>
      </c>
      <c r="F207" s="541"/>
      <c r="G207" s="541"/>
      <c r="H207" s="541"/>
      <c r="I207" s="541"/>
      <c r="J207" s="61"/>
      <c r="K207" s="535"/>
      <c r="L207" s="535"/>
      <c r="M207" s="535"/>
      <c r="N207" s="547"/>
      <c r="O207" s="467"/>
      <c r="P207" s="2316"/>
      <c r="Q207" s="2316"/>
      <c r="R207" s="2316"/>
      <c r="S207" s="2316"/>
      <c r="T207" s="798"/>
      <c r="U207" s="805"/>
      <c r="V207" s="805"/>
      <c r="W207" s="798"/>
      <c r="X207" s="2316"/>
      <c r="Y207" s="2316"/>
      <c r="Z207" s="798"/>
      <c r="AA207" s="805"/>
      <c r="AB207" s="805"/>
      <c r="AC207" s="798"/>
      <c r="AD207" s="2316"/>
      <c r="AE207" s="2316"/>
      <c r="AF207" s="798"/>
      <c r="AG207" s="805"/>
      <c r="AH207" s="805"/>
      <c r="AI207" s="798"/>
      <c r="AJ207" s="2383"/>
      <c r="AK207" s="2384"/>
      <c r="AL207" s="2316"/>
      <c r="AM207" s="2313"/>
      <c r="AN207" s="2383"/>
      <c r="AO207" s="2384"/>
      <c r="AP207" s="2316"/>
      <c r="AQ207" s="2316"/>
      <c r="AS207" s="456"/>
    </row>
    <row r="208" spans="2:45" ht="16.5" customHeight="1" x14ac:dyDescent="0.3">
      <c r="B208" s="456"/>
      <c r="D208" s="149"/>
      <c r="E208" s="546" t="s">
        <v>308</v>
      </c>
      <c r="F208" s="138"/>
      <c r="G208" s="138"/>
      <c r="H208" s="138"/>
      <c r="I208" s="138"/>
      <c r="J208" s="235"/>
      <c r="K208" s="545"/>
      <c r="L208" s="545"/>
      <c r="M208" s="545"/>
      <c r="N208" s="437"/>
      <c r="O208" s="467" t="s">
        <v>180</v>
      </c>
      <c r="P208" s="2316">
        <v>1</v>
      </c>
      <c r="Q208" s="2316"/>
      <c r="R208" s="2399"/>
      <c r="S208" s="2399"/>
      <c r="T208" s="798"/>
      <c r="U208" s="805"/>
      <c r="V208" s="805"/>
      <c r="W208" s="798"/>
      <c r="X208" s="2316"/>
      <c r="Y208" s="2316"/>
      <c r="Z208" s="798"/>
      <c r="AA208" s="805"/>
      <c r="AB208" s="805"/>
      <c r="AC208" s="798"/>
      <c r="AD208" s="2316"/>
      <c r="AE208" s="2316"/>
      <c r="AF208" s="798"/>
      <c r="AG208" s="805"/>
      <c r="AH208" s="805"/>
      <c r="AI208" s="798"/>
      <c r="AJ208" s="2383"/>
      <c r="AK208" s="2384"/>
      <c r="AL208" s="2316"/>
      <c r="AM208" s="2313"/>
      <c r="AN208" s="2383"/>
      <c r="AO208" s="2384"/>
      <c r="AP208" s="2316"/>
      <c r="AQ208" s="2316"/>
      <c r="AS208" s="456"/>
    </row>
    <row r="209" spans="2:45" ht="16.5" customHeight="1" x14ac:dyDescent="0.3">
      <c r="B209" s="456"/>
      <c r="D209" s="897"/>
      <c r="E209" s="542" t="s">
        <v>309</v>
      </c>
      <c r="F209" s="541"/>
      <c r="G209" s="541"/>
      <c r="H209" s="541"/>
      <c r="I209" s="541"/>
      <c r="J209" s="61"/>
      <c r="K209" s="535"/>
      <c r="L209" s="535"/>
      <c r="M209" s="535"/>
      <c r="N209" s="547"/>
      <c r="O209" s="467" t="s">
        <v>180</v>
      </c>
      <c r="P209" s="2316">
        <v>2</v>
      </c>
      <c r="Q209" s="2316"/>
      <c r="R209" s="2399"/>
      <c r="S209" s="2399"/>
      <c r="T209" s="798"/>
      <c r="U209" s="805"/>
      <c r="V209" s="805"/>
      <c r="W209" s="798"/>
      <c r="X209" s="2316"/>
      <c r="Y209" s="2316"/>
      <c r="Z209" s="798"/>
      <c r="AA209" s="805"/>
      <c r="AB209" s="805"/>
      <c r="AC209" s="798"/>
      <c r="AD209" s="2316"/>
      <c r="AE209" s="2316"/>
      <c r="AF209" s="798"/>
      <c r="AG209" s="805"/>
      <c r="AH209" s="805"/>
      <c r="AI209" s="798"/>
      <c r="AJ209" s="2383"/>
      <c r="AK209" s="2384"/>
      <c r="AL209" s="2316"/>
      <c r="AM209" s="2313"/>
      <c r="AN209" s="2383"/>
      <c r="AO209" s="2384"/>
      <c r="AP209" s="2316"/>
      <c r="AQ209" s="2316"/>
      <c r="AS209" s="456"/>
    </row>
    <row r="210" spans="2:45" ht="16.5" customHeight="1" x14ac:dyDescent="0.3">
      <c r="B210" s="456"/>
      <c r="D210" s="149"/>
      <c r="E210" s="546" t="s">
        <v>322</v>
      </c>
      <c r="F210" s="138"/>
      <c r="G210" s="138"/>
      <c r="H210" s="138"/>
      <c r="I210" s="138"/>
      <c r="J210" s="235"/>
      <c r="K210" s="545"/>
      <c r="L210" s="545"/>
      <c r="M210" s="545"/>
      <c r="N210" s="437"/>
      <c r="O210" s="467" t="s">
        <v>180</v>
      </c>
      <c r="P210" s="2316">
        <v>3</v>
      </c>
      <c r="Q210" s="2316"/>
      <c r="R210" s="2399"/>
      <c r="S210" s="2399"/>
      <c r="T210" s="798"/>
      <c r="U210" s="805"/>
      <c r="V210" s="805"/>
      <c r="W210" s="798"/>
      <c r="X210" s="2316"/>
      <c r="Y210" s="2316"/>
      <c r="Z210" s="798"/>
      <c r="AA210" s="805"/>
      <c r="AB210" s="805"/>
      <c r="AC210" s="798"/>
      <c r="AD210" s="2316"/>
      <c r="AE210" s="2316"/>
      <c r="AF210" s="798"/>
      <c r="AG210" s="805"/>
      <c r="AH210" s="805"/>
      <c r="AI210" s="798"/>
      <c r="AJ210" s="2383"/>
      <c r="AK210" s="2384"/>
      <c r="AL210" s="2316"/>
      <c r="AM210" s="2313"/>
      <c r="AN210" s="2383"/>
      <c r="AO210" s="2384"/>
      <c r="AP210" s="2316"/>
      <c r="AQ210" s="2316"/>
      <c r="AS210" s="456"/>
    </row>
    <row r="211" spans="2:45" ht="16.5" customHeight="1" x14ac:dyDescent="0.3">
      <c r="B211" s="456"/>
      <c r="D211" s="796" t="s">
        <v>400</v>
      </c>
      <c r="E211" s="98" t="s">
        <v>95</v>
      </c>
      <c r="F211" s="541"/>
      <c r="G211" s="541"/>
      <c r="H211" s="541"/>
      <c r="I211" s="541"/>
      <c r="J211" s="541"/>
      <c r="K211" s="535"/>
      <c r="L211" s="535"/>
      <c r="M211" s="535"/>
      <c r="N211" s="547"/>
      <c r="O211" s="798"/>
      <c r="P211" s="2316"/>
      <c r="Q211" s="2316"/>
      <c r="R211" s="2316"/>
      <c r="S211" s="2316"/>
      <c r="T211" s="798"/>
      <c r="U211" s="805"/>
      <c r="V211" s="805"/>
      <c r="W211" s="798"/>
      <c r="X211" s="2316"/>
      <c r="Y211" s="2316"/>
      <c r="Z211" s="798"/>
      <c r="AA211" s="805"/>
      <c r="AB211" s="805"/>
      <c r="AC211" s="798"/>
      <c r="AD211" s="2316"/>
      <c r="AE211" s="2316"/>
      <c r="AF211" s="798"/>
      <c r="AG211" s="805"/>
      <c r="AH211" s="805"/>
      <c r="AI211" s="798"/>
      <c r="AJ211" s="2383"/>
      <c r="AK211" s="2384"/>
      <c r="AL211" s="2316"/>
      <c r="AM211" s="2313"/>
      <c r="AN211" s="2383"/>
      <c r="AO211" s="2384"/>
      <c r="AP211" s="2316"/>
      <c r="AQ211" s="2316"/>
      <c r="AS211" s="456"/>
    </row>
    <row r="212" spans="2:45" ht="16.5" customHeight="1" x14ac:dyDescent="0.3">
      <c r="B212" s="456"/>
      <c r="D212" s="472"/>
      <c r="E212" s="540" t="s">
        <v>695</v>
      </c>
      <c r="F212" s="402"/>
      <c r="G212" s="402"/>
      <c r="H212" s="402"/>
      <c r="I212" s="402"/>
      <c r="J212" s="402"/>
      <c r="K212" s="402"/>
      <c r="L212" s="402"/>
      <c r="M212" s="402"/>
      <c r="N212" s="403"/>
      <c r="O212" s="427" t="s">
        <v>53</v>
      </c>
      <c r="P212" s="2316">
        <v>1</v>
      </c>
      <c r="Q212" s="2316"/>
      <c r="R212" s="2399">
        <v>1</v>
      </c>
      <c r="S212" s="2399"/>
      <c r="T212" s="428" t="str">
        <f>IF(R212=1,"Y","")</f>
        <v>Y</v>
      </c>
      <c r="U212" s="428"/>
      <c r="V212" s="428"/>
      <c r="W212" s="428"/>
      <c r="X212" s="2316"/>
      <c r="Y212" s="2316"/>
      <c r="Z212" s="467"/>
      <c r="AA212" s="467"/>
      <c r="AB212" s="467"/>
      <c r="AC212" s="467"/>
      <c r="AD212" s="2316"/>
      <c r="AE212" s="2316"/>
      <c r="AF212" s="467"/>
      <c r="AG212" s="428"/>
      <c r="AH212" s="428"/>
      <c r="AI212" s="428"/>
      <c r="AJ212" s="2316"/>
      <c r="AK212" s="2316"/>
      <c r="AL212" s="2316"/>
      <c r="AM212" s="2313"/>
      <c r="AN212" s="2316"/>
      <c r="AO212" s="2316"/>
      <c r="AP212" s="2316"/>
      <c r="AQ212" s="2316"/>
      <c r="AS212" s="456"/>
    </row>
    <row r="213" spans="2:45" ht="16.5" customHeight="1" x14ac:dyDescent="0.3">
      <c r="B213" s="456"/>
      <c r="D213" s="897" t="s">
        <v>401</v>
      </c>
      <c r="E213" s="438" t="s">
        <v>98</v>
      </c>
      <c r="F213" s="541"/>
      <c r="G213" s="541"/>
      <c r="H213" s="535"/>
      <c r="I213" s="541"/>
      <c r="J213" s="219"/>
      <c r="K213" s="219"/>
      <c r="L213" s="219"/>
      <c r="M213" s="219"/>
      <c r="N213" s="267"/>
      <c r="O213" s="467"/>
      <c r="P213" s="2316"/>
      <c r="Q213" s="2316"/>
      <c r="R213" s="2316"/>
      <c r="S213" s="2316"/>
      <c r="T213" s="467"/>
      <c r="U213" s="467"/>
      <c r="V213" s="467"/>
      <c r="W213" s="467"/>
      <c r="X213" s="2316"/>
      <c r="Y213" s="2316"/>
      <c r="Z213" s="467"/>
      <c r="AA213" s="467"/>
      <c r="AB213" s="467"/>
      <c r="AC213" s="467"/>
      <c r="AD213" s="2316"/>
      <c r="AE213" s="2316"/>
      <c r="AF213" s="467"/>
      <c r="AG213" s="467"/>
      <c r="AH213" s="467"/>
      <c r="AI213" s="467"/>
      <c r="AJ213" s="2316"/>
      <c r="AK213" s="2316"/>
      <c r="AL213" s="2316"/>
      <c r="AM213" s="2313"/>
      <c r="AN213" s="2316"/>
      <c r="AO213" s="2316"/>
      <c r="AP213" s="2316"/>
      <c r="AQ213" s="2316"/>
      <c r="AS213" s="456"/>
    </row>
    <row r="214" spans="2:45" ht="16.5" customHeight="1" x14ac:dyDescent="0.3">
      <c r="B214" s="456"/>
      <c r="D214" s="685"/>
      <c r="E214" s="540" t="s">
        <v>552</v>
      </c>
      <c r="F214" s="540"/>
      <c r="G214" s="540"/>
      <c r="H214" s="219"/>
      <c r="I214" s="219"/>
      <c r="J214" s="219"/>
      <c r="K214" s="219"/>
      <c r="L214" s="219"/>
      <c r="M214" s="219"/>
      <c r="N214" s="267"/>
      <c r="O214" s="467" t="s">
        <v>180</v>
      </c>
      <c r="P214" s="2316">
        <v>2</v>
      </c>
      <c r="Q214" s="2316"/>
      <c r="R214" s="2413"/>
      <c r="S214" s="2414"/>
      <c r="T214" s="428" t="str">
        <f>IF(R214=1,"Y","")</f>
        <v/>
      </c>
      <c r="U214" s="786"/>
      <c r="V214" s="786"/>
      <c r="W214" s="428"/>
      <c r="X214" s="2313"/>
      <c r="Y214" s="2314"/>
      <c r="Z214" s="467"/>
      <c r="AA214" s="794"/>
      <c r="AB214" s="794"/>
      <c r="AC214" s="467"/>
      <c r="AD214" s="2313"/>
      <c r="AE214" s="2314"/>
      <c r="AF214" s="467"/>
      <c r="AG214" s="786"/>
      <c r="AH214" s="786"/>
      <c r="AI214" s="428"/>
      <c r="AJ214" s="2313"/>
      <c r="AK214" s="2314"/>
      <c r="AL214" s="2313"/>
      <c r="AM214" s="2488"/>
      <c r="AN214" s="2313"/>
      <c r="AO214" s="2314"/>
      <c r="AP214" s="2313"/>
      <c r="AQ214" s="2314"/>
      <c r="AS214" s="456"/>
    </row>
    <row r="215" spans="2:45" ht="16.5" customHeight="1" x14ac:dyDescent="0.3">
      <c r="B215" s="456"/>
      <c r="D215" s="685"/>
      <c r="E215" s="540" t="s">
        <v>553</v>
      </c>
      <c r="F215" s="540"/>
      <c r="G215" s="540"/>
      <c r="H215" s="219"/>
      <c r="I215" s="219"/>
      <c r="J215" s="219"/>
      <c r="K215" s="219"/>
      <c r="L215" s="219"/>
      <c r="M215" s="219"/>
      <c r="N215" s="267"/>
      <c r="O215" s="467" t="s">
        <v>180</v>
      </c>
      <c r="P215" s="2316">
        <v>3</v>
      </c>
      <c r="Q215" s="2316"/>
      <c r="R215" s="2399"/>
      <c r="S215" s="2399"/>
      <c r="T215" s="428"/>
      <c r="U215" s="428"/>
      <c r="V215" s="428"/>
      <c r="W215" s="428"/>
      <c r="X215" s="2316"/>
      <c r="Y215" s="2316"/>
      <c r="Z215" s="467"/>
      <c r="AA215" s="467"/>
      <c r="AB215" s="467"/>
      <c r="AC215" s="467"/>
      <c r="AD215" s="2316"/>
      <c r="AE215" s="2316"/>
      <c r="AF215" s="467"/>
      <c r="AG215" s="428"/>
      <c r="AH215" s="428"/>
      <c r="AI215" s="428"/>
      <c r="AJ215" s="2316"/>
      <c r="AK215" s="2316"/>
      <c r="AL215" s="2316"/>
      <c r="AM215" s="2313"/>
      <c r="AN215" s="2316"/>
      <c r="AO215" s="2316"/>
      <c r="AP215" s="2316"/>
      <c r="AQ215" s="2316"/>
      <c r="AS215" s="456"/>
    </row>
    <row r="216" spans="2:45" ht="16.5" customHeight="1" x14ac:dyDescent="0.3">
      <c r="B216" s="456"/>
      <c r="D216" s="149" t="s">
        <v>402</v>
      </c>
      <c r="E216" s="430" t="s">
        <v>328</v>
      </c>
      <c r="F216" s="138"/>
      <c r="G216" s="138"/>
      <c r="H216" s="545"/>
      <c r="I216" s="138"/>
      <c r="J216" s="399"/>
      <c r="K216" s="399"/>
      <c r="L216" s="399"/>
      <c r="M216" s="399"/>
      <c r="N216" s="400"/>
      <c r="O216" s="429" t="s">
        <v>180</v>
      </c>
      <c r="P216" s="2316">
        <v>1</v>
      </c>
      <c r="Q216" s="2316"/>
      <c r="R216" s="2399">
        <v>1</v>
      </c>
      <c r="S216" s="2399"/>
      <c r="T216" s="428" t="str">
        <f>IF(R216=1,"Y","")</f>
        <v>Y</v>
      </c>
      <c r="U216" s="428"/>
      <c r="V216" s="428"/>
      <c r="W216" s="428"/>
      <c r="X216" s="2316"/>
      <c r="Y216" s="2316"/>
      <c r="Z216" s="467"/>
      <c r="AA216" s="467"/>
      <c r="AB216" s="467"/>
      <c r="AC216" s="467"/>
      <c r="AD216" s="2316"/>
      <c r="AE216" s="2316"/>
      <c r="AF216" s="467"/>
      <c r="AG216" s="428"/>
      <c r="AH216" s="428"/>
      <c r="AI216" s="428"/>
      <c r="AJ216" s="2316"/>
      <c r="AK216" s="2316"/>
      <c r="AL216" s="2316"/>
      <c r="AM216" s="2313"/>
      <c r="AN216" s="2316"/>
      <c r="AO216" s="2316"/>
      <c r="AP216" s="2316"/>
      <c r="AQ216" s="2316"/>
      <c r="AS216" s="456"/>
    </row>
    <row r="217" spans="2:45" ht="16.5" customHeight="1" x14ac:dyDescent="0.3">
      <c r="B217" s="456"/>
      <c r="D217" s="796" t="s">
        <v>403</v>
      </c>
      <c r="E217" s="438" t="s">
        <v>99</v>
      </c>
      <c r="F217" s="541"/>
      <c r="G217" s="541"/>
      <c r="H217" s="535"/>
      <c r="I217" s="541"/>
      <c r="J217" s="402"/>
      <c r="K217" s="402"/>
      <c r="L217" s="402"/>
      <c r="M217" s="402"/>
      <c r="N217" s="403"/>
      <c r="O217" s="429" t="s">
        <v>180</v>
      </c>
      <c r="P217" s="2316">
        <v>1</v>
      </c>
      <c r="Q217" s="2316"/>
      <c r="R217" s="2399">
        <v>1</v>
      </c>
      <c r="S217" s="2399"/>
      <c r="T217" s="428" t="str">
        <f>IF(R217=1,"Y","")</f>
        <v>Y</v>
      </c>
      <c r="U217" s="428"/>
      <c r="V217" s="428"/>
      <c r="W217" s="428"/>
      <c r="X217" s="2316"/>
      <c r="Y217" s="2316"/>
      <c r="Z217" s="467"/>
      <c r="AA217" s="467"/>
      <c r="AB217" s="467"/>
      <c r="AC217" s="467"/>
      <c r="AD217" s="2316"/>
      <c r="AE217" s="2316"/>
      <c r="AF217" s="467"/>
      <c r="AG217" s="428"/>
      <c r="AH217" s="428"/>
      <c r="AI217" s="428"/>
      <c r="AJ217" s="2316"/>
      <c r="AK217" s="2316"/>
      <c r="AL217" s="2316"/>
      <c r="AM217" s="2313"/>
      <c r="AN217" s="2316"/>
      <c r="AO217" s="2316"/>
      <c r="AP217" s="2316"/>
      <c r="AQ217" s="2316"/>
      <c r="AS217" s="456"/>
    </row>
    <row r="218" spans="2:45" ht="16.5" customHeight="1" x14ac:dyDescent="0.3">
      <c r="B218" s="456"/>
      <c r="D218" s="897" t="s">
        <v>404</v>
      </c>
      <c r="E218" s="438" t="s">
        <v>405</v>
      </c>
      <c r="F218" s="262"/>
      <c r="G218" s="262"/>
      <c r="H218" s="262"/>
      <c r="I218" s="219"/>
      <c r="J218" s="219"/>
      <c r="K218" s="219"/>
      <c r="L218" s="219"/>
      <c r="M218" s="219"/>
      <c r="N218" s="267"/>
      <c r="O218" s="163"/>
      <c r="P218" s="2316"/>
      <c r="Q218" s="2316"/>
      <c r="R218" s="2316"/>
      <c r="S218" s="2316"/>
      <c r="T218" s="453"/>
      <c r="U218" s="412"/>
      <c r="V218" s="412"/>
      <c r="W218" s="453"/>
      <c r="X218" s="2316"/>
      <c r="Y218" s="2316"/>
      <c r="Z218" s="453"/>
      <c r="AA218" s="412"/>
      <c r="AB218" s="412"/>
      <c r="AC218" s="453"/>
      <c r="AD218" s="2316"/>
      <c r="AE218" s="2316"/>
      <c r="AF218" s="453"/>
      <c r="AG218" s="412"/>
      <c r="AH218" s="412"/>
      <c r="AI218" s="453"/>
      <c r="AJ218" s="794"/>
      <c r="AK218" s="795"/>
      <c r="AL218" s="805"/>
      <c r="AM218" s="841"/>
      <c r="AN218" s="794"/>
      <c r="AO218" s="795"/>
      <c r="AP218" s="805"/>
      <c r="AQ218" s="806"/>
      <c r="AS218" s="456"/>
    </row>
    <row r="219" spans="2:45" ht="16.5" customHeight="1" x14ac:dyDescent="0.25">
      <c r="B219" s="456"/>
      <c r="D219" s="154"/>
      <c r="E219" s="2495" t="s">
        <v>696</v>
      </c>
      <c r="F219" s="2495"/>
      <c r="G219" s="2495"/>
      <c r="H219" s="2495"/>
      <c r="I219" s="2495"/>
      <c r="J219" s="2495"/>
      <c r="K219" s="2495"/>
      <c r="L219" s="2495"/>
      <c r="M219" s="2495"/>
      <c r="N219" s="2496"/>
      <c r="O219" s="2634" t="s">
        <v>180</v>
      </c>
      <c r="P219" s="2480">
        <v>3</v>
      </c>
      <c r="Q219" s="2481"/>
      <c r="R219" s="2501">
        <v>1</v>
      </c>
      <c r="S219" s="2340"/>
      <c r="T219" s="2502"/>
      <c r="U219" s="844"/>
      <c r="V219" s="844"/>
      <c r="W219" s="836"/>
      <c r="X219" s="2480"/>
      <c r="Y219" s="2481"/>
      <c r="Z219" s="2634"/>
      <c r="AA219" s="817"/>
      <c r="AB219" s="817"/>
      <c r="AC219" s="833"/>
      <c r="AD219" s="2480"/>
      <c r="AE219" s="2481"/>
      <c r="AF219" s="2634"/>
      <c r="AG219" s="844"/>
      <c r="AH219" s="844"/>
      <c r="AI219" s="836"/>
      <c r="AJ219" s="2504"/>
      <c r="AK219" s="2505"/>
      <c r="AL219" s="2420"/>
      <c r="AM219" s="2493"/>
      <c r="AN219" s="2504"/>
      <c r="AO219" s="2505"/>
      <c r="AP219" s="2420"/>
      <c r="AQ219" s="2421"/>
      <c r="AS219" s="456"/>
    </row>
    <row r="220" spans="2:45" ht="16.5" customHeight="1" x14ac:dyDescent="0.25">
      <c r="B220" s="456"/>
      <c r="D220" s="901"/>
      <c r="E220" s="2497"/>
      <c r="F220" s="2497"/>
      <c r="G220" s="2497"/>
      <c r="H220" s="2497"/>
      <c r="I220" s="2497"/>
      <c r="J220" s="2497"/>
      <c r="K220" s="2497"/>
      <c r="L220" s="2497"/>
      <c r="M220" s="2497"/>
      <c r="N220" s="2498"/>
      <c r="O220" s="2635"/>
      <c r="P220" s="2374"/>
      <c r="Q220" s="2375"/>
      <c r="R220" s="2343"/>
      <c r="S220" s="2344"/>
      <c r="T220" s="2503"/>
      <c r="U220" s="846"/>
      <c r="V220" s="846"/>
      <c r="W220" s="838"/>
      <c r="X220" s="2374"/>
      <c r="Y220" s="2375"/>
      <c r="Z220" s="2635"/>
      <c r="AA220" s="819"/>
      <c r="AB220" s="819"/>
      <c r="AC220" s="834"/>
      <c r="AD220" s="2374"/>
      <c r="AE220" s="2375"/>
      <c r="AF220" s="2635"/>
      <c r="AG220" s="846"/>
      <c r="AH220" s="846"/>
      <c r="AI220" s="838"/>
      <c r="AJ220" s="2506"/>
      <c r="AK220" s="2507"/>
      <c r="AL220" s="2422"/>
      <c r="AM220" s="2494"/>
      <c r="AN220" s="2506"/>
      <c r="AO220" s="2507"/>
      <c r="AP220" s="2422"/>
      <c r="AQ220" s="2423"/>
      <c r="AS220" s="456"/>
    </row>
    <row r="221" spans="2:45" ht="16.5" customHeight="1" x14ac:dyDescent="0.3">
      <c r="B221" s="456"/>
      <c r="D221" s="157"/>
      <c r="E221" s="140" t="s">
        <v>697</v>
      </c>
      <c r="F221" s="451"/>
      <c r="G221" s="451"/>
      <c r="H221" s="451"/>
      <c r="I221" s="451"/>
      <c r="J221" s="451"/>
      <c r="K221" s="451"/>
      <c r="L221" s="451"/>
      <c r="M221" s="451"/>
      <c r="N221" s="158"/>
      <c r="O221" s="163"/>
      <c r="P221" s="2313"/>
      <c r="Q221" s="2314"/>
      <c r="R221" s="2313"/>
      <c r="S221" s="2314"/>
      <c r="T221" s="453"/>
      <c r="U221" s="412"/>
      <c r="V221" s="412"/>
      <c r="W221" s="453"/>
      <c r="X221" s="2313"/>
      <c r="Y221" s="2314"/>
      <c r="Z221" s="453"/>
      <c r="AA221" s="412"/>
      <c r="AB221" s="412"/>
      <c r="AC221" s="453"/>
      <c r="AD221" s="2313"/>
      <c r="AE221" s="2314"/>
      <c r="AF221" s="453"/>
      <c r="AG221" s="412"/>
      <c r="AH221" s="412"/>
      <c r="AI221" s="453"/>
      <c r="AJ221" s="794"/>
      <c r="AK221" s="795"/>
      <c r="AL221" s="805"/>
      <c r="AM221" s="841"/>
      <c r="AN221" s="794"/>
      <c r="AO221" s="795"/>
      <c r="AP221" s="805"/>
      <c r="AQ221" s="806"/>
      <c r="AS221" s="456"/>
    </row>
    <row r="222" spans="2:45" ht="16.5" customHeight="1" x14ac:dyDescent="0.3">
      <c r="B222" s="456"/>
      <c r="D222" s="419" t="s">
        <v>407</v>
      </c>
      <c r="E222" s="420" t="s">
        <v>353</v>
      </c>
      <c r="F222" s="785"/>
      <c r="G222" s="785"/>
      <c r="H222" s="533"/>
      <c r="I222" s="533"/>
      <c r="J222" s="533"/>
      <c r="K222" s="402"/>
      <c r="L222" s="402"/>
      <c r="M222" s="402"/>
      <c r="N222" s="403"/>
      <c r="O222" s="473"/>
      <c r="P222" s="2313"/>
      <c r="Q222" s="2314"/>
      <c r="R222" s="414"/>
      <c r="S222" s="437"/>
      <c r="T222" s="453"/>
      <c r="U222" s="412"/>
      <c r="V222" s="412"/>
      <c r="W222" s="453"/>
      <c r="X222" s="414"/>
      <c r="Y222" s="437"/>
      <c r="Z222" s="453"/>
      <c r="AA222" s="412"/>
      <c r="AB222" s="412"/>
      <c r="AC222" s="453"/>
      <c r="AD222" s="414"/>
      <c r="AE222" s="437"/>
      <c r="AF222" s="453"/>
      <c r="AG222" s="412"/>
      <c r="AH222" s="412"/>
      <c r="AI222" s="453"/>
      <c r="AJ222" s="794"/>
      <c r="AK222" s="795"/>
      <c r="AL222" s="805"/>
      <c r="AM222" s="841"/>
      <c r="AN222" s="794"/>
      <c r="AO222" s="795"/>
      <c r="AP222" s="805"/>
      <c r="AQ222" s="806"/>
      <c r="AS222" s="456"/>
    </row>
    <row r="223" spans="2:45" ht="16.5" customHeight="1" x14ac:dyDescent="0.3">
      <c r="B223" s="456"/>
      <c r="D223" s="144"/>
      <c r="E223" s="546" t="s">
        <v>29</v>
      </c>
      <c r="F223" s="399"/>
      <c r="G223" s="399"/>
      <c r="H223" s="399"/>
      <c r="I223" s="399"/>
      <c r="J223" s="399"/>
      <c r="K223" s="399"/>
      <c r="L223" s="399"/>
      <c r="M223" s="399"/>
      <c r="N223" s="400"/>
      <c r="O223" s="427" t="s">
        <v>53</v>
      </c>
      <c r="P223" s="2316">
        <v>2</v>
      </c>
      <c r="Q223" s="2316"/>
      <c r="R223" s="2490">
        <v>2</v>
      </c>
      <c r="S223" s="2490"/>
      <c r="T223" s="428" t="str">
        <f>IF(R223=2,"Y","")</f>
        <v>Y</v>
      </c>
      <c r="U223" s="786"/>
      <c r="V223" s="786"/>
      <c r="W223" s="428"/>
      <c r="X223" s="2316"/>
      <c r="Y223" s="2316"/>
      <c r="Z223" s="467"/>
      <c r="AA223" s="794"/>
      <c r="AB223" s="794"/>
      <c r="AC223" s="467"/>
      <c r="AD223" s="2316"/>
      <c r="AE223" s="2316"/>
      <c r="AF223" s="467"/>
      <c r="AG223" s="786"/>
      <c r="AH223" s="786"/>
      <c r="AI223" s="428"/>
      <c r="AJ223" s="2357" t="s">
        <v>669</v>
      </c>
      <c r="AK223" s="2358"/>
      <c r="AL223" s="2363">
        <f>'[38]Intro MM'!$O$18</f>
        <v>0.34</v>
      </c>
      <c r="AM223" s="2326"/>
      <c r="AN223" s="2316"/>
      <c r="AO223" s="2316"/>
      <c r="AP223" s="2316"/>
      <c r="AQ223" s="2316"/>
      <c r="AS223" s="456"/>
    </row>
    <row r="224" spans="2:45" ht="16.5" customHeight="1" x14ac:dyDescent="0.3">
      <c r="B224" s="456"/>
      <c r="D224" s="472"/>
      <c r="E224" s="542" t="s">
        <v>30</v>
      </c>
      <c r="F224" s="402"/>
      <c r="G224" s="402"/>
      <c r="H224" s="402"/>
      <c r="I224" s="402"/>
      <c r="J224" s="402"/>
      <c r="K224" s="402"/>
      <c r="L224" s="402"/>
      <c r="M224" s="402"/>
      <c r="N224" s="403"/>
      <c r="O224" s="427" t="s">
        <v>53</v>
      </c>
      <c r="P224" s="2316">
        <v>4</v>
      </c>
      <c r="Q224" s="2316"/>
      <c r="R224" s="2490"/>
      <c r="S224" s="2490"/>
      <c r="T224" s="428" t="str">
        <f>IF(R224=4,"Y","")</f>
        <v/>
      </c>
      <c r="U224" s="786"/>
      <c r="V224" s="786"/>
      <c r="W224" s="428"/>
      <c r="X224" s="2316"/>
      <c r="Y224" s="2316"/>
      <c r="Z224" s="467"/>
      <c r="AA224" s="794"/>
      <c r="AB224" s="794"/>
      <c r="AC224" s="467"/>
      <c r="AD224" s="2316"/>
      <c r="AE224" s="2316"/>
      <c r="AF224" s="467"/>
      <c r="AG224" s="786"/>
      <c r="AH224" s="786"/>
      <c r="AI224" s="428"/>
      <c r="AJ224" s="2359"/>
      <c r="AK224" s="2360"/>
      <c r="AL224" s="2327"/>
      <c r="AM224" s="2328"/>
      <c r="AN224" s="2316"/>
      <c r="AO224" s="2316"/>
      <c r="AP224" s="2316"/>
      <c r="AQ224" s="2316"/>
      <c r="AS224" s="456"/>
    </row>
    <row r="225" spans="2:45" ht="16.5" customHeight="1" x14ac:dyDescent="0.3">
      <c r="B225" s="456"/>
      <c r="D225" s="144"/>
      <c r="E225" s="546" t="s">
        <v>31</v>
      </c>
      <c r="F225" s="399"/>
      <c r="G225" s="399"/>
      <c r="H225" s="399"/>
      <c r="I225" s="399"/>
      <c r="J225" s="399"/>
      <c r="K225" s="399"/>
      <c r="L225" s="399"/>
      <c r="M225" s="399"/>
      <c r="N225" s="400"/>
      <c r="O225" s="427" t="s">
        <v>53</v>
      </c>
      <c r="P225" s="2313">
        <v>6</v>
      </c>
      <c r="Q225" s="2314"/>
      <c r="R225" s="2491"/>
      <c r="S225" s="2492"/>
      <c r="T225" s="428" t="str">
        <f>IF(R225=6,"Y","")</f>
        <v/>
      </c>
      <c r="U225" s="786"/>
      <c r="V225" s="786"/>
      <c r="W225" s="428"/>
      <c r="X225" s="2313"/>
      <c r="Y225" s="2314"/>
      <c r="Z225" s="467"/>
      <c r="AA225" s="794"/>
      <c r="AB225" s="794"/>
      <c r="AC225" s="467"/>
      <c r="AD225" s="2313"/>
      <c r="AE225" s="2314"/>
      <c r="AF225" s="467"/>
      <c r="AG225" s="786"/>
      <c r="AH225" s="786"/>
      <c r="AI225" s="428"/>
      <c r="AJ225" s="2359"/>
      <c r="AK225" s="2360"/>
      <c r="AL225" s="2327"/>
      <c r="AM225" s="2328"/>
      <c r="AN225" s="2313"/>
      <c r="AO225" s="2314"/>
      <c r="AP225" s="2313"/>
      <c r="AQ225" s="2314"/>
      <c r="AS225" s="456"/>
    </row>
    <row r="226" spans="2:45" ht="16.5" customHeight="1" x14ac:dyDescent="0.3">
      <c r="B226" s="456"/>
      <c r="D226" s="472"/>
      <c r="E226" s="542" t="s">
        <v>32</v>
      </c>
      <c r="F226" s="402"/>
      <c r="G226" s="402"/>
      <c r="H226" s="402"/>
      <c r="I226" s="402"/>
      <c r="J226" s="402"/>
      <c r="K226" s="402"/>
      <c r="L226" s="402"/>
      <c r="M226" s="402"/>
      <c r="N226" s="403"/>
      <c r="O226" s="427" t="s">
        <v>53</v>
      </c>
      <c r="P226" s="2313">
        <v>8</v>
      </c>
      <c r="Q226" s="2314"/>
      <c r="R226" s="2491"/>
      <c r="S226" s="2492"/>
      <c r="T226" s="428" t="str">
        <f>IF(R226=8,"Y","")</f>
        <v/>
      </c>
      <c r="U226" s="786"/>
      <c r="V226" s="786"/>
      <c r="W226" s="428"/>
      <c r="X226" s="2313"/>
      <c r="Y226" s="2314"/>
      <c r="Z226" s="467"/>
      <c r="AA226" s="794"/>
      <c r="AB226" s="794"/>
      <c r="AC226" s="467"/>
      <c r="AD226" s="2313"/>
      <c r="AE226" s="2314"/>
      <c r="AF226" s="467"/>
      <c r="AG226" s="786"/>
      <c r="AH226" s="786"/>
      <c r="AI226" s="428"/>
      <c r="AJ226" s="2359"/>
      <c r="AK226" s="2360"/>
      <c r="AL226" s="2327"/>
      <c r="AM226" s="2328"/>
      <c r="AN226" s="2316"/>
      <c r="AO226" s="2316"/>
      <c r="AP226" s="2316"/>
      <c r="AQ226" s="2316"/>
      <c r="AS226" s="456"/>
    </row>
    <row r="227" spans="2:45" ht="16.5" customHeight="1" x14ac:dyDescent="0.3">
      <c r="B227" s="456"/>
      <c r="D227" s="471"/>
      <c r="E227" s="440" t="s">
        <v>33</v>
      </c>
      <c r="F227" s="359"/>
      <c r="G227" s="359"/>
      <c r="H227" s="359"/>
      <c r="I227" s="359"/>
      <c r="J227" s="359"/>
      <c r="K227" s="359"/>
      <c r="L227" s="359"/>
      <c r="M227" s="359"/>
      <c r="N227" s="360"/>
      <c r="O227" s="427" t="s">
        <v>53</v>
      </c>
      <c r="P227" s="2313">
        <v>10</v>
      </c>
      <c r="Q227" s="2314"/>
      <c r="R227" s="2491"/>
      <c r="S227" s="2492"/>
      <c r="T227" s="428" t="str">
        <f>IF(R227=P227,"Y","")</f>
        <v/>
      </c>
      <c r="U227" s="786"/>
      <c r="V227" s="786"/>
      <c r="W227" s="428"/>
      <c r="X227" s="2313"/>
      <c r="Y227" s="2314"/>
      <c r="Z227" s="467"/>
      <c r="AA227" s="794"/>
      <c r="AB227" s="794"/>
      <c r="AC227" s="467"/>
      <c r="AD227" s="2313"/>
      <c r="AE227" s="2314"/>
      <c r="AF227" s="467"/>
      <c r="AG227" s="786"/>
      <c r="AH227" s="786"/>
      <c r="AI227" s="428"/>
      <c r="AJ227" s="2361"/>
      <c r="AK227" s="2362"/>
      <c r="AL227" s="2329"/>
      <c r="AM227" s="2330"/>
      <c r="AN227" s="2316"/>
      <c r="AO227" s="2316"/>
      <c r="AP227" s="2316"/>
      <c r="AQ227" s="2316"/>
      <c r="AS227" s="456"/>
    </row>
    <row r="228" spans="2:45" ht="16.5" customHeight="1" x14ac:dyDescent="0.3">
      <c r="B228" s="456"/>
      <c r="D228" s="561" t="s">
        <v>408</v>
      </c>
      <c r="E228" s="562" t="s">
        <v>354</v>
      </c>
      <c r="F228" s="563"/>
      <c r="G228" s="563"/>
      <c r="H228" s="359"/>
      <c r="I228" s="359"/>
      <c r="J228" s="359"/>
      <c r="K228" s="359"/>
      <c r="L228" s="359"/>
      <c r="M228" s="359"/>
      <c r="N228" s="359"/>
      <c r="O228" s="467"/>
      <c r="P228" s="2313"/>
      <c r="Q228" s="2314"/>
      <c r="R228" s="805"/>
      <c r="S228" s="806"/>
      <c r="T228" s="787"/>
      <c r="U228" s="787"/>
      <c r="V228" s="428"/>
      <c r="W228" s="787"/>
      <c r="X228" s="805"/>
      <c r="Y228" s="806"/>
      <c r="Z228" s="795"/>
      <c r="AA228" s="795"/>
      <c r="AB228" s="467"/>
      <c r="AC228" s="795"/>
      <c r="AD228" s="805"/>
      <c r="AE228" s="806"/>
      <c r="AF228" s="795"/>
      <c r="AG228" s="787"/>
      <c r="AH228" s="428"/>
      <c r="AI228" s="787"/>
      <c r="AJ228" s="805"/>
      <c r="AK228" s="806"/>
      <c r="AL228" s="805"/>
      <c r="AM228" s="841"/>
      <c r="AN228" s="2316"/>
      <c r="AO228" s="2316"/>
      <c r="AP228" s="2316"/>
      <c r="AQ228" s="2316"/>
      <c r="AS228" s="456"/>
    </row>
    <row r="229" spans="2:45" ht="16.5" customHeight="1" x14ac:dyDescent="0.3">
      <c r="B229" s="456"/>
      <c r="D229" s="686"/>
      <c r="E229" s="440" t="s">
        <v>658</v>
      </c>
      <c r="F229" s="359"/>
      <c r="G229" s="359"/>
      <c r="H229" s="359"/>
      <c r="I229" s="359"/>
      <c r="J229" s="359"/>
      <c r="K229" s="359"/>
      <c r="L229" s="359"/>
      <c r="M229" s="359"/>
      <c r="N229" s="359"/>
      <c r="O229" s="429" t="s">
        <v>180</v>
      </c>
      <c r="P229" s="2313">
        <v>1</v>
      </c>
      <c r="Q229" s="2314"/>
      <c r="R229" s="2399"/>
      <c r="S229" s="2399"/>
      <c r="T229" s="787"/>
      <c r="U229" s="787"/>
      <c r="V229" s="428"/>
      <c r="W229" s="787"/>
      <c r="X229" s="2316"/>
      <c r="Y229" s="2316"/>
      <c r="Z229" s="795"/>
      <c r="AA229" s="795"/>
      <c r="AB229" s="467"/>
      <c r="AC229" s="795"/>
      <c r="AD229" s="2316"/>
      <c r="AE229" s="2316"/>
      <c r="AF229" s="795"/>
      <c r="AG229" s="787"/>
      <c r="AH229" s="428"/>
      <c r="AI229" s="787"/>
      <c r="AJ229" s="805"/>
      <c r="AK229" s="806"/>
      <c r="AL229" s="805"/>
      <c r="AM229" s="841"/>
      <c r="AN229" s="2316"/>
      <c r="AO229" s="2316"/>
      <c r="AP229" s="2316"/>
      <c r="AQ229" s="2316"/>
      <c r="AS229" s="456"/>
    </row>
    <row r="230" spans="2:45" ht="16.5" customHeight="1" x14ac:dyDescent="0.3">
      <c r="B230" s="456"/>
      <c r="D230" s="2432" t="s">
        <v>40</v>
      </c>
      <c r="E230" s="2433"/>
      <c r="F230" s="2433"/>
      <c r="G230" s="2433"/>
      <c r="H230" s="2433"/>
      <c r="I230" s="2433"/>
      <c r="J230" s="2433"/>
      <c r="K230" s="2433"/>
      <c r="L230" s="2433"/>
      <c r="M230" s="2433"/>
      <c r="N230" s="2433"/>
      <c r="O230" s="2434"/>
      <c r="P230" s="2397">
        <f>P210+P212+P215+P216+P217+P219+P227+P228+P229</f>
        <v>23</v>
      </c>
      <c r="Q230" s="2398"/>
      <c r="R230" s="2397">
        <f>SUM(R208:S229)</f>
        <v>6</v>
      </c>
      <c r="S230" s="2398"/>
      <c r="T230" s="809">
        <f>SUM(R223:S227)+SUM(R212)+SUM(R216:S217)</f>
        <v>5</v>
      </c>
      <c r="U230" s="627">
        <f>P212+P227</f>
        <v>11</v>
      </c>
      <c r="V230" s="625">
        <f>P210+P215+P219+P229+P216+P217</f>
        <v>12</v>
      </c>
      <c r="W230" s="627"/>
      <c r="X230" s="2397"/>
      <c r="Y230" s="2398"/>
      <c r="Z230" s="809"/>
      <c r="AA230" s="627"/>
      <c r="AB230" s="625"/>
      <c r="AC230" s="627"/>
      <c r="AD230" s="2397"/>
      <c r="AE230" s="2398"/>
      <c r="AF230" s="809"/>
      <c r="AG230" s="627"/>
      <c r="AH230" s="625"/>
      <c r="AI230" s="627"/>
      <c r="AJ230" s="2427"/>
      <c r="AK230" s="2428"/>
      <c r="AL230" s="2397">
        <f>SUM(AL207:AM217)</f>
        <v>0</v>
      </c>
      <c r="AM230" s="2489"/>
      <c r="AN230" s="2316"/>
      <c r="AO230" s="2316"/>
      <c r="AP230" s="2316"/>
      <c r="AQ230" s="2316"/>
      <c r="AS230" s="456"/>
    </row>
    <row r="231" spans="2:45" ht="9.9499999999999993" customHeight="1" x14ac:dyDescent="0.25">
      <c r="B231" s="456"/>
      <c r="AJ231" s="857"/>
      <c r="AK231" s="881"/>
      <c r="AL231" s="50"/>
      <c r="AM231" s="50"/>
      <c r="AN231" s="153"/>
      <c r="AO231" s="153"/>
      <c r="AP231" s="153"/>
      <c r="AQ231" s="153"/>
      <c r="AS231" s="456"/>
    </row>
    <row r="232" spans="2:45" ht="16.5" customHeight="1" x14ac:dyDescent="0.3">
      <c r="B232" s="456"/>
      <c r="D232" s="2307" t="s">
        <v>496</v>
      </c>
      <c r="E232" s="2308"/>
      <c r="F232" s="2308"/>
      <c r="G232" s="2308"/>
      <c r="H232" s="2308"/>
      <c r="I232" s="2308"/>
      <c r="J232" s="2308"/>
      <c r="K232" s="2308"/>
      <c r="L232" s="2308"/>
      <c r="M232" s="2308"/>
      <c r="N232" s="2308"/>
      <c r="O232" s="2308"/>
      <c r="P232" s="2308"/>
      <c r="Q232" s="2308"/>
      <c r="R232" s="2308"/>
      <c r="S232" s="2308"/>
      <c r="T232" s="2308"/>
      <c r="U232" s="2308"/>
      <c r="V232" s="2308"/>
      <c r="W232" s="2308"/>
      <c r="X232" s="2308"/>
      <c r="Y232" s="2308"/>
      <c r="Z232" s="2308"/>
      <c r="AA232" s="2308"/>
      <c r="AB232" s="2308"/>
      <c r="AC232" s="2308"/>
      <c r="AD232" s="2308"/>
      <c r="AE232" s="2308"/>
      <c r="AF232" s="2308"/>
      <c r="AG232" s="2308"/>
      <c r="AH232" s="2308"/>
      <c r="AI232" s="2308"/>
      <c r="AJ232" s="2308"/>
      <c r="AK232" s="2308"/>
      <c r="AL232" s="2308"/>
      <c r="AM232" s="2308"/>
      <c r="AN232" s="2308"/>
      <c r="AO232" s="2308"/>
      <c r="AP232" s="2308"/>
      <c r="AQ232" s="2309"/>
      <c r="AS232" s="456"/>
    </row>
    <row r="233" spans="2:45" ht="16.5" customHeight="1" x14ac:dyDescent="0.3">
      <c r="B233" s="456"/>
      <c r="D233" s="124" t="s">
        <v>54</v>
      </c>
      <c r="E233" s="197" t="s">
        <v>100</v>
      </c>
      <c r="F233" s="96"/>
      <c r="G233" s="96"/>
      <c r="H233" s="52"/>
      <c r="I233" s="52"/>
      <c r="J233" s="52"/>
      <c r="K233" s="52"/>
      <c r="L233" s="52"/>
      <c r="M233" s="52"/>
      <c r="N233" s="190"/>
      <c r="O233" s="493" t="s">
        <v>53</v>
      </c>
      <c r="P233" s="2418" t="s">
        <v>194</v>
      </c>
      <c r="Q233" s="2418"/>
      <c r="R233" s="2418" t="s">
        <v>194</v>
      </c>
      <c r="S233" s="2418"/>
      <c r="T233" s="808"/>
      <c r="U233" s="801"/>
      <c r="V233" s="801"/>
      <c r="W233" s="808"/>
      <c r="X233" s="2418"/>
      <c r="Y233" s="2418"/>
      <c r="Z233" s="808"/>
      <c r="AA233" s="801"/>
      <c r="AB233" s="801"/>
      <c r="AC233" s="808"/>
      <c r="AD233" s="2418"/>
      <c r="AE233" s="2418"/>
      <c r="AF233" s="808"/>
      <c r="AG233" s="801"/>
      <c r="AH233" s="801"/>
      <c r="AI233" s="808"/>
      <c r="AJ233" s="2383"/>
      <c r="AK233" s="2384"/>
      <c r="AL233" s="2316"/>
      <c r="AM233" s="2313"/>
      <c r="AN233" s="2383"/>
      <c r="AO233" s="2384"/>
      <c r="AP233" s="2316"/>
      <c r="AQ233" s="2316"/>
      <c r="AS233" s="456"/>
    </row>
    <row r="234" spans="2:45" ht="16.5" customHeight="1" x14ac:dyDescent="0.3">
      <c r="B234" s="456"/>
      <c r="D234" s="81"/>
      <c r="E234" s="2628" t="s">
        <v>101</v>
      </c>
      <c r="F234" s="2628"/>
      <c r="G234" s="2628"/>
      <c r="H234" s="2628"/>
      <c r="I234" s="2628"/>
      <c r="J234" s="2628"/>
      <c r="K234" s="2628"/>
      <c r="L234" s="2628"/>
      <c r="M234" s="2628"/>
      <c r="N234" s="2629"/>
      <c r="O234" s="804"/>
      <c r="P234" s="2431"/>
      <c r="Q234" s="2431"/>
      <c r="R234" s="2431"/>
      <c r="S234" s="2431"/>
      <c r="T234" s="804"/>
      <c r="U234" s="799"/>
      <c r="V234" s="799"/>
      <c r="W234" s="804"/>
      <c r="X234" s="2431"/>
      <c r="Y234" s="2431"/>
      <c r="Z234" s="804"/>
      <c r="AA234" s="799"/>
      <c r="AB234" s="799"/>
      <c r="AC234" s="804"/>
      <c r="AD234" s="2431"/>
      <c r="AE234" s="2431"/>
      <c r="AF234" s="804"/>
      <c r="AG234" s="799"/>
      <c r="AH234" s="799"/>
      <c r="AI234" s="804"/>
      <c r="AJ234" s="2480"/>
      <c r="AK234" s="2481"/>
      <c r="AL234" s="2431"/>
      <c r="AM234" s="2420"/>
      <c r="AN234" s="2480"/>
      <c r="AO234" s="2481"/>
      <c r="AP234" s="2431"/>
      <c r="AQ234" s="2431"/>
      <c r="AS234" s="456"/>
    </row>
    <row r="235" spans="2:45" ht="16.5" customHeight="1" x14ac:dyDescent="0.3">
      <c r="B235" s="456"/>
      <c r="D235" s="68"/>
      <c r="E235" s="2630"/>
      <c r="F235" s="2630"/>
      <c r="G235" s="2630"/>
      <c r="H235" s="2630"/>
      <c r="I235" s="2630"/>
      <c r="J235" s="2630"/>
      <c r="K235" s="2630"/>
      <c r="L235" s="2630"/>
      <c r="M235" s="2630"/>
      <c r="N235" s="2631"/>
      <c r="O235" s="834"/>
      <c r="P235" s="2312"/>
      <c r="Q235" s="2312"/>
      <c r="R235" s="2312"/>
      <c r="S235" s="2312"/>
      <c r="T235" s="808"/>
      <c r="U235" s="801"/>
      <c r="V235" s="801"/>
      <c r="W235" s="808"/>
      <c r="X235" s="2312"/>
      <c r="Y235" s="2312"/>
      <c r="Z235" s="808"/>
      <c r="AA235" s="801"/>
      <c r="AB235" s="801"/>
      <c r="AC235" s="808"/>
      <c r="AD235" s="2312"/>
      <c r="AE235" s="2312"/>
      <c r="AF235" s="808"/>
      <c r="AG235" s="801"/>
      <c r="AH235" s="801"/>
      <c r="AI235" s="808"/>
      <c r="AJ235" s="2374"/>
      <c r="AK235" s="2375"/>
      <c r="AL235" s="2312"/>
      <c r="AM235" s="2422"/>
      <c r="AN235" s="2374"/>
      <c r="AO235" s="2375"/>
      <c r="AP235" s="2312"/>
      <c r="AQ235" s="2312"/>
      <c r="AS235" s="456"/>
    </row>
    <row r="236" spans="2:45" ht="16.5" customHeight="1" x14ac:dyDescent="0.3">
      <c r="B236" s="456"/>
      <c r="D236" s="419" t="s">
        <v>409</v>
      </c>
      <c r="E236" s="430" t="s">
        <v>133</v>
      </c>
      <c r="F236" s="785"/>
      <c r="G236" s="785"/>
      <c r="H236" s="785"/>
      <c r="I236" s="449"/>
      <c r="J236" s="449"/>
      <c r="K236" s="449"/>
      <c r="L236" s="449"/>
      <c r="M236" s="449"/>
      <c r="N236" s="226"/>
      <c r="O236" s="834"/>
      <c r="P236" s="2316"/>
      <c r="Q236" s="2316"/>
      <c r="R236" s="801"/>
      <c r="S236" s="802"/>
      <c r="T236" s="834"/>
      <c r="U236" s="819"/>
      <c r="V236" s="819"/>
      <c r="W236" s="834"/>
      <c r="X236" s="801"/>
      <c r="Y236" s="802"/>
      <c r="Z236" s="834"/>
      <c r="AA236" s="819"/>
      <c r="AB236" s="819"/>
      <c r="AC236" s="834"/>
      <c r="AD236" s="801"/>
      <c r="AE236" s="802"/>
      <c r="AF236" s="834"/>
      <c r="AG236" s="819"/>
      <c r="AH236" s="819"/>
      <c r="AI236" s="834"/>
      <c r="AJ236" s="819"/>
      <c r="AK236" s="820"/>
      <c r="AL236" s="805"/>
      <c r="AM236" s="841"/>
      <c r="AN236" s="819"/>
      <c r="AO236" s="820"/>
      <c r="AP236" s="805"/>
      <c r="AQ236" s="806"/>
      <c r="AS236" s="456"/>
    </row>
    <row r="237" spans="2:45" ht="16.5" customHeight="1" x14ac:dyDescent="0.3">
      <c r="B237" s="456"/>
      <c r="D237" s="412"/>
      <c r="E237" s="540" t="s">
        <v>555</v>
      </c>
      <c r="F237" s="825"/>
      <c r="G237" s="825"/>
      <c r="H237" s="825"/>
      <c r="I237" s="825"/>
      <c r="J237" s="825"/>
      <c r="K237" s="825"/>
      <c r="L237" s="825"/>
      <c r="M237" s="825"/>
      <c r="N237" s="225"/>
      <c r="O237" s="427" t="s">
        <v>53</v>
      </c>
      <c r="P237" s="2316">
        <v>1</v>
      </c>
      <c r="Q237" s="2316"/>
      <c r="R237" s="2413">
        <v>1</v>
      </c>
      <c r="S237" s="2414"/>
      <c r="T237" s="428" t="str">
        <f>IF(R237=1,"Y","")</f>
        <v>Y</v>
      </c>
      <c r="U237" s="786"/>
      <c r="V237" s="786"/>
      <c r="W237" s="428"/>
      <c r="X237" s="2313"/>
      <c r="Y237" s="2314"/>
      <c r="Z237" s="467"/>
      <c r="AA237" s="794"/>
      <c r="AB237" s="794"/>
      <c r="AC237" s="467"/>
      <c r="AD237" s="2313"/>
      <c r="AE237" s="2314"/>
      <c r="AF237" s="428"/>
      <c r="AG237" s="786"/>
      <c r="AH237" s="786"/>
      <c r="AI237" s="428"/>
      <c r="AJ237" s="2319" t="s">
        <v>670</v>
      </c>
      <c r="AK237" s="2320"/>
      <c r="AL237" s="2325">
        <f>[39]Introduction!$P$11</f>
        <v>1410.6498570450437</v>
      </c>
      <c r="AM237" s="2326"/>
      <c r="AN237" s="2579"/>
      <c r="AO237" s="2755"/>
      <c r="AP237" s="2364"/>
      <c r="AQ237" s="2365"/>
      <c r="AS237" s="456"/>
    </row>
    <row r="238" spans="2:45" ht="16.5" customHeight="1" x14ac:dyDescent="0.3">
      <c r="B238" s="456"/>
      <c r="D238" s="68"/>
      <c r="E238" s="140" t="s">
        <v>556</v>
      </c>
      <c r="F238" s="831"/>
      <c r="G238" s="831"/>
      <c r="H238" s="831"/>
      <c r="I238" s="831"/>
      <c r="J238" s="831"/>
      <c r="K238" s="831"/>
      <c r="L238" s="831"/>
      <c r="M238" s="831"/>
      <c r="N238" s="832"/>
      <c r="O238" s="427" t="s">
        <v>53</v>
      </c>
      <c r="P238" s="2316">
        <v>2</v>
      </c>
      <c r="Q238" s="2316"/>
      <c r="R238" s="2399"/>
      <c r="S238" s="2399"/>
      <c r="T238" s="428" t="str">
        <f>IF(R238=2,"Y","")</f>
        <v/>
      </c>
      <c r="U238" s="428"/>
      <c r="V238" s="428"/>
      <c r="W238" s="428"/>
      <c r="X238" s="2316"/>
      <c r="Y238" s="2316"/>
      <c r="Z238" s="467"/>
      <c r="AA238" s="467"/>
      <c r="AB238" s="467"/>
      <c r="AC238" s="467"/>
      <c r="AD238" s="2316"/>
      <c r="AE238" s="2316"/>
      <c r="AF238" s="428"/>
      <c r="AG238" s="428"/>
      <c r="AH238" s="428"/>
      <c r="AI238" s="428"/>
      <c r="AJ238" s="2321"/>
      <c r="AK238" s="2322"/>
      <c r="AL238" s="2327"/>
      <c r="AM238" s="2328"/>
      <c r="AN238" s="2756"/>
      <c r="AO238" s="2757"/>
      <c r="AP238" s="2366"/>
      <c r="AQ238" s="2367"/>
      <c r="AS238" s="456"/>
    </row>
    <row r="239" spans="2:45" ht="16.5" customHeight="1" x14ac:dyDescent="0.3">
      <c r="B239" s="456"/>
      <c r="D239" s="796" t="s">
        <v>410</v>
      </c>
      <c r="E239" s="438" t="s">
        <v>640</v>
      </c>
      <c r="F239" s="541"/>
      <c r="G239" s="541"/>
      <c r="H239" s="541"/>
      <c r="I239" s="541"/>
      <c r="J239" s="535"/>
      <c r="K239" s="535"/>
      <c r="L239" s="535"/>
      <c r="M239" s="535"/>
      <c r="N239" s="547"/>
      <c r="O239" s="427" t="s">
        <v>53</v>
      </c>
      <c r="P239" s="2316">
        <v>2</v>
      </c>
      <c r="Q239" s="2316"/>
      <c r="R239" s="2399">
        <v>2</v>
      </c>
      <c r="S239" s="2399"/>
      <c r="T239" s="428" t="str">
        <f>IF(R239=2,"Y","")</f>
        <v>Y</v>
      </c>
      <c r="U239" s="428"/>
      <c r="V239" s="428"/>
      <c r="W239" s="428"/>
      <c r="X239" s="2316"/>
      <c r="Y239" s="2316"/>
      <c r="Z239" s="467"/>
      <c r="AA239" s="467"/>
      <c r="AB239" s="467"/>
      <c r="AC239" s="467"/>
      <c r="AD239" s="2316"/>
      <c r="AE239" s="2316"/>
      <c r="AF239" s="428"/>
      <c r="AG239" s="428"/>
      <c r="AH239" s="428"/>
      <c r="AI239" s="428"/>
      <c r="AJ239" s="2323"/>
      <c r="AK239" s="2324"/>
      <c r="AL239" s="2329"/>
      <c r="AM239" s="2330"/>
      <c r="AN239" s="2758"/>
      <c r="AO239" s="2759"/>
      <c r="AP239" s="2368"/>
      <c r="AQ239" s="2369"/>
      <c r="AS239" s="456"/>
    </row>
    <row r="240" spans="2:45" ht="16.5" customHeight="1" x14ac:dyDescent="0.3">
      <c r="B240" s="456"/>
      <c r="D240" s="796" t="s">
        <v>411</v>
      </c>
      <c r="E240" s="438" t="s">
        <v>641</v>
      </c>
      <c r="F240" s="541"/>
      <c r="G240" s="541"/>
      <c r="H240" s="541"/>
      <c r="I240" s="541"/>
      <c r="J240" s="535"/>
      <c r="K240" s="535"/>
      <c r="L240" s="535"/>
      <c r="M240" s="535"/>
      <c r="N240" s="547"/>
      <c r="O240" s="467"/>
      <c r="P240" s="2316"/>
      <c r="Q240" s="2316"/>
      <c r="R240" s="2316"/>
      <c r="S240" s="2316"/>
      <c r="T240" s="467"/>
      <c r="U240" s="794"/>
      <c r="V240" s="794"/>
      <c r="W240" s="467"/>
      <c r="X240" s="2316"/>
      <c r="Y240" s="2316"/>
      <c r="Z240" s="467"/>
      <c r="AA240" s="794"/>
      <c r="AB240" s="794"/>
      <c r="AC240" s="467"/>
      <c r="AD240" s="2316"/>
      <c r="AE240" s="2316"/>
      <c r="AF240" s="467"/>
      <c r="AG240" s="794"/>
      <c r="AH240" s="794"/>
      <c r="AI240" s="467"/>
      <c r="AJ240" s="2383"/>
      <c r="AK240" s="2384"/>
      <c r="AL240" s="2316"/>
      <c r="AM240" s="2313"/>
      <c r="AN240" s="2383"/>
      <c r="AO240" s="2384"/>
      <c r="AP240" s="2316"/>
      <c r="AQ240" s="2316"/>
      <c r="AS240" s="456"/>
    </row>
    <row r="241" spans="2:45" ht="16.5" customHeight="1" x14ac:dyDescent="0.3">
      <c r="B241" s="456"/>
      <c r="D241" s="412"/>
      <c r="E241" s="223" t="s">
        <v>557</v>
      </c>
      <c r="F241" s="535"/>
      <c r="G241" s="535"/>
      <c r="H241" s="535"/>
      <c r="I241" s="535"/>
      <c r="J241" s="535"/>
      <c r="K241" s="535"/>
      <c r="L241" s="535"/>
      <c r="M241" s="535"/>
      <c r="N241" s="547"/>
      <c r="O241" s="429" t="s">
        <v>180</v>
      </c>
      <c r="P241" s="2316">
        <v>1</v>
      </c>
      <c r="Q241" s="2316"/>
      <c r="R241" s="2399">
        <v>1</v>
      </c>
      <c r="S241" s="2399"/>
      <c r="T241" s="467"/>
      <c r="U241" s="794"/>
      <c r="V241" s="794"/>
      <c r="W241" s="467"/>
      <c r="X241" s="2316"/>
      <c r="Y241" s="2316"/>
      <c r="Z241" s="467"/>
      <c r="AA241" s="794"/>
      <c r="AB241" s="794"/>
      <c r="AC241" s="467"/>
      <c r="AD241" s="2316"/>
      <c r="AE241" s="2316"/>
      <c r="AF241" s="467"/>
      <c r="AG241" s="794"/>
      <c r="AH241" s="794"/>
      <c r="AI241" s="467"/>
      <c r="AJ241" s="2383"/>
      <c r="AK241" s="2384"/>
      <c r="AL241" s="2316"/>
      <c r="AM241" s="2313"/>
      <c r="AN241" s="2383"/>
      <c r="AO241" s="2384"/>
      <c r="AP241" s="2316"/>
      <c r="AQ241" s="2316"/>
      <c r="AS241" s="456"/>
    </row>
    <row r="242" spans="2:45" ht="16.5" customHeight="1" x14ac:dyDescent="0.3">
      <c r="B242" s="456"/>
      <c r="D242" s="412"/>
      <c r="E242" s="224" t="s">
        <v>558</v>
      </c>
      <c r="F242" s="535"/>
      <c r="G242" s="535"/>
      <c r="H242" s="535"/>
      <c r="I242" s="535"/>
      <c r="J242" s="535"/>
      <c r="K242" s="535"/>
      <c r="L242" s="535"/>
      <c r="M242" s="535"/>
      <c r="N242" s="547"/>
      <c r="O242" s="429" t="s">
        <v>180</v>
      </c>
      <c r="P242" s="2316">
        <v>1</v>
      </c>
      <c r="Q242" s="2316"/>
      <c r="R242" s="2399">
        <v>1</v>
      </c>
      <c r="S242" s="2399"/>
      <c r="T242" s="467"/>
      <c r="U242" s="794"/>
      <c r="V242" s="794"/>
      <c r="W242" s="467"/>
      <c r="X242" s="2316"/>
      <c r="Y242" s="2316"/>
      <c r="Z242" s="467"/>
      <c r="AA242" s="794"/>
      <c r="AB242" s="794"/>
      <c r="AC242" s="467"/>
      <c r="AD242" s="2316"/>
      <c r="AE242" s="2316"/>
      <c r="AF242" s="467"/>
      <c r="AG242" s="794"/>
      <c r="AH242" s="794"/>
      <c r="AI242" s="467"/>
      <c r="AJ242" s="2383"/>
      <c r="AK242" s="2384"/>
      <c r="AL242" s="2316"/>
      <c r="AM242" s="2313"/>
      <c r="AN242" s="2383"/>
      <c r="AO242" s="2384"/>
      <c r="AP242" s="2316"/>
      <c r="AQ242" s="2316"/>
      <c r="AS242" s="456"/>
    </row>
    <row r="243" spans="2:45" ht="16.5" customHeight="1" x14ac:dyDescent="0.3">
      <c r="B243" s="456"/>
      <c r="D243" s="796" t="s">
        <v>412</v>
      </c>
      <c r="E243" s="438" t="s">
        <v>102</v>
      </c>
      <c r="F243" s="541"/>
      <c r="G243" s="541"/>
      <c r="H243" s="540"/>
      <c r="I243" s="535"/>
      <c r="J243" s="535"/>
      <c r="K243" s="535"/>
      <c r="L243" s="535"/>
      <c r="M243" s="535"/>
      <c r="N243" s="547"/>
      <c r="O243" s="798"/>
      <c r="P243" s="2316"/>
      <c r="Q243" s="2316"/>
      <c r="R243" s="2316"/>
      <c r="S243" s="2316"/>
      <c r="T243" s="467"/>
      <c r="U243" s="794"/>
      <c r="V243" s="794"/>
      <c r="W243" s="467"/>
      <c r="X243" s="2316"/>
      <c r="Y243" s="2316"/>
      <c r="Z243" s="467"/>
      <c r="AA243" s="794"/>
      <c r="AB243" s="794"/>
      <c r="AC243" s="467"/>
      <c r="AD243" s="2316"/>
      <c r="AE243" s="2316"/>
      <c r="AF243" s="467"/>
      <c r="AG243" s="794"/>
      <c r="AH243" s="794"/>
      <c r="AI243" s="467"/>
      <c r="AJ243" s="2383"/>
      <c r="AK243" s="2384"/>
      <c r="AL243" s="2316"/>
      <c r="AM243" s="2313"/>
      <c r="AN243" s="2383"/>
      <c r="AO243" s="2384"/>
      <c r="AP243" s="2316"/>
      <c r="AQ243" s="2316"/>
      <c r="AS243" s="456"/>
    </row>
    <row r="244" spans="2:45" ht="16.5" customHeight="1" x14ac:dyDescent="0.3">
      <c r="B244" s="456"/>
      <c r="D244" s="412"/>
      <c r="E244" s="434" t="s">
        <v>559</v>
      </c>
      <c r="F244" s="535"/>
      <c r="G244" s="535"/>
      <c r="H244" s="535"/>
      <c r="I244" s="535"/>
      <c r="J244" s="535"/>
      <c r="K244" s="535"/>
      <c r="L244" s="535"/>
      <c r="M244" s="535"/>
      <c r="N244" s="547"/>
      <c r="O244" s="429" t="s">
        <v>180</v>
      </c>
      <c r="P244" s="2316">
        <v>1</v>
      </c>
      <c r="Q244" s="2316"/>
      <c r="R244" s="2413"/>
      <c r="S244" s="2414"/>
      <c r="T244" s="467"/>
      <c r="U244" s="794"/>
      <c r="V244" s="794"/>
      <c r="W244" s="467"/>
      <c r="X244" s="2313"/>
      <c r="Y244" s="2314"/>
      <c r="Z244" s="467"/>
      <c r="AA244" s="794"/>
      <c r="AB244" s="794"/>
      <c r="AC244" s="467"/>
      <c r="AD244" s="2313"/>
      <c r="AE244" s="2314"/>
      <c r="AF244" s="467"/>
      <c r="AG244" s="794"/>
      <c r="AH244" s="794"/>
      <c r="AI244" s="467"/>
      <c r="AJ244" s="2383"/>
      <c r="AK244" s="2384"/>
      <c r="AL244" s="2316"/>
      <c r="AM244" s="2313"/>
      <c r="AN244" s="2383"/>
      <c r="AO244" s="2384"/>
      <c r="AP244" s="2316"/>
      <c r="AQ244" s="2316"/>
      <c r="AS244" s="456"/>
    </row>
    <row r="245" spans="2:45" ht="16.5" customHeight="1" x14ac:dyDescent="0.3">
      <c r="B245" s="456"/>
      <c r="D245" s="412"/>
      <c r="E245" s="434" t="s">
        <v>560</v>
      </c>
      <c r="F245" s="535"/>
      <c r="G245" s="535"/>
      <c r="H245" s="535"/>
      <c r="I245" s="535"/>
      <c r="J245" s="535"/>
      <c r="K245" s="535"/>
      <c r="L245" s="535"/>
      <c r="M245" s="535"/>
      <c r="N245" s="547"/>
      <c r="O245" s="429" t="s">
        <v>180</v>
      </c>
      <c r="P245" s="2316">
        <v>2</v>
      </c>
      <c r="Q245" s="2316"/>
      <c r="R245" s="2399"/>
      <c r="S245" s="2399"/>
      <c r="T245" s="467"/>
      <c r="U245" s="794"/>
      <c r="V245" s="794"/>
      <c r="W245" s="467"/>
      <c r="X245" s="2316"/>
      <c r="Y245" s="2316"/>
      <c r="Z245" s="467"/>
      <c r="AA245" s="794"/>
      <c r="AB245" s="794"/>
      <c r="AC245" s="467"/>
      <c r="AD245" s="2316"/>
      <c r="AE245" s="2316"/>
      <c r="AF245" s="467"/>
      <c r="AG245" s="794"/>
      <c r="AH245" s="794"/>
      <c r="AI245" s="467"/>
      <c r="AJ245" s="2383"/>
      <c r="AK245" s="2384"/>
      <c r="AL245" s="2316"/>
      <c r="AM245" s="2313"/>
      <c r="AN245" s="2383"/>
      <c r="AO245" s="2384"/>
      <c r="AP245" s="2316"/>
      <c r="AQ245" s="2316"/>
      <c r="AS245" s="456"/>
    </row>
    <row r="246" spans="2:45" ht="16.5" customHeight="1" x14ac:dyDescent="0.3">
      <c r="B246" s="456"/>
      <c r="D246" s="2432" t="s">
        <v>40</v>
      </c>
      <c r="E246" s="2433"/>
      <c r="F246" s="2433"/>
      <c r="G246" s="2433"/>
      <c r="H246" s="2433"/>
      <c r="I246" s="2433"/>
      <c r="J246" s="2433"/>
      <c r="K246" s="2433"/>
      <c r="L246" s="2433"/>
      <c r="M246" s="2433"/>
      <c r="N246" s="2433"/>
      <c r="O246" s="2434"/>
      <c r="P246" s="2397">
        <f>P238+P239+P241+P242+P245</f>
        <v>8</v>
      </c>
      <c r="Q246" s="2398"/>
      <c r="R246" s="2397">
        <f>SUM(R237:S245)</f>
        <v>5</v>
      </c>
      <c r="S246" s="2398"/>
      <c r="T246" s="809">
        <f>R237+R238+R239</f>
        <v>3</v>
      </c>
      <c r="U246" s="627">
        <f>P238+P239</f>
        <v>4</v>
      </c>
      <c r="V246" s="625">
        <f>P241+P242+P245</f>
        <v>4</v>
      </c>
      <c r="W246" s="627"/>
      <c r="X246" s="2397"/>
      <c r="Y246" s="2398"/>
      <c r="Z246" s="809"/>
      <c r="AA246" s="627"/>
      <c r="AB246" s="625"/>
      <c r="AC246" s="627"/>
      <c r="AD246" s="2397"/>
      <c r="AE246" s="2398"/>
      <c r="AF246" s="809"/>
      <c r="AG246" s="627"/>
      <c r="AH246" s="625"/>
      <c r="AI246" s="627"/>
      <c r="AJ246" s="2427"/>
      <c r="AK246" s="2428"/>
      <c r="AL246" s="2397">
        <f>SUM(AL237:AM239)</f>
        <v>1410.6498570450437</v>
      </c>
      <c r="AM246" s="2489"/>
      <c r="AN246" s="2427"/>
      <c r="AO246" s="2428"/>
      <c r="AP246" s="2397">
        <f>SUM(AP237:AQ239)</f>
        <v>0</v>
      </c>
      <c r="AQ246" s="2398"/>
      <c r="AS246" s="456"/>
    </row>
    <row r="247" spans="2:45" ht="9.9499999999999993" customHeight="1" x14ac:dyDescent="0.25">
      <c r="B247" s="456"/>
      <c r="AJ247" s="783"/>
      <c r="AK247" s="783"/>
      <c r="AL247" s="783"/>
      <c r="AS247" s="456"/>
    </row>
    <row r="248" spans="2:45" ht="18.75" x14ac:dyDescent="0.3">
      <c r="B248" s="456"/>
      <c r="D248" s="447" t="s">
        <v>497</v>
      </c>
      <c r="E248" s="444"/>
      <c r="F248" s="444"/>
      <c r="G248" s="444"/>
      <c r="H248" s="444"/>
      <c r="I248" s="444"/>
      <c r="J248" s="444"/>
      <c r="K248" s="444"/>
      <c r="L248" s="444"/>
      <c r="M248" s="444"/>
      <c r="N248" s="444"/>
      <c r="O248" s="444"/>
      <c r="P248" s="444"/>
      <c r="Q248" s="444"/>
      <c r="R248" s="444"/>
      <c r="S248" s="444"/>
      <c r="T248" s="444"/>
      <c r="U248" s="444"/>
      <c r="V248" s="444"/>
      <c r="W248" s="444"/>
      <c r="X248" s="444"/>
      <c r="Y248" s="444"/>
      <c r="Z248" s="444"/>
      <c r="AA248" s="444"/>
      <c r="AB248" s="444"/>
      <c r="AC248" s="444"/>
      <c r="AD248" s="444"/>
      <c r="AE248" s="444"/>
      <c r="AF248" s="444"/>
      <c r="AG248" s="444"/>
      <c r="AH248" s="444"/>
      <c r="AI248" s="444"/>
      <c r="AJ248" s="880"/>
      <c r="AK248" s="880"/>
      <c r="AL248" s="880"/>
      <c r="AM248" s="402"/>
      <c r="AN248" s="402"/>
      <c r="AO248" s="402"/>
      <c r="AP248" s="402"/>
      <c r="AQ248" s="403"/>
      <c r="AS248" s="456"/>
    </row>
    <row r="249" spans="2:45" ht="16.5" customHeight="1" x14ac:dyDescent="0.3">
      <c r="B249" s="456"/>
      <c r="D249" s="537" t="s">
        <v>103</v>
      </c>
      <c r="E249" s="882" t="s">
        <v>104</v>
      </c>
      <c r="F249" s="549"/>
      <c r="G249" s="549"/>
      <c r="H249" s="549"/>
      <c r="I249" s="531"/>
      <c r="J249" s="531"/>
      <c r="K249" s="531"/>
      <c r="L249" s="531"/>
      <c r="M249" s="531"/>
      <c r="N249" s="532"/>
      <c r="O249" s="342" t="s">
        <v>181</v>
      </c>
      <c r="P249" s="2312">
        <v>1</v>
      </c>
      <c r="Q249" s="2312"/>
      <c r="R249" s="2419">
        <v>1</v>
      </c>
      <c r="S249" s="2419"/>
      <c r="T249" s="834"/>
      <c r="U249" s="819"/>
      <c r="V249" s="819"/>
      <c r="W249" s="819"/>
      <c r="X249" s="2312"/>
      <c r="Y249" s="2312"/>
      <c r="Z249" s="834"/>
      <c r="AA249" s="819"/>
      <c r="AB249" s="819"/>
      <c r="AC249" s="819"/>
      <c r="AD249" s="2312"/>
      <c r="AE249" s="2312"/>
      <c r="AF249" s="834"/>
      <c r="AG249" s="819"/>
      <c r="AH249" s="819"/>
      <c r="AI249" s="819"/>
      <c r="AJ249" s="2383"/>
      <c r="AK249" s="2384"/>
      <c r="AL249" s="2316"/>
      <c r="AM249" s="2313"/>
      <c r="AN249" s="2383"/>
      <c r="AO249" s="2384"/>
      <c r="AP249" s="2316"/>
      <c r="AQ249" s="2316"/>
      <c r="AS249" s="456"/>
    </row>
    <row r="250" spans="2:45" ht="16.5" customHeight="1" x14ac:dyDescent="0.3">
      <c r="B250" s="456"/>
      <c r="D250" s="419" t="s">
        <v>57</v>
      </c>
      <c r="E250" s="231" t="s">
        <v>105</v>
      </c>
      <c r="F250" s="785"/>
      <c r="G250" s="785"/>
      <c r="H250" s="785"/>
      <c r="I250" s="533"/>
      <c r="J250" s="533"/>
      <c r="K250" s="533"/>
      <c r="L250" s="533"/>
      <c r="M250" s="533"/>
      <c r="N250" s="534"/>
      <c r="O250" s="467"/>
      <c r="P250" s="2316"/>
      <c r="Q250" s="2316"/>
      <c r="R250" s="2316"/>
      <c r="S250" s="2316"/>
      <c r="T250" s="834"/>
      <c r="U250" s="819"/>
      <c r="V250" s="819"/>
      <c r="W250" s="819"/>
      <c r="X250" s="2316"/>
      <c r="Y250" s="2316"/>
      <c r="Z250" s="834"/>
      <c r="AA250" s="819"/>
      <c r="AB250" s="819"/>
      <c r="AC250" s="819"/>
      <c r="AD250" s="2316"/>
      <c r="AE250" s="2316"/>
      <c r="AF250" s="834"/>
      <c r="AG250" s="819"/>
      <c r="AH250" s="819"/>
      <c r="AI250" s="819"/>
      <c r="AJ250" s="2383"/>
      <c r="AK250" s="2384"/>
      <c r="AL250" s="2316"/>
      <c r="AM250" s="2313"/>
      <c r="AN250" s="2383"/>
      <c r="AO250" s="2384"/>
      <c r="AP250" s="2316"/>
      <c r="AQ250" s="2316"/>
      <c r="AS250" s="456"/>
    </row>
    <row r="251" spans="2:45" ht="16.5" customHeight="1" x14ac:dyDescent="0.3">
      <c r="B251" s="456"/>
      <c r="D251" s="404"/>
      <c r="E251" s="227" t="s">
        <v>106</v>
      </c>
      <c r="F251" s="531"/>
      <c r="G251" s="531"/>
      <c r="H251" s="531"/>
      <c r="I251" s="531"/>
      <c r="J251" s="531"/>
      <c r="K251" s="531"/>
      <c r="L251" s="531"/>
      <c r="M251" s="531"/>
      <c r="N251" s="532"/>
      <c r="O251" s="426" t="s">
        <v>181</v>
      </c>
      <c r="P251" s="2316">
        <v>1</v>
      </c>
      <c r="Q251" s="2316"/>
      <c r="R251" s="2399">
        <v>1</v>
      </c>
      <c r="S251" s="2399"/>
      <c r="T251" s="467"/>
      <c r="U251" s="794"/>
      <c r="V251" s="794"/>
      <c r="W251" s="794"/>
      <c r="X251" s="2316"/>
      <c r="Y251" s="2316"/>
      <c r="Z251" s="467"/>
      <c r="AA251" s="794"/>
      <c r="AB251" s="794"/>
      <c r="AC251" s="794"/>
      <c r="AD251" s="2316"/>
      <c r="AE251" s="2316"/>
      <c r="AF251" s="467"/>
      <c r="AG251" s="794"/>
      <c r="AH251" s="794"/>
      <c r="AI251" s="794"/>
      <c r="AJ251" s="2383"/>
      <c r="AK251" s="2384"/>
      <c r="AL251" s="2316"/>
      <c r="AM251" s="2313"/>
      <c r="AN251" s="2383"/>
      <c r="AO251" s="2384"/>
      <c r="AP251" s="2316"/>
      <c r="AQ251" s="2316"/>
      <c r="AS251" s="456"/>
    </row>
    <row r="252" spans="2:45" ht="16.5" customHeight="1" x14ac:dyDescent="0.3">
      <c r="B252" s="456"/>
      <c r="D252" s="409"/>
      <c r="E252" s="232" t="s">
        <v>107</v>
      </c>
      <c r="F252" s="533"/>
      <c r="G252" s="533"/>
      <c r="H252" s="533"/>
      <c r="I252" s="533"/>
      <c r="J252" s="533"/>
      <c r="K252" s="533"/>
      <c r="L252" s="533"/>
      <c r="M252" s="533"/>
      <c r="N252" s="534"/>
      <c r="O252" s="426" t="s">
        <v>181</v>
      </c>
      <c r="P252" s="2316">
        <v>2</v>
      </c>
      <c r="Q252" s="2316"/>
      <c r="R252" s="2413"/>
      <c r="S252" s="2414"/>
      <c r="T252" s="834"/>
      <c r="U252" s="819"/>
      <c r="V252" s="819"/>
      <c r="W252" s="819"/>
      <c r="X252" s="2313"/>
      <c r="Y252" s="2314"/>
      <c r="Z252" s="834"/>
      <c r="AA252" s="819"/>
      <c r="AB252" s="819"/>
      <c r="AC252" s="819"/>
      <c r="AD252" s="2313"/>
      <c r="AE252" s="2314"/>
      <c r="AF252" s="834"/>
      <c r="AG252" s="819"/>
      <c r="AH252" s="819"/>
      <c r="AI252" s="819"/>
      <c r="AJ252" s="2383"/>
      <c r="AK252" s="2384"/>
      <c r="AL252" s="2316"/>
      <c r="AM252" s="2313"/>
      <c r="AN252" s="2383"/>
      <c r="AO252" s="2384"/>
      <c r="AP252" s="2316"/>
      <c r="AQ252" s="2316"/>
      <c r="AS252" s="456"/>
    </row>
    <row r="253" spans="2:45" ht="16.5" customHeight="1" x14ac:dyDescent="0.3">
      <c r="B253" s="456"/>
      <c r="D253" s="130" t="s">
        <v>58</v>
      </c>
      <c r="E253" s="200" t="s">
        <v>108</v>
      </c>
      <c r="F253" s="531"/>
      <c r="G253" s="531"/>
      <c r="H253" s="531"/>
      <c r="I253" s="531"/>
      <c r="J253" s="531"/>
      <c r="K253" s="531"/>
      <c r="L253" s="531"/>
      <c r="M253" s="531"/>
      <c r="N253" s="532"/>
      <c r="O253" s="426" t="s">
        <v>181</v>
      </c>
      <c r="P253" s="2316">
        <v>1</v>
      </c>
      <c r="Q253" s="2316"/>
      <c r="R253" s="2399"/>
      <c r="S253" s="2399"/>
      <c r="T253" s="834"/>
      <c r="U253" s="819"/>
      <c r="V253" s="819"/>
      <c r="W253" s="819"/>
      <c r="X253" s="2316"/>
      <c r="Y253" s="2316"/>
      <c r="Z253" s="834"/>
      <c r="AA253" s="819"/>
      <c r="AB253" s="819"/>
      <c r="AC253" s="819"/>
      <c r="AD253" s="2316"/>
      <c r="AE253" s="2316"/>
      <c r="AF253" s="834"/>
      <c r="AG253" s="819"/>
      <c r="AH253" s="819"/>
      <c r="AI253" s="819"/>
      <c r="AJ253" s="2383"/>
      <c r="AK253" s="2384"/>
      <c r="AL253" s="2316"/>
      <c r="AM253" s="2313"/>
      <c r="AN253" s="2383"/>
      <c r="AO253" s="2384"/>
      <c r="AP253" s="2316"/>
      <c r="AQ253" s="2316"/>
      <c r="AS253" s="456"/>
    </row>
    <row r="254" spans="2:45" ht="16.5" customHeight="1" x14ac:dyDescent="0.3">
      <c r="B254" s="456"/>
      <c r="D254" s="132" t="s">
        <v>60</v>
      </c>
      <c r="E254" s="450" t="s">
        <v>109</v>
      </c>
      <c r="F254" s="533"/>
      <c r="G254" s="533"/>
      <c r="H254" s="533"/>
      <c r="I254" s="533"/>
      <c r="J254" s="533"/>
      <c r="K254" s="533"/>
      <c r="L254" s="533"/>
      <c r="M254" s="533"/>
      <c r="N254" s="534"/>
      <c r="O254" s="426" t="s">
        <v>181</v>
      </c>
      <c r="P254" s="2316">
        <v>1</v>
      </c>
      <c r="Q254" s="2316"/>
      <c r="R254" s="2399"/>
      <c r="S254" s="2399"/>
      <c r="T254" s="467"/>
      <c r="U254" s="794"/>
      <c r="V254" s="794"/>
      <c r="W254" s="794"/>
      <c r="X254" s="2316"/>
      <c r="Y254" s="2316"/>
      <c r="Z254" s="467"/>
      <c r="AA254" s="794"/>
      <c r="AB254" s="794"/>
      <c r="AC254" s="794"/>
      <c r="AD254" s="2316"/>
      <c r="AE254" s="2316"/>
      <c r="AF254" s="467"/>
      <c r="AG254" s="794"/>
      <c r="AH254" s="794"/>
      <c r="AI254" s="794"/>
      <c r="AJ254" s="2383"/>
      <c r="AK254" s="2384"/>
      <c r="AL254" s="2316"/>
      <c r="AM254" s="2313"/>
      <c r="AN254" s="2383"/>
      <c r="AO254" s="2384"/>
      <c r="AP254" s="2316"/>
      <c r="AQ254" s="2316"/>
      <c r="AS254" s="456"/>
    </row>
    <row r="255" spans="2:45" ht="16.5" customHeight="1" x14ac:dyDescent="0.3">
      <c r="B255" s="456"/>
      <c r="D255" s="2432" t="s">
        <v>40</v>
      </c>
      <c r="E255" s="2433"/>
      <c r="F255" s="2433"/>
      <c r="G255" s="2433"/>
      <c r="H255" s="2433"/>
      <c r="I255" s="2433"/>
      <c r="J255" s="2433"/>
      <c r="K255" s="2433"/>
      <c r="L255" s="2433"/>
      <c r="M255" s="2433"/>
      <c r="N255" s="2433"/>
      <c r="O255" s="2434"/>
      <c r="P255" s="2397">
        <f>P249+P252+P253+P254</f>
        <v>5</v>
      </c>
      <c r="Q255" s="2398"/>
      <c r="R255" s="2397">
        <f>SUM(R249:S254)</f>
        <v>2</v>
      </c>
      <c r="S255" s="2398"/>
      <c r="T255" s="809"/>
      <c r="U255" s="627"/>
      <c r="V255" s="625"/>
      <c r="W255" s="626">
        <f>SUM(P249)+SUM(P252:Q254)</f>
        <v>5</v>
      </c>
      <c r="X255" s="2397"/>
      <c r="Y255" s="2398"/>
      <c r="Z255" s="809"/>
      <c r="AA255" s="627"/>
      <c r="AB255" s="625"/>
      <c r="AC255" s="626"/>
      <c r="AD255" s="2397"/>
      <c r="AE255" s="2398"/>
      <c r="AF255" s="809"/>
      <c r="AG255" s="627"/>
      <c r="AH255" s="625"/>
      <c r="AI255" s="626"/>
      <c r="AJ255" s="2427"/>
      <c r="AK255" s="2428"/>
      <c r="AL255" s="2397">
        <f>SUM(AL246:AM248)</f>
        <v>1410.6498570450437</v>
      </c>
      <c r="AM255" s="2489"/>
      <c r="AN255" s="2427"/>
      <c r="AO255" s="2428"/>
      <c r="AP255" s="2397">
        <f>SUM(AP246:AQ248)</f>
        <v>0</v>
      </c>
      <c r="AQ255" s="2398"/>
      <c r="AS255" s="456"/>
    </row>
    <row r="256" spans="2:45" ht="9.9499999999999993" customHeight="1" x14ac:dyDescent="0.3">
      <c r="B256" s="456"/>
      <c r="D256" s="268"/>
      <c r="E256" s="268"/>
      <c r="F256" s="268"/>
      <c r="G256" s="268"/>
      <c r="H256" s="268"/>
      <c r="I256" s="268"/>
      <c r="J256" s="268"/>
      <c r="K256" s="268"/>
      <c r="L256" s="268"/>
      <c r="M256" s="268"/>
      <c r="N256" s="268"/>
      <c r="O256" s="268"/>
      <c r="P256" s="341"/>
      <c r="Q256" s="341"/>
      <c r="R256" s="341"/>
      <c r="S256" s="341"/>
      <c r="T256" s="341"/>
      <c r="U256" s="341"/>
      <c r="V256" s="341"/>
      <c r="W256" s="341"/>
      <c r="X256" s="784"/>
      <c r="Y256" s="784"/>
      <c r="Z256" s="784"/>
      <c r="AA256" s="784"/>
      <c r="AB256" s="784"/>
      <c r="AC256" s="784"/>
      <c r="AD256" s="784"/>
      <c r="AE256" s="784"/>
      <c r="AF256" s="784"/>
      <c r="AG256" s="784"/>
      <c r="AH256" s="784"/>
      <c r="AI256" s="784"/>
      <c r="AJ256" s="784"/>
      <c r="AK256" s="784"/>
      <c r="AL256" s="784"/>
      <c r="AS256" s="456"/>
    </row>
    <row r="257" spans="2:45" ht="16.5" customHeight="1" x14ac:dyDescent="0.3">
      <c r="B257" s="456"/>
      <c r="D257" s="447" t="s">
        <v>498</v>
      </c>
      <c r="E257" s="444"/>
      <c r="F257" s="444"/>
      <c r="G257" s="444"/>
      <c r="H257" s="444"/>
      <c r="I257" s="444"/>
      <c r="J257" s="444"/>
      <c r="K257" s="444"/>
      <c r="L257" s="444"/>
      <c r="M257" s="444"/>
      <c r="N257" s="444"/>
      <c r="O257" s="444"/>
      <c r="P257" s="444"/>
      <c r="Q257" s="444"/>
      <c r="R257" s="444"/>
      <c r="S257" s="444"/>
      <c r="T257" s="444"/>
      <c r="U257" s="444"/>
      <c r="V257" s="444"/>
      <c r="W257" s="444"/>
      <c r="X257" s="444"/>
      <c r="Y257" s="444"/>
      <c r="Z257" s="444"/>
      <c r="AA257" s="444"/>
      <c r="AB257" s="444"/>
      <c r="AC257" s="444"/>
      <c r="AD257" s="444"/>
      <c r="AE257" s="444"/>
      <c r="AF257" s="444"/>
      <c r="AG257" s="444"/>
      <c r="AH257" s="444"/>
      <c r="AI257" s="444"/>
      <c r="AJ257" s="880"/>
      <c r="AK257" s="880"/>
      <c r="AL257" s="880"/>
      <c r="AM257" s="402"/>
      <c r="AN257" s="402"/>
      <c r="AO257" s="402"/>
      <c r="AP257" s="402"/>
      <c r="AQ257" s="403"/>
      <c r="AS257" s="456"/>
    </row>
    <row r="258" spans="2:45" ht="16.5" customHeight="1" x14ac:dyDescent="0.3">
      <c r="B258" s="456"/>
      <c r="D258" s="149" t="s">
        <v>135</v>
      </c>
      <c r="E258" s="43" t="s">
        <v>136</v>
      </c>
      <c r="F258" s="885"/>
      <c r="G258" s="885"/>
      <c r="H258" s="885"/>
      <c r="I258" s="885"/>
      <c r="J258" s="531"/>
      <c r="K258" s="531"/>
      <c r="L258" s="531"/>
      <c r="M258" s="531"/>
      <c r="N258" s="532"/>
      <c r="O258" s="834"/>
      <c r="P258" s="2423"/>
      <c r="Q258" s="2312"/>
      <c r="R258" s="2312"/>
      <c r="S258" s="2312"/>
      <c r="T258" s="246"/>
      <c r="U258" s="68"/>
      <c r="V258" s="68"/>
      <c r="W258" s="68"/>
      <c r="X258" s="2312"/>
      <c r="Y258" s="2312"/>
      <c r="Z258" s="246"/>
      <c r="AA258" s="68"/>
      <c r="AB258" s="68"/>
      <c r="AC258" s="68"/>
      <c r="AD258" s="2312"/>
      <c r="AE258" s="2312"/>
      <c r="AF258" s="246"/>
      <c r="AG258" s="68"/>
      <c r="AH258" s="68"/>
      <c r="AI258" s="68"/>
      <c r="AJ258" s="2312"/>
      <c r="AK258" s="2312"/>
      <c r="AL258" s="2312"/>
      <c r="AM258" s="2312"/>
      <c r="AN258" s="2312"/>
      <c r="AO258" s="2312"/>
      <c r="AP258" s="2312"/>
      <c r="AQ258" s="2312"/>
      <c r="AS258" s="456"/>
    </row>
    <row r="259" spans="2:45" ht="16.5" customHeight="1" x14ac:dyDescent="0.3">
      <c r="B259" s="456"/>
      <c r="D259" s="2648"/>
      <c r="E259" s="2650" t="s">
        <v>659</v>
      </c>
      <c r="F259" s="2650"/>
      <c r="G259" s="2650"/>
      <c r="H259" s="2650"/>
      <c r="I259" s="2650"/>
      <c r="J259" s="2650"/>
      <c r="K259" s="2650"/>
      <c r="L259" s="2650"/>
      <c r="M259" s="2650"/>
      <c r="N259" s="2651"/>
      <c r="O259" s="2656" t="s">
        <v>180</v>
      </c>
      <c r="P259" s="2664">
        <v>1</v>
      </c>
      <c r="Q259" s="2481"/>
      <c r="R259" s="2501"/>
      <c r="S259" s="2340"/>
      <c r="T259" s="2431"/>
      <c r="U259" s="799"/>
      <c r="V259" s="799"/>
      <c r="W259" s="799"/>
      <c r="X259" s="2480"/>
      <c r="Y259" s="2481"/>
      <c r="Z259" s="2431"/>
      <c r="AA259" s="799"/>
      <c r="AB259" s="799"/>
      <c r="AC259" s="799"/>
      <c r="AD259" s="2480"/>
      <c r="AE259" s="2481"/>
      <c r="AF259" s="2431"/>
      <c r="AG259" s="799"/>
      <c r="AH259" s="799"/>
      <c r="AI259" s="799"/>
      <c r="AJ259" s="2480"/>
      <c r="AK259" s="2481"/>
      <c r="AL259" s="2480"/>
      <c r="AM259" s="2481"/>
      <c r="AN259" s="2480"/>
      <c r="AO259" s="2481"/>
      <c r="AP259" s="2480"/>
      <c r="AQ259" s="2481"/>
      <c r="AS259" s="456"/>
    </row>
    <row r="260" spans="2:45" ht="16.5" customHeight="1" x14ac:dyDescent="0.3">
      <c r="B260" s="456"/>
      <c r="D260" s="2649"/>
      <c r="E260" s="2652"/>
      <c r="F260" s="2652"/>
      <c r="G260" s="2652"/>
      <c r="H260" s="2652"/>
      <c r="I260" s="2652"/>
      <c r="J260" s="2652"/>
      <c r="K260" s="2652"/>
      <c r="L260" s="2652"/>
      <c r="M260" s="2652"/>
      <c r="N260" s="2653"/>
      <c r="O260" s="2657"/>
      <c r="P260" s="2665"/>
      <c r="Q260" s="2487"/>
      <c r="R260" s="2341"/>
      <c r="S260" s="2342"/>
      <c r="T260" s="2452"/>
      <c r="U260" s="800"/>
      <c r="V260" s="800"/>
      <c r="W260" s="800"/>
      <c r="X260" s="2486"/>
      <c r="Y260" s="2487"/>
      <c r="Z260" s="2452"/>
      <c r="AA260" s="800"/>
      <c r="AB260" s="800"/>
      <c r="AC260" s="800"/>
      <c r="AD260" s="2486"/>
      <c r="AE260" s="2487"/>
      <c r="AF260" s="2452"/>
      <c r="AG260" s="800"/>
      <c r="AH260" s="800"/>
      <c r="AI260" s="800"/>
      <c r="AJ260" s="2486"/>
      <c r="AK260" s="2487"/>
      <c r="AL260" s="2486"/>
      <c r="AM260" s="2487"/>
      <c r="AN260" s="2486"/>
      <c r="AO260" s="2487"/>
      <c r="AP260" s="2486"/>
      <c r="AQ260" s="2487"/>
      <c r="AS260" s="456"/>
    </row>
    <row r="261" spans="2:45" ht="16.5" customHeight="1" x14ac:dyDescent="0.3">
      <c r="B261" s="456"/>
      <c r="D261" s="2577"/>
      <c r="E261" s="2654"/>
      <c r="F261" s="2654"/>
      <c r="G261" s="2654"/>
      <c r="H261" s="2654"/>
      <c r="I261" s="2654"/>
      <c r="J261" s="2654"/>
      <c r="K261" s="2654"/>
      <c r="L261" s="2654"/>
      <c r="M261" s="2654"/>
      <c r="N261" s="2655"/>
      <c r="O261" s="2658"/>
      <c r="P261" s="2666"/>
      <c r="Q261" s="2375"/>
      <c r="R261" s="2343"/>
      <c r="S261" s="2344"/>
      <c r="T261" s="2312"/>
      <c r="U261" s="801"/>
      <c r="V261" s="801"/>
      <c r="W261" s="801"/>
      <c r="X261" s="2374"/>
      <c r="Y261" s="2375"/>
      <c r="Z261" s="2312"/>
      <c r="AA261" s="801"/>
      <c r="AB261" s="801"/>
      <c r="AC261" s="801"/>
      <c r="AD261" s="2374"/>
      <c r="AE261" s="2375"/>
      <c r="AF261" s="2312"/>
      <c r="AG261" s="801"/>
      <c r="AH261" s="801"/>
      <c r="AI261" s="801"/>
      <c r="AJ261" s="2374"/>
      <c r="AK261" s="2375"/>
      <c r="AL261" s="2374"/>
      <c r="AM261" s="2375"/>
      <c r="AN261" s="2374"/>
      <c r="AO261" s="2375"/>
      <c r="AP261" s="2374"/>
      <c r="AQ261" s="2375"/>
      <c r="AS261" s="456"/>
    </row>
    <row r="262" spans="2:45" ht="16.5" customHeight="1" x14ac:dyDescent="0.3">
      <c r="B262" s="456"/>
      <c r="D262" s="796" t="s">
        <v>137</v>
      </c>
      <c r="E262" s="98" t="s">
        <v>326</v>
      </c>
      <c r="F262" s="262"/>
      <c r="G262" s="262"/>
      <c r="H262" s="262"/>
      <c r="I262" s="262"/>
      <c r="J262" s="533"/>
      <c r="K262" s="533"/>
      <c r="L262" s="533"/>
      <c r="M262" s="533"/>
      <c r="N262" s="534"/>
      <c r="O262" s="472"/>
      <c r="P262" s="2314"/>
      <c r="Q262" s="2316"/>
      <c r="R262" s="2316"/>
      <c r="S262" s="2316"/>
      <c r="T262" s="453"/>
      <c r="U262" s="412"/>
      <c r="V262" s="412"/>
      <c r="W262" s="412"/>
      <c r="X262" s="2316"/>
      <c r="Y262" s="2316"/>
      <c r="Z262" s="453"/>
      <c r="AA262" s="412"/>
      <c r="AB262" s="412"/>
      <c r="AC262" s="412"/>
      <c r="AD262" s="2316"/>
      <c r="AE262" s="2316"/>
      <c r="AF262" s="453"/>
      <c r="AG262" s="412"/>
      <c r="AH262" s="412"/>
      <c r="AI262" s="412"/>
      <c r="AJ262" s="2316"/>
      <c r="AK262" s="2316"/>
      <c r="AL262" s="2316"/>
      <c r="AM262" s="2316"/>
      <c r="AN262" s="2316"/>
      <c r="AO262" s="2316"/>
      <c r="AP262" s="2316"/>
      <c r="AQ262" s="2316"/>
      <c r="AS262" s="456"/>
    </row>
    <row r="263" spans="2:45" ht="16.5" customHeight="1" x14ac:dyDescent="0.3">
      <c r="B263" s="456"/>
      <c r="D263" s="2648"/>
      <c r="E263" s="2659" t="s">
        <v>660</v>
      </c>
      <c r="F263" s="2659"/>
      <c r="G263" s="2659"/>
      <c r="H263" s="2659"/>
      <c r="I263" s="2659"/>
      <c r="J263" s="2659"/>
      <c r="K263" s="2659"/>
      <c r="L263" s="2659"/>
      <c r="M263" s="2659"/>
      <c r="N263" s="2659"/>
      <c r="O263" s="2499" t="s">
        <v>180</v>
      </c>
      <c r="P263" s="2480">
        <v>1</v>
      </c>
      <c r="Q263" s="2481"/>
      <c r="R263" s="2501"/>
      <c r="S263" s="2340"/>
      <c r="T263" s="2431"/>
      <c r="U263" s="799"/>
      <c r="V263" s="799"/>
      <c r="W263" s="799"/>
      <c r="X263" s="2480"/>
      <c r="Y263" s="2481"/>
      <c r="Z263" s="2431"/>
      <c r="AA263" s="799"/>
      <c r="AB263" s="799"/>
      <c r="AC263" s="799"/>
      <c r="AD263" s="2480"/>
      <c r="AE263" s="2481"/>
      <c r="AF263" s="2431"/>
      <c r="AG263" s="799"/>
      <c r="AH263" s="799"/>
      <c r="AI263" s="799"/>
      <c r="AJ263" s="2480"/>
      <c r="AK263" s="2481"/>
      <c r="AL263" s="2480"/>
      <c r="AM263" s="2481"/>
      <c r="AN263" s="2480"/>
      <c r="AO263" s="2481"/>
      <c r="AP263" s="2480"/>
      <c r="AQ263" s="2481"/>
      <c r="AS263" s="456"/>
    </row>
    <row r="264" spans="2:45" ht="16.5" customHeight="1" x14ac:dyDescent="0.3">
      <c r="B264" s="456"/>
      <c r="D264" s="2577"/>
      <c r="E264" s="2660"/>
      <c r="F264" s="2660"/>
      <c r="G264" s="2660"/>
      <c r="H264" s="2660"/>
      <c r="I264" s="2660"/>
      <c r="J264" s="2660"/>
      <c r="K264" s="2660"/>
      <c r="L264" s="2660"/>
      <c r="M264" s="2660"/>
      <c r="N264" s="2660"/>
      <c r="O264" s="2500"/>
      <c r="P264" s="2374"/>
      <c r="Q264" s="2375"/>
      <c r="R264" s="2343"/>
      <c r="S264" s="2344"/>
      <c r="T264" s="2312"/>
      <c r="U264" s="801"/>
      <c r="V264" s="801"/>
      <c r="W264" s="801"/>
      <c r="X264" s="2374"/>
      <c r="Y264" s="2375"/>
      <c r="Z264" s="2312"/>
      <c r="AA264" s="801"/>
      <c r="AB264" s="801"/>
      <c r="AC264" s="801"/>
      <c r="AD264" s="2374"/>
      <c r="AE264" s="2375"/>
      <c r="AF264" s="2312"/>
      <c r="AG264" s="801"/>
      <c r="AH264" s="801"/>
      <c r="AI264" s="801"/>
      <c r="AJ264" s="2374"/>
      <c r="AK264" s="2375"/>
      <c r="AL264" s="2374"/>
      <c r="AM264" s="2375"/>
      <c r="AN264" s="2374"/>
      <c r="AO264" s="2375"/>
      <c r="AP264" s="2374"/>
      <c r="AQ264" s="2375"/>
      <c r="AS264" s="456"/>
    </row>
    <row r="265" spans="2:45" ht="16.5" customHeight="1" x14ac:dyDescent="0.3">
      <c r="B265" s="456"/>
      <c r="D265" s="537" t="s">
        <v>138</v>
      </c>
      <c r="E265" s="37" t="s">
        <v>355</v>
      </c>
      <c r="F265" s="549"/>
      <c r="G265" s="549"/>
      <c r="H265" s="549"/>
      <c r="I265" s="549"/>
      <c r="J265" s="399"/>
      <c r="K265" s="399"/>
      <c r="L265" s="399"/>
      <c r="M265" s="399"/>
      <c r="N265" s="400"/>
      <c r="O265" s="798"/>
      <c r="P265" s="2316"/>
      <c r="Q265" s="2316"/>
      <c r="R265" s="2316"/>
      <c r="S265" s="2316"/>
      <c r="T265" s="798"/>
      <c r="U265" s="805"/>
      <c r="V265" s="805"/>
      <c r="W265" s="805"/>
      <c r="X265" s="2316"/>
      <c r="Y265" s="2316"/>
      <c r="Z265" s="798"/>
      <c r="AA265" s="805"/>
      <c r="AB265" s="805"/>
      <c r="AC265" s="805"/>
      <c r="AD265" s="2316"/>
      <c r="AE265" s="2316"/>
      <c r="AF265" s="798"/>
      <c r="AG265" s="805"/>
      <c r="AH265" s="805"/>
      <c r="AI265" s="805"/>
      <c r="AJ265" s="2316"/>
      <c r="AK265" s="2316"/>
      <c r="AL265" s="2316"/>
      <c r="AM265" s="2316"/>
      <c r="AN265" s="2316"/>
      <c r="AO265" s="2316"/>
      <c r="AP265" s="2316"/>
      <c r="AQ265" s="2316"/>
      <c r="AS265" s="456"/>
    </row>
    <row r="266" spans="2:45" ht="16.5" customHeight="1" x14ac:dyDescent="0.3">
      <c r="B266" s="456"/>
      <c r="D266" s="472"/>
      <c r="E266" s="540" t="s">
        <v>561</v>
      </c>
      <c r="F266" s="540"/>
      <c r="G266" s="540"/>
      <c r="H266" s="402"/>
      <c r="I266" s="402"/>
      <c r="J266" s="402"/>
      <c r="K266" s="402"/>
      <c r="L266" s="402"/>
      <c r="M266" s="402"/>
      <c r="N266" s="403"/>
      <c r="O266" s="429" t="s">
        <v>180</v>
      </c>
      <c r="P266" s="2316">
        <v>1</v>
      </c>
      <c r="Q266" s="2316"/>
      <c r="R266" s="2413"/>
      <c r="S266" s="2414"/>
      <c r="T266" s="798"/>
      <c r="U266" s="805"/>
      <c r="V266" s="805"/>
      <c r="W266" s="805"/>
      <c r="X266" s="2313"/>
      <c r="Y266" s="2314"/>
      <c r="Z266" s="798"/>
      <c r="AA266" s="805"/>
      <c r="AB266" s="805"/>
      <c r="AC266" s="805"/>
      <c r="AD266" s="2313"/>
      <c r="AE266" s="2314"/>
      <c r="AF266" s="798"/>
      <c r="AG266" s="805"/>
      <c r="AH266" s="805"/>
      <c r="AI266" s="805"/>
      <c r="AJ266" s="2313"/>
      <c r="AK266" s="2314"/>
      <c r="AL266" s="2313"/>
      <c r="AM266" s="2314"/>
      <c r="AN266" s="2313"/>
      <c r="AO266" s="2314"/>
      <c r="AP266" s="2313"/>
      <c r="AQ266" s="2314"/>
      <c r="AS266" s="456"/>
    </row>
    <row r="267" spans="2:45" ht="16.5" customHeight="1" x14ac:dyDescent="0.3">
      <c r="B267" s="456"/>
      <c r="D267" s="144"/>
      <c r="E267" s="140" t="s">
        <v>562</v>
      </c>
      <c r="F267" s="140"/>
      <c r="G267" s="140"/>
      <c r="H267" s="399"/>
      <c r="I267" s="399"/>
      <c r="J267" s="399"/>
      <c r="K267" s="399"/>
      <c r="L267" s="399"/>
      <c r="M267" s="399"/>
      <c r="N267" s="400"/>
      <c r="O267" s="429" t="s">
        <v>180</v>
      </c>
      <c r="P267" s="2316">
        <v>1</v>
      </c>
      <c r="Q267" s="2316"/>
      <c r="R267" s="2399"/>
      <c r="S267" s="2399"/>
      <c r="T267" s="798"/>
      <c r="U267" s="805"/>
      <c r="V267" s="805"/>
      <c r="W267" s="805"/>
      <c r="X267" s="2316"/>
      <c r="Y267" s="2316"/>
      <c r="Z267" s="798"/>
      <c r="AA267" s="805"/>
      <c r="AB267" s="805"/>
      <c r="AC267" s="805"/>
      <c r="AD267" s="2316"/>
      <c r="AE267" s="2316"/>
      <c r="AF267" s="798"/>
      <c r="AG267" s="805"/>
      <c r="AH267" s="805"/>
      <c r="AI267" s="805"/>
      <c r="AJ267" s="2316"/>
      <c r="AK267" s="2316"/>
      <c r="AL267" s="2316"/>
      <c r="AM267" s="2316"/>
      <c r="AN267" s="2316"/>
      <c r="AO267" s="2316"/>
      <c r="AP267" s="2316"/>
      <c r="AQ267" s="2316"/>
      <c r="AS267" s="456"/>
    </row>
    <row r="268" spans="2:45" ht="16.5" customHeight="1" x14ac:dyDescent="0.3">
      <c r="B268" s="456"/>
      <c r="D268" s="2432" t="s">
        <v>40</v>
      </c>
      <c r="E268" s="2433"/>
      <c r="F268" s="2433"/>
      <c r="G268" s="2433"/>
      <c r="H268" s="2433"/>
      <c r="I268" s="2433"/>
      <c r="J268" s="2433"/>
      <c r="K268" s="2433"/>
      <c r="L268" s="2433"/>
      <c r="M268" s="2433"/>
      <c r="N268" s="2433"/>
      <c r="O268" s="2433"/>
      <c r="P268" s="2397">
        <f>SUM(P258:Q267)</f>
        <v>4</v>
      </c>
      <c r="Q268" s="2398"/>
      <c r="R268" s="2397">
        <f>SUM(R259:S267)</f>
        <v>0</v>
      </c>
      <c r="S268" s="2398"/>
      <c r="T268" s="809"/>
      <c r="U268" s="627"/>
      <c r="V268" s="625">
        <f>SUM(P259:Q267)</f>
        <v>4</v>
      </c>
      <c r="W268" s="626"/>
      <c r="X268" s="2397"/>
      <c r="Y268" s="2398"/>
      <c r="Z268" s="809"/>
      <c r="AA268" s="627"/>
      <c r="AB268" s="625"/>
      <c r="AC268" s="626"/>
      <c r="AD268" s="2397"/>
      <c r="AE268" s="2398"/>
      <c r="AF268" s="809"/>
      <c r="AG268" s="627"/>
      <c r="AH268" s="625"/>
      <c r="AI268" s="626"/>
      <c r="AJ268" s="2427"/>
      <c r="AK268" s="2428"/>
      <c r="AL268" s="2397"/>
      <c r="AM268" s="2398"/>
      <c r="AN268" s="2397"/>
      <c r="AO268" s="2398"/>
      <c r="AP268" s="2397"/>
      <c r="AQ268" s="2398"/>
      <c r="AS268" s="456"/>
    </row>
    <row r="269" spans="2:45" ht="9.9499999999999993" customHeight="1" x14ac:dyDescent="0.25">
      <c r="B269" s="456"/>
      <c r="D269" s="399"/>
      <c r="E269" s="399"/>
      <c r="F269" s="399"/>
      <c r="G269" s="399"/>
      <c r="H269" s="399"/>
      <c r="I269" s="399"/>
      <c r="J269" s="399"/>
      <c r="K269" s="399"/>
      <c r="L269" s="399"/>
      <c r="M269" s="399"/>
      <c r="N269" s="399"/>
      <c r="O269" s="399"/>
      <c r="P269" s="399"/>
      <c r="Q269" s="399"/>
      <c r="R269" s="399"/>
      <c r="S269" s="399"/>
      <c r="T269" s="399"/>
      <c r="U269" s="399"/>
      <c r="V269" s="399"/>
      <c r="W269" s="399"/>
      <c r="AJ269" s="783"/>
      <c r="AK269" s="783"/>
      <c r="AL269" s="783"/>
      <c r="AS269" s="456"/>
    </row>
    <row r="270" spans="2:45" ht="18.75" x14ac:dyDescent="0.3">
      <c r="B270" s="456"/>
      <c r="D270" s="447" t="s">
        <v>499</v>
      </c>
      <c r="E270" s="444"/>
      <c r="F270" s="444"/>
      <c r="G270" s="444"/>
      <c r="H270" s="444"/>
      <c r="I270" s="444"/>
      <c r="J270" s="444"/>
      <c r="K270" s="444"/>
      <c r="L270" s="444"/>
      <c r="M270" s="444"/>
      <c r="N270" s="444"/>
      <c r="O270" s="444"/>
      <c r="P270" s="444"/>
      <c r="Q270" s="444"/>
      <c r="R270" s="444"/>
      <c r="S270" s="444"/>
      <c r="T270" s="444"/>
      <c r="U270" s="444"/>
      <c r="V270" s="444"/>
      <c r="W270" s="444"/>
      <c r="X270" s="444"/>
      <c r="Y270" s="444"/>
      <c r="Z270" s="444"/>
      <c r="AA270" s="444"/>
      <c r="AB270" s="444"/>
      <c r="AC270" s="444"/>
      <c r="AD270" s="444"/>
      <c r="AE270" s="444"/>
      <c r="AF270" s="444"/>
      <c r="AG270" s="444"/>
      <c r="AH270" s="444"/>
      <c r="AI270" s="444"/>
      <c r="AJ270" s="880"/>
      <c r="AK270" s="880"/>
      <c r="AL270" s="880"/>
      <c r="AM270" s="402"/>
      <c r="AN270" s="402"/>
      <c r="AO270" s="402"/>
      <c r="AP270" s="402"/>
      <c r="AQ270" s="403"/>
      <c r="AS270" s="456"/>
    </row>
    <row r="271" spans="2:45" ht="15.95" customHeight="1" x14ac:dyDescent="0.3">
      <c r="B271" s="456"/>
      <c r="D271" s="2529" t="s">
        <v>307</v>
      </c>
      <c r="E271" s="2530"/>
      <c r="F271" s="2530"/>
      <c r="G271" s="2530"/>
      <c r="H271" s="2530"/>
      <c r="I271" s="2530"/>
      <c r="J271" s="2530"/>
      <c r="K271" s="2530"/>
      <c r="L271" s="2530"/>
      <c r="M271" s="2530"/>
      <c r="N271" s="2530"/>
      <c r="O271" s="2530"/>
      <c r="P271" s="2551"/>
      <c r="Q271" s="2552"/>
      <c r="R271" s="2552"/>
      <c r="S271" s="2552"/>
      <c r="T271" s="2552"/>
      <c r="U271" s="2552"/>
      <c r="V271" s="2552"/>
      <c r="W271" s="2552"/>
      <c r="X271" s="865"/>
      <c r="Y271" s="865"/>
      <c r="Z271" s="865"/>
      <c r="AA271" s="865"/>
      <c r="AB271" s="865"/>
      <c r="AC271" s="865"/>
      <c r="AD271" s="865"/>
      <c r="AE271" s="865"/>
      <c r="AF271" s="865"/>
      <c r="AG271" s="865"/>
      <c r="AH271" s="865"/>
      <c r="AI271" s="865"/>
      <c r="AJ271" s="828"/>
      <c r="AK271" s="828"/>
      <c r="AL271" s="828"/>
      <c r="AM271" s="50"/>
      <c r="AN271" s="50"/>
      <c r="AO271" s="50"/>
      <c r="AP271" s="50"/>
      <c r="AQ271" s="51"/>
      <c r="AS271" s="456"/>
    </row>
    <row r="272" spans="2:45" ht="15.95" customHeight="1" x14ac:dyDescent="0.3">
      <c r="B272" s="456"/>
      <c r="D272" s="2529"/>
      <c r="E272" s="2530"/>
      <c r="F272" s="2530"/>
      <c r="G272" s="2530"/>
      <c r="H272" s="2530"/>
      <c r="I272" s="2530"/>
      <c r="J272" s="2530"/>
      <c r="K272" s="2530"/>
      <c r="L272" s="2530"/>
      <c r="M272" s="2530"/>
      <c r="N272" s="2530"/>
      <c r="O272" s="2530"/>
      <c r="P272" s="2554"/>
      <c r="Q272" s="2382"/>
      <c r="R272" s="2382"/>
      <c r="S272" s="2382"/>
      <c r="T272" s="2382"/>
      <c r="U272" s="2382"/>
      <c r="V272" s="2382"/>
      <c r="W272" s="2382"/>
      <c r="X272" s="461"/>
      <c r="Y272" s="461"/>
      <c r="Z272" s="461"/>
      <c r="AA272" s="461"/>
      <c r="AB272" s="461"/>
      <c r="AC272" s="461"/>
      <c r="AD272" s="461"/>
      <c r="AE272" s="461"/>
      <c r="AF272" s="461"/>
      <c r="AG272" s="461"/>
      <c r="AH272" s="461"/>
      <c r="AI272" s="461"/>
      <c r="AJ272" s="829"/>
      <c r="AK272" s="829"/>
      <c r="AL272" s="829"/>
      <c r="AM272" s="399"/>
      <c r="AN272" s="399"/>
      <c r="AO272" s="399"/>
      <c r="AP272" s="399"/>
      <c r="AQ272" s="400"/>
      <c r="AS272" s="456"/>
    </row>
    <row r="273" spans="2:45" ht="15.95" customHeight="1" x14ac:dyDescent="0.3">
      <c r="B273" s="456"/>
      <c r="D273" s="2529"/>
      <c r="E273" s="2530"/>
      <c r="F273" s="2530"/>
      <c r="G273" s="2530"/>
      <c r="H273" s="2530"/>
      <c r="I273" s="2530"/>
      <c r="J273" s="2530"/>
      <c r="K273" s="2530"/>
      <c r="L273" s="2530"/>
      <c r="M273" s="2530"/>
      <c r="N273" s="2530"/>
      <c r="O273" s="2530"/>
      <c r="P273" s="2554"/>
      <c r="Q273" s="2382"/>
      <c r="R273" s="2382"/>
      <c r="S273" s="2382"/>
      <c r="T273" s="2382"/>
      <c r="U273" s="2382"/>
      <c r="V273" s="2382"/>
      <c r="W273" s="2382"/>
      <c r="X273" s="461"/>
      <c r="Y273" s="461"/>
      <c r="Z273" s="461"/>
      <c r="AA273" s="461"/>
      <c r="AB273" s="461"/>
      <c r="AC273" s="461"/>
      <c r="AD273" s="461"/>
      <c r="AE273" s="461"/>
      <c r="AF273" s="461"/>
      <c r="AG273" s="461"/>
      <c r="AH273" s="461"/>
      <c r="AI273" s="461"/>
      <c r="AJ273" s="829"/>
      <c r="AK273" s="829"/>
      <c r="AL273" s="829"/>
      <c r="AM273" s="399"/>
      <c r="AN273" s="399"/>
      <c r="AO273" s="399"/>
      <c r="AP273" s="399"/>
      <c r="AQ273" s="400"/>
      <c r="AS273" s="456"/>
    </row>
    <row r="274" spans="2:45" ht="15.95" customHeight="1" x14ac:dyDescent="0.3">
      <c r="B274" s="456"/>
      <c r="D274" s="2529"/>
      <c r="E274" s="2530"/>
      <c r="F274" s="2530"/>
      <c r="G274" s="2530"/>
      <c r="H274" s="2530"/>
      <c r="I274" s="2530"/>
      <c r="J274" s="2530"/>
      <c r="K274" s="2530"/>
      <c r="L274" s="2530"/>
      <c r="M274" s="2530"/>
      <c r="N274" s="2530"/>
      <c r="O274" s="2530"/>
      <c r="P274" s="2554"/>
      <c r="Q274" s="2382"/>
      <c r="R274" s="2382"/>
      <c r="S274" s="2382"/>
      <c r="T274" s="2382"/>
      <c r="U274" s="2382"/>
      <c r="V274" s="2382"/>
      <c r="W274" s="2382"/>
      <c r="X274" s="461"/>
      <c r="Y274" s="461"/>
      <c r="Z274" s="461"/>
      <c r="AA274" s="461"/>
      <c r="AB274" s="461"/>
      <c r="AC274" s="461"/>
      <c r="AD274" s="461"/>
      <c r="AE274" s="461"/>
      <c r="AF274" s="461"/>
      <c r="AG274" s="461"/>
      <c r="AH274" s="461"/>
      <c r="AI274" s="461"/>
      <c r="AJ274" s="829"/>
      <c r="AK274" s="829"/>
      <c r="AL274" s="829"/>
      <c r="AM274" s="399"/>
      <c r="AN274" s="399"/>
      <c r="AO274" s="399"/>
      <c r="AP274" s="399"/>
      <c r="AQ274" s="400"/>
      <c r="AS274" s="456"/>
    </row>
    <row r="275" spans="2:45" ht="15.95" customHeight="1" x14ac:dyDescent="0.3">
      <c r="B275" s="456"/>
      <c r="D275" s="2531"/>
      <c r="E275" s="2532"/>
      <c r="F275" s="2532"/>
      <c r="G275" s="2532"/>
      <c r="H275" s="2532"/>
      <c r="I275" s="2532"/>
      <c r="J275" s="2532"/>
      <c r="K275" s="2532"/>
      <c r="L275" s="2532"/>
      <c r="M275" s="2532"/>
      <c r="N275" s="2532"/>
      <c r="O275" s="2532"/>
      <c r="P275" s="2556"/>
      <c r="Q275" s="2557"/>
      <c r="R275" s="2557"/>
      <c r="S275" s="2557"/>
      <c r="T275" s="2557"/>
      <c r="U275" s="2557"/>
      <c r="V275" s="2557"/>
      <c r="W275" s="2557"/>
      <c r="X275" s="866"/>
      <c r="Y275" s="866"/>
      <c r="Z275" s="866"/>
      <c r="AA275" s="866"/>
      <c r="AB275" s="866"/>
      <c r="AC275" s="866"/>
      <c r="AD275" s="866"/>
      <c r="AE275" s="866"/>
      <c r="AF275" s="866"/>
      <c r="AG275" s="866"/>
      <c r="AH275" s="866"/>
      <c r="AI275" s="866"/>
      <c r="AJ275" s="830"/>
      <c r="AK275" s="830"/>
      <c r="AL275" s="830"/>
      <c r="AM275" s="359"/>
      <c r="AN275" s="359"/>
      <c r="AO275" s="359"/>
      <c r="AP275" s="359"/>
      <c r="AQ275" s="360"/>
      <c r="AS275" s="456"/>
    </row>
    <row r="276" spans="2:45" ht="16.5" customHeight="1" x14ac:dyDescent="0.3">
      <c r="B276" s="456"/>
      <c r="D276" s="419" t="s">
        <v>34</v>
      </c>
      <c r="E276" s="231" t="s">
        <v>642</v>
      </c>
      <c r="F276" s="420"/>
      <c r="G276" s="420"/>
      <c r="H276" s="420"/>
      <c r="I276" s="433"/>
      <c r="J276" s="433"/>
      <c r="K276" s="433"/>
      <c r="L276" s="433"/>
      <c r="M276" s="433"/>
      <c r="N276" s="452"/>
      <c r="O276" s="429" t="s">
        <v>180</v>
      </c>
      <c r="P276" s="2312">
        <v>1</v>
      </c>
      <c r="Q276" s="2312"/>
      <c r="R276" s="2419"/>
      <c r="S276" s="2419"/>
      <c r="T276" s="834"/>
      <c r="U276" s="819"/>
      <c r="V276" s="819"/>
      <c r="W276" s="819"/>
      <c r="X276" s="2312"/>
      <c r="Y276" s="2312"/>
      <c r="Z276" s="834"/>
      <c r="AA276" s="819"/>
      <c r="AB276" s="819"/>
      <c r="AC276" s="819"/>
      <c r="AD276" s="2312"/>
      <c r="AE276" s="2312"/>
      <c r="AF276" s="834"/>
      <c r="AG276" s="819"/>
      <c r="AH276" s="819"/>
      <c r="AI276" s="819"/>
      <c r="AJ276" s="2312"/>
      <c r="AK276" s="2312"/>
      <c r="AL276" s="2312"/>
      <c r="AM276" s="2312"/>
      <c r="AN276" s="2312"/>
      <c r="AO276" s="2312"/>
      <c r="AP276" s="2312"/>
      <c r="AQ276" s="2312"/>
      <c r="AS276" s="456"/>
    </row>
    <row r="277" spans="2:45" ht="16.5" customHeight="1" x14ac:dyDescent="0.3">
      <c r="B277" s="456"/>
      <c r="D277" s="132"/>
      <c r="E277" s="450" t="s">
        <v>645</v>
      </c>
      <c r="F277" s="433"/>
      <c r="G277" s="433"/>
      <c r="H277" s="433"/>
      <c r="I277" s="433"/>
      <c r="J277" s="433"/>
      <c r="K277" s="433"/>
      <c r="L277" s="433"/>
      <c r="M277" s="433"/>
      <c r="N277" s="452"/>
      <c r="O277" s="426" t="s">
        <v>181</v>
      </c>
      <c r="P277" s="2316">
        <v>1</v>
      </c>
      <c r="Q277" s="2316"/>
      <c r="R277" s="2399">
        <v>1</v>
      </c>
      <c r="S277" s="2399"/>
      <c r="T277" s="834"/>
      <c r="U277" s="819"/>
      <c r="V277" s="819"/>
      <c r="W277" s="819"/>
      <c r="X277" s="2316"/>
      <c r="Y277" s="2316"/>
      <c r="Z277" s="834"/>
      <c r="AA277" s="819"/>
      <c r="AB277" s="819"/>
      <c r="AC277" s="819"/>
      <c r="AD277" s="2316"/>
      <c r="AE277" s="2316"/>
      <c r="AF277" s="834"/>
      <c r="AG277" s="819"/>
      <c r="AH277" s="819"/>
      <c r="AI277" s="819"/>
      <c r="AJ277" s="2316"/>
      <c r="AK277" s="2316"/>
      <c r="AL277" s="2316"/>
      <c r="AM277" s="2316"/>
      <c r="AN277" s="2316"/>
      <c r="AO277" s="2316"/>
      <c r="AP277" s="2316"/>
      <c r="AQ277" s="2316"/>
      <c r="AS277" s="456"/>
    </row>
    <row r="278" spans="2:45" ht="16.5" customHeight="1" x14ac:dyDescent="0.3">
      <c r="B278" s="456"/>
      <c r="D278" s="404"/>
      <c r="E278" s="538" t="s">
        <v>643</v>
      </c>
      <c r="F278" s="23"/>
      <c r="G278" s="23"/>
      <c r="H278" s="23"/>
      <c r="I278" s="23"/>
      <c r="J278" s="23"/>
      <c r="K278" s="23"/>
      <c r="L278" s="23"/>
      <c r="M278" s="23"/>
      <c r="N278" s="240"/>
      <c r="O278" s="429" t="s">
        <v>180</v>
      </c>
      <c r="P278" s="2316">
        <v>1</v>
      </c>
      <c r="Q278" s="2316"/>
      <c r="R278" s="2399"/>
      <c r="S278" s="2399"/>
      <c r="T278" s="467"/>
      <c r="U278" s="794"/>
      <c r="V278" s="794"/>
      <c r="W278" s="794"/>
      <c r="X278" s="2316"/>
      <c r="Y278" s="2316"/>
      <c r="Z278" s="467"/>
      <c r="AA278" s="794"/>
      <c r="AB278" s="794"/>
      <c r="AC278" s="794"/>
      <c r="AD278" s="2316"/>
      <c r="AE278" s="2316"/>
      <c r="AF278" s="467"/>
      <c r="AG278" s="794"/>
      <c r="AH278" s="794"/>
      <c r="AI278" s="794"/>
      <c r="AJ278" s="2316"/>
      <c r="AK278" s="2316"/>
      <c r="AL278" s="2316"/>
      <c r="AM278" s="2316"/>
      <c r="AN278" s="2316"/>
      <c r="AO278" s="2316"/>
      <c r="AP278" s="2316"/>
      <c r="AQ278" s="2316"/>
      <c r="AS278" s="456"/>
    </row>
    <row r="279" spans="2:45" ht="16.5" customHeight="1" x14ac:dyDescent="0.3">
      <c r="B279" s="456"/>
      <c r="D279" s="409"/>
      <c r="E279" s="178" t="s">
        <v>644</v>
      </c>
      <c r="F279" s="433"/>
      <c r="G279" s="433"/>
      <c r="H279" s="433"/>
      <c r="I279" s="433"/>
      <c r="J279" s="433"/>
      <c r="K279" s="433"/>
      <c r="L279" s="433"/>
      <c r="M279" s="433"/>
      <c r="N279" s="452"/>
      <c r="O279" s="429" t="s">
        <v>180</v>
      </c>
      <c r="P279" s="2316">
        <v>1</v>
      </c>
      <c r="Q279" s="2316"/>
      <c r="R279" s="2399"/>
      <c r="S279" s="2399"/>
      <c r="T279" s="834"/>
      <c r="U279" s="819"/>
      <c r="V279" s="819"/>
      <c r="W279" s="819"/>
      <c r="X279" s="2316"/>
      <c r="Y279" s="2316"/>
      <c r="Z279" s="834"/>
      <c r="AA279" s="819"/>
      <c r="AB279" s="819"/>
      <c r="AC279" s="819"/>
      <c r="AD279" s="2316"/>
      <c r="AE279" s="2316"/>
      <c r="AF279" s="834"/>
      <c r="AG279" s="819"/>
      <c r="AH279" s="819"/>
      <c r="AI279" s="819"/>
      <c r="AJ279" s="2316"/>
      <c r="AK279" s="2316"/>
      <c r="AL279" s="2316"/>
      <c r="AM279" s="2316"/>
      <c r="AN279" s="2316"/>
      <c r="AO279" s="2316"/>
      <c r="AP279" s="2316"/>
      <c r="AQ279" s="2316"/>
      <c r="AS279" s="456"/>
    </row>
    <row r="280" spans="2:45" ht="16.5" customHeight="1" x14ac:dyDescent="0.3">
      <c r="B280" s="456"/>
      <c r="D280" s="404"/>
      <c r="E280" s="538" t="s">
        <v>35</v>
      </c>
      <c r="F280" s="23"/>
      <c r="G280" s="23"/>
      <c r="H280" s="23"/>
      <c r="I280" s="23"/>
      <c r="J280" s="23"/>
      <c r="K280" s="23"/>
      <c r="L280" s="23"/>
      <c r="M280" s="23"/>
      <c r="N280" s="240"/>
      <c r="O280" s="427" t="s">
        <v>53</v>
      </c>
      <c r="P280" s="2316">
        <v>1</v>
      </c>
      <c r="Q280" s="2316"/>
      <c r="R280" s="2399">
        <v>1</v>
      </c>
      <c r="S280" s="2399"/>
      <c r="T280" s="428" t="str">
        <f>IF(R280=1,"Y","")</f>
        <v>Y</v>
      </c>
      <c r="U280" s="846"/>
      <c r="V280" s="819"/>
      <c r="W280" s="819"/>
      <c r="X280" s="2316"/>
      <c r="Y280" s="2316"/>
      <c r="Z280" s="467"/>
      <c r="AA280" s="819"/>
      <c r="AB280" s="819"/>
      <c r="AC280" s="819"/>
      <c r="AD280" s="2316"/>
      <c r="AE280" s="2316"/>
      <c r="AF280" s="428"/>
      <c r="AG280" s="846"/>
      <c r="AH280" s="819"/>
      <c r="AI280" s="819"/>
      <c r="AJ280" s="2316"/>
      <c r="AK280" s="2316"/>
      <c r="AL280" s="2316"/>
      <c r="AM280" s="2316"/>
      <c r="AN280" s="2316"/>
      <c r="AO280" s="2316"/>
      <c r="AP280" s="2316"/>
      <c r="AQ280" s="2316"/>
      <c r="AS280" s="456"/>
    </row>
    <row r="281" spans="2:45" ht="16.5" customHeight="1" x14ac:dyDescent="0.3">
      <c r="B281" s="456"/>
      <c r="D281" s="409"/>
      <c r="E281" s="178" t="s">
        <v>36</v>
      </c>
      <c r="F281" s="433"/>
      <c r="G281" s="433"/>
      <c r="H281" s="433"/>
      <c r="I281" s="433"/>
      <c r="J281" s="433"/>
      <c r="K281" s="433"/>
      <c r="L281" s="433"/>
      <c r="M281" s="433"/>
      <c r="N281" s="452"/>
      <c r="O281" s="427" t="s">
        <v>53</v>
      </c>
      <c r="P281" s="2316">
        <v>1</v>
      </c>
      <c r="Q281" s="2316"/>
      <c r="R281" s="2399">
        <v>1</v>
      </c>
      <c r="S281" s="2399"/>
      <c r="T281" s="428" t="str">
        <f>IF(R281=1,"Y","")</f>
        <v>Y</v>
      </c>
      <c r="U281" s="846"/>
      <c r="V281" s="819"/>
      <c r="W281" s="819"/>
      <c r="X281" s="2316"/>
      <c r="Y281" s="2316"/>
      <c r="Z281" s="467"/>
      <c r="AA281" s="819"/>
      <c r="AB281" s="819"/>
      <c r="AC281" s="819"/>
      <c r="AD281" s="2316"/>
      <c r="AE281" s="2316"/>
      <c r="AF281" s="428"/>
      <c r="AG281" s="846"/>
      <c r="AH281" s="819"/>
      <c r="AI281" s="819"/>
      <c r="AJ281" s="2316"/>
      <c r="AK281" s="2316"/>
      <c r="AL281" s="2316"/>
      <c r="AM281" s="2316"/>
      <c r="AN281" s="2316"/>
      <c r="AO281" s="2316"/>
      <c r="AP281" s="2316"/>
      <c r="AQ281" s="2316"/>
      <c r="AS281" s="456"/>
    </row>
    <row r="282" spans="2:45" ht="16.5" customHeight="1" x14ac:dyDescent="0.3">
      <c r="B282" s="456"/>
      <c r="D282" s="404"/>
      <c r="E282" s="538" t="s">
        <v>37</v>
      </c>
      <c r="F282" s="23"/>
      <c r="G282" s="23"/>
      <c r="H282" s="23"/>
      <c r="I282" s="23"/>
      <c r="J282" s="23"/>
      <c r="K282" s="23"/>
      <c r="L282" s="23"/>
      <c r="M282" s="23"/>
      <c r="N282" s="240"/>
      <c r="O282" s="427" t="s">
        <v>53</v>
      </c>
      <c r="P282" s="2316">
        <v>1</v>
      </c>
      <c r="Q282" s="2316"/>
      <c r="R282" s="2399"/>
      <c r="S282" s="2399"/>
      <c r="T282" s="428" t="str">
        <f>IF(R282=1,"Y","")</f>
        <v/>
      </c>
      <c r="U282" s="846"/>
      <c r="V282" s="819"/>
      <c r="W282" s="819"/>
      <c r="X282" s="2316"/>
      <c r="Y282" s="2316"/>
      <c r="Z282" s="467"/>
      <c r="AA282" s="819"/>
      <c r="AB282" s="819"/>
      <c r="AC282" s="819"/>
      <c r="AD282" s="2316"/>
      <c r="AE282" s="2316"/>
      <c r="AF282" s="428"/>
      <c r="AG282" s="846"/>
      <c r="AH282" s="819"/>
      <c r="AI282" s="819"/>
      <c r="AJ282" s="2316"/>
      <c r="AK282" s="2316"/>
      <c r="AL282" s="2316"/>
      <c r="AM282" s="2316"/>
      <c r="AN282" s="2316"/>
      <c r="AO282" s="2316"/>
      <c r="AP282" s="2316"/>
      <c r="AQ282" s="2316"/>
      <c r="AS282" s="456"/>
    </row>
    <row r="283" spans="2:45" ht="16.5" customHeight="1" x14ac:dyDescent="0.3">
      <c r="B283" s="456"/>
      <c r="D283" s="130"/>
      <c r="E283" s="200" t="s">
        <v>38</v>
      </c>
      <c r="F283" s="23"/>
      <c r="G283" s="23"/>
      <c r="H283" s="23"/>
      <c r="I283" s="23"/>
      <c r="J283" s="23"/>
      <c r="K283" s="23"/>
      <c r="L283" s="23"/>
      <c r="M283" s="23"/>
      <c r="N283" s="240"/>
      <c r="O283" s="426" t="s">
        <v>181</v>
      </c>
      <c r="P283" s="2316">
        <v>1</v>
      </c>
      <c r="Q283" s="2316"/>
      <c r="R283" s="2399"/>
      <c r="S283" s="2399"/>
      <c r="T283" s="834"/>
      <c r="U283" s="819"/>
      <c r="V283" s="819"/>
      <c r="W283" s="819"/>
      <c r="X283" s="2316"/>
      <c r="Y283" s="2316"/>
      <c r="Z283" s="834"/>
      <c r="AA283" s="819"/>
      <c r="AB283" s="819"/>
      <c r="AC283" s="819"/>
      <c r="AD283" s="2316"/>
      <c r="AE283" s="2316"/>
      <c r="AF283" s="834"/>
      <c r="AG283" s="819"/>
      <c r="AH283" s="819"/>
      <c r="AI283" s="819"/>
      <c r="AJ283" s="2316"/>
      <c r="AK283" s="2316"/>
      <c r="AL283" s="2316"/>
      <c r="AM283" s="2316"/>
      <c r="AN283" s="2316"/>
      <c r="AO283" s="2316"/>
      <c r="AP283" s="2316"/>
      <c r="AQ283" s="2316"/>
      <c r="AS283" s="456"/>
    </row>
    <row r="284" spans="2:45" ht="16.5" customHeight="1" x14ac:dyDescent="0.3">
      <c r="B284" s="456"/>
      <c r="D284" s="132"/>
      <c r="E284" s="450" t="s">
        <v>39</v>
      </c>
      <c r="F284" s="433"/>
      <c r="G284" s="433"/>
      <c r="H284" s="433"/>
      <c r="I284" s="433"/>
      <c r="J284" s="433"/>
      <c r="K284" s="433"/>
      <c r="L284" s="433"/>
      <c r="M284" s="433"/>
      <c r="N284" s="452"/>
      <c r="O284" s="798"/>
      <c r="P284" s="2316">
        <v>1</v>
      </c>
      <c r="Q284" s="2316"/>
      <c r="R284" s="2399"/>
      <c r="S284" s="2399"/>
      <c r="T284" s="467"/>
      <c r="U284" s="794"/>
      <c r="V284" s="794"/>
      <c r="W284" s="794"/>
      <c r="X284" s="2316"/>
      <c r="Y284" s="2316"/>
      <c r="Z284" s="467"/>
      <c r="AA284" s="794"/>
      <c r="AB284" s="794"/>
      <c r="AC284" s="794"/>
      <c r="AD284" s="2316"/>
      <c r="AE284" s="2316"/>
      <c r="AF284" s="467"/>
      <c r="AG284" s="794"/>
      <c r="AH284" s="794"/>
      <c r="AI284" s="794"/>
      <c r="AJ284" s="2316"/>
      <c r="AK284" s="2316"/>
      <c r="AL284" s="2316"/>
      <c r="AM284" s="2316"/>
      <c r="AN284" s="2316"/>
      <c r="AO284" s="2316"/>
      <c r="AP284" s="2316"/>
      <c r="AQ284" s="2316"/>
      <c r="AS284" s="456"/>
    </row>
    <row r="285" spans="2:45" ht="16.5" customHeight="1" x14ac:dyDescent="0.3">
      <c r="B285" s="456"/>
      <c r="D285" s="2432" t="s">
        <v>40</v>
      </c>
      <c r="E285" s="2433"/>
      <c r="F285" s="2433"/>
      <c r="G285" s="2433"/>
      <c r="H285" s="2433"/>
      <c r="I285" s="2433"/>
      <c r="J285" s="2433"/>
      <c r="K285" s="2433"/>
      <c r="L285" s="2433"/>
      <c r="M285" s="2433"/>
      <c r="N285" s="2433"/>
      <c r="O285" s="2434"/>
      <c r="P285" s="2397">
        <v>6</v>
      </c>
      <c r="Q285" s="2398"/>
      <c r="R285" s="2397">
        <f>SUM(R276:S284)</f>
        <v>3</v>
      </c>
      <c r="S285" s="2398"/>
      <c r="T285" s="809">
        <f>SUM(R280:S282)</f>
        <v>2</v>
      </c>
      <c r="U285" s="627">
        <f>SUM(P280:Q282)</f>
        <v>3</v>
      </c>
      <c r="V285" s="625">
        <f>P276+P279+P278</f>
        <v>3</v>
      </c>
      <c r="W285" s="626">
        <f>P277+SUM(P283:Q283)</f>
        <v>2</v>
      </c>
      <c r="X285" s="2397"/>
      <c r="Y285" s="2398"/>
      <c r="Z285" s="809"/>
      <c r="AA285" s="627"/>
      <c r="AB285" s="625"/>
      <c r="AC285" s="626"/>
      <c r="AD285" s="2397"/>
      <c r="AE285" s="2398"/>
      <c r="AF285" s="809"/>
      <c r="AG285" s="627"/>
      <c r="AH285" s="625"/>
      <c r="AI285" s="626"/>
      <c r="AJ285" s="2427"/>
      <c r="AK285" s="2428"/>
      <c r="AL285" s="2397"/>
      <c r="AM285" s="2398"/>
      <c r="AN285" s="2397"/>
      <c r="AO285" s="2398"/>
      <c r="AP285" s="2397"/>
      <c r="AQ285" s="2398"/>
      <c r="AS285" s="456"/>
    </row>
    <row r="286" spans="2:45" ht="9.9499999999999993" customHeight="1" x14ac:dyDescent="0.25">
      <c r="B286" s="456"/>
      <c r="D286" s="399"/>
      <c r="E286" s="399"/>
      <c r="F286" s="399"/>
      <c r="G286" s="399"/>
      <c r="H286" s="399"/>
      <c r="I286" s="399"/>
      <c r="J286" s="399"/>
      <c r="K286" s="399"/>
      <c r="L286" s="399"/>
      <c r="M286" s="399"/>
      <c r="N286" s="399"/>
      <c r="O286" s="399"/>
      <c r="P286" s="399"/>
      <c r="Q286" s="399"/>
      <c r="R286" s="399"/>
      <c r="S286" s="399"/>
      <c r="T286" s="399"/>
      <c r="U286" s="399"/>
      <c r="V286" s="399"/>
      <c r="W286" s="399"/>
      <c r="AJ286" s="783"/>
      <c r="AK286" s="783"/>
      <c r="AL286" s="783"/>
      <c r="AS286" s="456"/>
    </row>
    <row r="287" spans="2:45" ht="16.5" customHeight="1" x14ac:dyDescent="0.25">
      <c r="B287" s="456"/>
      <c r="D287" s="2514" t="s">
        <v>481</v>
      </c>
      <c r="E287" s="2515"/>
      <c r="F287" s="2515"/>
      <c r="G287" s="2515"/>
      <c r="H287" s="2515"/>
      <c r="I287" s="2515"/>
      <c r="J287" s="2515"/>
      <c r="K287" s="2515"/>
      <c r="L287" s="2515"/>
      <c r="M287" s="2515"/>
      <c r="N287" s="2515"/>
      <c r="O287" s="2516"/>
      <c r="P287" s="2275" t="s">
        <v>117</v>
      </c>
      <c r="Q287" s="2275"/>
      <c r="R287" s="2195" t="s">
        <v>119</v>
      </c>
      <c r="S287" s="2196"/>
      <c r="T287" s="2742" t="s">
        <v>490</v>
      </c>
      <c r="U287" s="883"/>
      <c r="V287" s="883"/>
      <c r="W287" s="883"/>
      <c r="AJ287" s="783"/>
      <c r="AK287" s="783"/>
      <c r="AL287" s="783"/>
      <c r="AS287" s="456"/>
    </row>
    <row r="288" spans="2:45" ht="16.5" customHeight="1" x14ac:dyDescent="0.25">
      <c r="B288" s="456"/>
      <c r="D288" s="2517"/>
      <c r="E288" s="2518"/>
      <c r="F288" s="2518"/>
      <c r="G288" s="2518"/>
      <c r="H288" s="2518"/>
      <c r="I288" s="2518"/>
      <c r="J288" s="2518"/>
      <c r="K288" s="2518"/>
      <c r="L288" s="2518"/>
      <c r="M288" s="2518"/>
      <c r="N288" s="2518"/>
      <c r="O288" s="2519"/>
      <c r="P288" s="2275"/>
      <c r="Q288" s="2275"/>
      <c r="R288" s="2197"/>
      <c r="S288" s="2198"/>
      <c r="T288" s="2743"/>
      <c r="U288" s="883"/>
      <c r="V288" s="883"/>
      <c r="W288" s="883"/>
      <c r="AJ288" s="783"/>
      <c r="AK288" s="783"/>
      <c r="AL288" s="783"/>
      <c r="AS288" s="456"/>
    </row>
    <row r="289" spans="2:45" ht="16.5" customHeight="1" x14ac:dyDescent="0.25">
      <c r="B289" s="456"/>
      <c r="D289" s="2517"/>
      <c r="E289" s="2518"/>
      <c r="F289" s="2518"/>
      <c r="G289" s="2518"/>
      <c r="H289" s="2518"/>
      <c r="I289" s="2518"/>
      <c r="J289" s="2518"/>
      <c r="K289" s="2518"/>
      <c r="L289" s="2518"/>
      <c r="M289" s="2518"/>
      <c r="N289" s="2518"/>
      <c r="O289" s="2519"/>
      <c r="P289" s="2275"/>
      <c r="Q289" s="2275"/>
      <c r="R289" s="2197"/>
      <c r="S289" s="2198"/>
      <c r="T289" s="2743"/>
      <c r="U289" s="883"/>
      <c r="V289" s="883"/>
      <c r="W289" s="883"/>
      <c r="AJ289" s="783"/>
      <c r="AK289" s="783"/>
      <c r="AL289" s="783"/>
      <c r="AS289" s="456"/>
    </row>
    <row r="290" spans="2:45" ht="16.5" customHeight="1" x14ac:dyDescent="0.25">
      <c r="B290" s="456"/>
      <c r="D290" s="2520"/>
      <c r="E290" s="2521"/>
      <c r="F290" s="2521"/>
      <c r="G290" s="2521"/>
      <c r="H290" s="2521"/>
      <c r="I290" s="2521"/>
      <c r="J290" s="2521"/>
      <c r="K290" s="2521"/>
      <c r="L290" s="2521"/>
      <c r="M290" s="2521"/>
      <c r="N290" s="2521"/>
      <c r="O290" s="2522"/>
      <c r="P290" s="2275"/>
      <c r="Q290" s="2275"/>
      <c r="R290" s="2199"/>
      <c r="S290" s="2200"/>
      <c r="T290" s="2744"/>
      <c r="U290" s="883"/>
      <c r="V290" s="883"/>
      <c r="W290" s="883"/>
      <c r="AJ290" s="783"/>
      <c r="AK290" s="783"/>
      <c r="AL290" s="783"/>
      <c r="AS290" s="456"/>
    </row>
    <row r="291" spans="2:45" ht="16.5" customHeight="1" x14ac:dyDescent="0.25">
      <c r="B291" s="456"/>
      <c r="D291" s="2508" t="s">
        <v>118</v>
      </c>
      <c r="E291" s="2508"/>
      <c r="F291" s="2508"/>
      <c r="G291" s="2508"/>
      <c r="H291" s="2508"/>
      <c r="I291" s="2508"/>
      <c r="J291" s="2508"/>
      <c r="K291" s="2508"/>
      <c r="L291" s="2508"/>
      <c r="M291" s="2508"/>
      <c r="N291" s="2508"/>
      <c r="O291" s="2508"/>
      <c r="P291" s="2509">
        <f>P24+P73+P170+P196+P230+P246+P255+P268+P285</f>
        <v>150</v>
      </c>
      <c r="Q291" s="2509"/>
      <c r="R291" s="2509">
        <f>R24+R73+R170+R196+R230+R246+R255+R268+R285</f>
        <v>115</v>
      </c>
      <c r="S291" s="2509"/>
      <c r="T291" s="2745">
        <f>T24+T73+T170+T196+T230+T246+T255+T268+T285</f>
        <v>87</v>
      </c>
      <c r="U291" s="884"/>
      <c r="V291" s="884"/>
      <c r="W291" s="884"/>
      <c r="AJ291" s="783"/>
      <c r="AK291" s="783"/>
      <c r="AL291" s="783"/>
      <c r="AS291" s="456"/>
    </row>
    <row r="292" spans="2:45" ht="16.5" customHeight="1" x14ac:dyDescent="0.25">
      <c r="B292" s="456"/>
      <c r="D292" s="2508"/>
      <c r="E292" s="2508"/>
      <c r="F292" s="2508"/>
      <c r="G292" s="2508"/>
      <c r="H292" s="2508"/>
      <c r="I292" s="2508"/>
      <c r="J292" s="2508"/>
      <c r="K292" s="2508"/>
      <c r="L292" s="2508"/>
      <c r="M292" s="2508"/>
      <c r="N292" s="2508"/>
      <c r="O292" s="2508"/>
      <c r="P292" s="2509"/>
      <c r="Q292" s="2509"/>
      <c r="R292" s="2509"/>
      <c r="S292" s="2509"/>
      <c r="T292" s="2746"/>
      <c r="U292" s="884"/>
      <c r="V292" s="884"/>
      <c r="W292" s="884"/>
      <c r="AJ292" s="783"/>
      <c r="AK292" s="783"/>
      <c r="AL292" s="783"/>
      <c r="AS292" s="456"/>
    </row>
    <row r="293" spans="2:45" ht="16.5" customHeight="1" x14ac:dyDescent="0.25">
      <c r="B293" s="456"/>
      <c r="D293" s="2508" t="s">
        <v>120</v>
      </c>
      <c r="E293" s="2508"/>
      <c r="F293" s="2508"/>
      <c r="G293" s="2508"/>
      <c r="H293" s="2508"/>
      <c r="I293" s="2508"/>
      <c r="J293" s="2508"/>
      <c r="K293" s="2508"/>
      <c r="L293" s="2508"/>
      <c r="M293" s="2508"/>
      <c r="N293" s="2508"/>
      <c r="O293" s="2508"/>
      <c r="P293" s="2509">
        <f>P24+P73+P171+P197+P230+P246+P255+P268+P285</f>
        <v>126</v>
      </c>
      <c r="Q293" s="2509"/>
      <c r="R293" s="2509">
        <f>R24+R73+R171+R197+R230+R246+R255+R268+R285</f>
        <v>91</v>
      </c>
      <c r="S293" s="2509"/>
      <c r="T293" s="2745">
        <f>T24+T73+T171+T230+T197+T246+T255+T268+T285</f>
        <v>55</v>
      </c>
      <c r="U293" s="884"/>
      <c r="V293" s="884"/>
      <c r="W293" s="884"/>
      <c r="AJ293" s="783"/>
      <c r="AK293" s="783"/>
      <c r="AL293" s="783"/>
      <c r="AS293" s="456"/>
    </row>
    <row r="294" spans="2:45" ht="16.5" customHeight="1" x14ac:dyDescent="0.25">
      <c r="B294" s="456"/>
      <c r="D294" s="2508"/>
      <c r="E294" s="2508"/>
      <c r="F294" s="2508"/>
      <c r="G294" s="2508"/>
      <c r="H294" s="2508"/>
      <c r="I294" s="2508"/>
      <c r="J294" s="2508"/>
      <c r="K294" s="2508"/>
      <c r="L294" s="2508"/>
      <c r="M294" s="2508"/>
      <c r="N294" s="2508"/>
      <c r="O294" s="2508"/>
      <c r="P294" s="2509"/>
      <c r="Q294" s="2509"/>
      <c r="R294" s="2509"/>
      <c r="S294" s="2509"/>
      <c r="T294" s="2746"/>
      <c r="U294" s="884"/>
      <c r="V294" s="884"/>
      <c r="W294" s="884"/>
      <c r="AJ294" s="783"/>
      <c r="AK294" s="783"/>
      <c r="AL294" s="783"/>
      <c r="AS294" s="456"/>
    </row>
    <row r="295" spans="2:45" ht="9.9499999999999993" customHeight="1" x14ac:dyDescent="0.25">
      <c r="B295" s="456"/>
      <c r="D295" s="399"/>
      <c r="E295" s="399"/>
      <c r="F295" s="399"/>
      <c r="G295" s="399"/>
      <c r="H295" s="399"/>
      <c r="I295" s="399"/>
      <c r="J295" s="399"/>
      <c r="K295" s="399"/>
      <c r="L295" s="399"/>
      <c r="M295" s="399"/>
      <c r="N295" s="399"/>
      <c r="O295" s="399"/>
      <c r="P295" s="399"/>
      <c r="Q295" s="399"/>
      <c r="R295" s="399"/>
      <c r="S295" s="399"/>
      <c r="T295" s="399"/>
      <c r="U295" s="399"/>
      <c r="V295" s="399"/>
      <c r="W295" s="399"/>
      <c r="AJ295" s="783"/>
      <c r="AK295" s="783"/>
      <c r="AL295" s="783"/>
      <c r="AS295" s="456"/>
    </row>
    <row r="296" spans="2:45" ht="27.75" x14ac:dyDescent="0.45">
      <c r="B296" s="456"/>
      <c r="D296" s="506" t="s">
        <v>331</v>
      </c>
      <c r="E296" s="507"/>
      <c r="F296" s="507"/>
      <c r="G296" s="399"/>
      <c r="H296" s="399"/>
      <c r="I296" s="399"/>
      <c r="J296" s="399"/>
      <c r="K296" s="399"/>
      <c r="L296" s="399"/>
      <c r="M296" s="399"/>
      <c r="N296" s="399"/>
      <c r="O296" s="399"/>
      <c r="P296" s="399"/>
      <c r="Q296" s="399"/>
      <c r="R296" s="399"/>
      <c r="S296" s="399"/>
      <c r="T296" s="399"/>
      <c r="U296" s="399"/>
      <c r="V296" s="399"/>
      <c r="W296" s="399"/>
      <c r="AJ296" s="783"/>
      <c r="AK296" s="783"/>
      <c r="AL296" s="783"/>
      <c r="AS296" s="456"/>
    </row>
    <row r="297" spans="2:45" ht="27.75" x14ac:dyDescent="0.45">
      <c r="B297" s="456"/>
      <c r="D297" s="2661" t="s">
        <v>332</v>
      </c>
      <c r="E297" s="2661"/>
      <c r="F297" s="2661"/>
      <c r="G297" s="399"/>
      <c r="H297" s="399"/>
      <c r="I297" s="399"/>
      <c r="J297" s="399"/>
      <c r="K297" s="399"/>
      <c r="L297" s="399"/>
      <c r="M297" s="399"/>
      <c r="N297" s="399"/>
      <c r="O297" s="399"/>
      <c r="P297" s="399"/>
      <c r="Q297" s="399"/>
      <c r="R297" s="399"/>
      <c r="S297" s="399"/>
      <c r="T297" s="399"/>
      <c r="U297" s="399"/>
      <c r="V297" s="399"/>
      <c r="W297" s="399"/>
      <c r="AJ297" s="783"/>
      <c r="AK297" s="783"/>
      <c r="AL297" s="783"/>
      <c r="AS297" s="456"/>
    </row>
    <row r="298" spans="2:45" ht="18.75" x14ac:dyDescent="0.3">
      <c r="B298" s="456"/>
      <c r="D298" s="447" t="s">
        <v>415</v>
      </c>
      <c r="E298" s="444"/>
      <c r="F298" s="444"/>
      <c r="G298" s="444"/>
      <c r="H298" s="444"/>
      <c r="I298" s="444"/>
      <c r="J298" s="444"/>
      <c r="K298" s="444"/>
      <c r="L298" s="444"/>
      <c r="M298" s="444"/>
      <c r="N298" s="444"/>
      <c r="O298" s="444"/>
      <c r="P298" s="444"/>
      <c r="Q298" s="444"/>
      <c r="R298" s="444"/>
      <c r="S298" s="444"/>
      <c r="T298" s="448"/>
      <c r="U298" s="444"/>
      <c r="V298" s="444"/>
      <c r="W298" s="448"/>
      <c r="AJ298" s="783"/>
      <c r="AK298" s="783"/>
      <c r="AL298" s="783"/>
      <c r="AS298" s="456"/>
    </row>
    <row r="299" spans="2:45" ht="15" customHeight="1" x14ac:dyDescent="0.3">
      <c r="B299" s="456"/>
      <c r="D299" s="417" t="s">
        <v>413</v>
      </c>
      <c r="E299" s="421" t="s">
        <v>646</v>
      </c>
      <c r="F299" s="422"/>
      <c r="G299" s="422"/>
      <c r="H299" s="422"/>
      <c r="I299" s="422"/>
      <c r="J299" s="422"/>
      <c r="K299" s="415"/>
      <c r="L299" s="415"/>
      <c r="M299" s="415"/>
      <c r="N299" s="408"/>
      <c r="O299" s="426" t="s">
        <v>181</v>
      </c>
      <c r="P299" s="2316">
        <v>1</v>
      </c>
      <c r="Q299" s="2316"/>
      <c r="R299" s="2399"/>
      <c r="S299" s="2399"/>
      <c r="T299" s="803"/>
      <c r="U299" s="850"/>
      <c r="V299" s="850"/>
      <c r="W299" s="803"/>
      <c r="AJ299" s="783"/>
      <c r="AK299" s="783"/>
      <c r="AL299" s="783"/>
      <c r="AS299" s="456"/>
    </row>
    <row r="300" spans="2:45" ht="15" customHeight="1" x14ac:dyDescent="0.3">
      <c r="B300" s="456"/>
      <c r="D300" s="842" t="s">
        <v>414</v>
      </c>
      <c r="E300" s="421" t="s">
        <v>333</v>
      </c>
      <c r="F300" s="422"/>
      <c r="G300" s="422"/>
      <c r="H300" s="422"/>
      <c r="I300" s="422"/>
      <c r="J300" s="422"/>
      <c r="K300" s="415"/>
      <c r="L300" s="415"/>
      <c r="M300" s="415"/>
      <c r="N300" s="408"/>
      <c r="O300" s="426" t="s">
        <v>181</v>
      </c>
      <c r="P300" s="2316">
        <v>1</v>
      </c>
      <c r="Q300" s="2316"/>
      <c r="R300" s="2399"/>
      <c r="S300" s="2399"/>
      <c r="T300" s="803"/>
      <c r="U300" s="850"/>
      <c r="V300" s="850"/>
      <c r="W300" s="803"/>
      <c r="AJ300" s="783"/>
      <c r="AK300" s="783"/>
      <c r="AL300" s="783"/>
      <c r="AS300" s="456"/>
    </row>
    <row r="301" spans="2:45" ht="15" customHeight="1" x14ac:dyDescent="0.3">
      <c r="B301" s="456"/>
      <c r="D301" s="2432" t="s">
        <v>40</v>
      </c>
      <c r="E301" s="2433"/>
      <c r="F301" s="2433"/>
      <c r="G301" s="2433"/>
      <c r="H301" s="2433"/>
      <c r="I301" s="2433"/>
      <c r="J301" s="2433"/>
      <c r="K301" s="2433"/>
      <c r="L301" s="2433"/>
      <c r="M301" s="2433"/>
      <c r="N301" s="2433"/>
      <c r="O301" s="2434"/>
      <c r="P301" s="2397">
        <f>SUM(P299:Q300)</f>
        <v>2</v>
      </c>
      <c r="Q301" s="2398"/>
      <c r="R301" s="2397">
        <f>SUM(R299:S300)</f>
        <v>0</v>
      </c>
      <c r="S301" s="2398"/>
      <c r="T301" s="793"/>
      <c r="U301" s="793"/>
      <c r="V301" s="855"/>
      <c r="W301" s="793"/>
      <c r="AJ301" s="783"/>
      <c r="AK301" s="783"/>
      <c r="AL301" s="783"/>
      <c r="AS301" s="456"/>
    </row>
    <row r="302" spans="2:45" ht="15" customHeight="1" x14ac:dyDescent="0.25">
      <c r="B302" s="456"/>
      <c r="D302" s="399"/>
      <c r="E302" s="399"/>
      <c r="F302" s="399"/>
      <c r="G302" s="399"/>
      <c r="H302" s="399"/>
      <c r="I302" s="399"/>
      <c r="J302" s="399"/>
      <c r="K302" s="399"/>
      <c r="L302" s="399"/>
      <c r="M302" s="399"/>
      <c r="N302" s="399"/>
      <c r="O302" s="399"/>
      <c r="P302" s="399"/>
      <c r="Q302" s="399"/>
      <c r="R302" s="399"/>
      <c r="S302" s="399"/>
      <c r="T302" s="399"/>
      <c r="U302" s="399"/>
      <c r="V302" s="399"/>
      <c r="W302" s="399"/>
      <c r="AJ302" s="783"/>
      <c r="AK302" s="783"/>
      <c r="AL302" s="783"/>
      <c r="AS302" s="456"/>
    </row>
    <row r="303" spans="2:45" ht="18.75" x14ac:dyDescent="0.3">
      <c r="B303" s="456"/>
      <c r="D303" s="447" t="s">
        <v>416</v>
      </c>
      <c r="E303" s="444"/>
      <c r="F303" s="444"/>
      <c r="G303" s="444"/>
      <c r="H303" s="444"/>
      <c r="I303" s="444"/>
      <c r="J303" s="444"/>
      <c r="K303" s="444"/>
      <c r="L303" s="444"/>
      <c r="M303" s="444"/>
      <c r="N303" s="444"/>
      <c r="O303" s="444"/>
      <c r="P303" s="444"/>
      <c r="Q303" s="444"/>
      <c r="R303" s="444"/>
      <c r="S303" s="444"/>
      <c r="T303" s="448"/>
      <c r="U303" s="444"/>
      <c r="V303" s="444"/>
      <c r="W303" s="448"/>
      <c r="AJ303" s="783"/>
      <c r="AK303" s="783"/>
      <c r="AL303" s="783"/>
      <c r="AS303" s="456"/>
    </row>
    <row r="304" spans="2:45" ht="15" customHeight="1" x14ac:dyDescent="0.3">
      <c r="B304" s="456"/>
      <c r="D304" s="606" t="s">
        <v>418</v>
      </c>
      <c r="E304" s="438" t="s">
        <v>334</v>
      </c>
      <c r="F304" s="535"/>
      <c r="G304" s="535"/>
      <c r="H304" s="535"/>
      <c r="I304" s="535"/>
      <c r="J304" s="535"/>
      <c r="K304" s="402"/>
      <c r="L304" s="402"/>
      <c r="M304" s="402"/>
      <c r="N304" s="403"/>
      <c r="O304" s="426" t="s">
        <v>181</v>
      </c>
      <c r="P304" s="2316">
        <v>1</v>
      </c>
      <c r="Q304" s="2316"/>
      <c r="R304" s="2413"/>
      <c r="S304" s="2414"/>
      <c r="T304" s="798"/>
      <c r="U304" s="805"/>
      <c r="V304" s="805"/>
      <c r="W304" s="798"/>
      <c r="AJ304" s="783"/>
      <c r="AK304" s="783"/>
      <c r="AL304" s="783"/>
      <c r="AS304" s="456"/>
    </row>
    <row r="305" spans="2:45" ht="15" customHeight="1" x14ac:dyDescent="0.3">
      <c r="B305" s="456"/>
      <c r="D305" s="605" t="s">
        <v>419</v>
      </c>
      <c r="E305" s="197" t="s">
        <v>335</v>
      </c>
      <c r="F305" s="545"/>
      <c r="G305" s="545"/>
      <c r="H305" s="545"/>
      <c r="I305" s="442"/>
      <c r="J305" s="442"/>
      <c r="K305" s="399"/>
      <c r="L305" s="399"/>
      <c r="M305" s="399"/>
      <c r="N305" s="400"/>
      <c r="O305" s="426" t="s">
        <v>181</v>
      </c>
      <c r="P305" s="2316">
        <v>1</v>
      </c>
      <c r="Q305" s="2316"/>
      <c r="R305" s="2399"/>
      <c r="S305" s="2399"/>
      <c r="T305" s="798"/>
      <c r="U305" s="805"/>
      <c r="V305" s="805"/>
      <c r="W305" s="798"/>
      <c r="AJ305" s="783"/>
      <c r="AK305" s="783"/>
      <c r="AL305" s="783"/>
      <c r="AS305" s="456"/>
    </row>
    <row r="306" spans="2:45" ht="15" customHeight="1" x14ac:dyDescent="0.3">
      <c r="B306" s="456"/>
      <c r="D306" s="606" t="s">
        <v>420</v>
      </c>
      <c r="E306" s="438" t="s">
        <v>336</v>
      </c>
      <c r="F306" s="535"/>
      <c r="G306" s="535"/>
      <c r="H306" s="535"/>
      <c r="I306" s="535"/>
      <c r="J306" s="535"/>
      <c r="K306" s="434"/>
      <c r="L306" s="535"/>
      <c r="M306" s="535"/>
      <c r="N306" s="547"/>
      <c r="O306" s="426" t="s">
        <v>181</v>
      </c>
      <c r="P306" s="2316">
        <v>1</v>
      </c>
      <c r="Q306" s="2316"/>
      <c r="R306" s="2399"/>
      <c r="S306" s="2399"/>
      <c r="T306" s="798"/>
      <c r="U306" s="805"/>
      <c r="V306" s="805"/>
      <c r="W306" s="798"/>
      <c r="AJ306" s="783"/>
      <c r="AK306" s="783"/>
      <c r="AL306" s="783"/>
      <c r="AS306" s="456"/>
    </row>
    <row r="307" spans="2:45" ht="15" customHeight="1" x14ac:dyDescent="0.3">
      <c r="B307" s="456"/>
      <c r="D307" s="606" t="s">
        <v>421</v>
      </c>
      <c r="E307" s="430" t="s">
        <v>665</v>
      </c>
      <c r="F307" s="535"/>
      <c r="G307" s="535"/>
      <c r="H307" s="535"/>
      <c r="I307" s="535"/>
      <c r="J307" s="535"/>
      <c r="K307" s="434"/>
      <c r="L307" s="535"/>
      <c r="M307" s="535"/>
      <c r="N307" s="535"/>
      <c r="O307" s="426" t="s">
        <v>181</v>
      </c>
      <c r="P307" s="2313">
        <v>1</v>
      </c>
      <c r="Q307" s="2314"/>
      <c r="R307" s="810"/>
      <c r="S307" s="811"/>
      <c r="T307" s="806"/>
      <c r="U307" s="841"/>
      <c r="V307" s="798"/>
      <c r="W307" s="806"/>
      <c r="AJ307" s="783"/>
      <c r="AK307" s="783"/>
      <c r="AL307" s="783"/>
      <c r="AS307" s="456"/>
    </row>
    <row r="308" spans="2:45" ht="15" customHeight="1" x14ac:dyDescent="0.3">
      <c r="B308" s="456"/>
      <c r="D308" s="2432" t="s">
        <v>40</v>
      </c>
      <c r="E308" s="2433"/>
      <c r="F308" s="2433"/>
      <c r="G308" s="2433"/>
      <c r="H308" s="2433"/>
      <c r="I308" s="2433"/>
      <c r="J308" s="2433"/>
      <c r="K308" s="2433"/>
      <c r="L308" s="2433"/>
      <c r="M308" s="2433"/>
      <c r="N308" s="2433"/>
      <c r="O308" s="2434"/>
      <c r="P308" s="2397">
        <f>SUM(P304:Q307)</f>
        <v>4</v>
      </c>
      <c r="Q308" s="2398"/>
      <c r="R308" s="2397">
        <f>SUM(R304:S306)</f>
        <v>0</v>
      </c>
      <c r="S308" s="2398"/>
      <c r="T308" s="793"/>
      <c r="U308" s="793"/>
      <c r="V308" s="855"/>
      <c r="W308" s="793"/>
      <c r="AJ308" s="783"/>
      <c r="AK308" s="783"/>
      <c r="AL308" s="783"/>
      <c r="AS308" s="456"/>
    </row>
    <row r="309" spans="2:45" ht="15" customHeight="1" x14ac:dyDescent="0.25">
      <c r="B309" s="456"/>
      <c r="D309" s="399"/>
      <c r="E309" s="399"/>
      <c r="F309" s="399"/>
      <c r="G309" s="399"/>
      <c r="H309" s="399"/>
      <c r="I309" s="399"/>
      <c r="J309" s="399"/>
      <c r="K309" s="399"/>
      <c r="L309" s="399"/>
      <c r="M309" s="399"/>
      <c r="N309" s="399"/>
      <c r="O309" s="399"/>
      <c r="P309" s="399"/>
      <c r="Q309" s="399"/>
      <c r="R309" s="399"/>
      <c r="S309" s="399"/>
      <c r="T309" s="399"/>
      <c r="U309" s="399"/>
      <c r="V309" s="399"/>
      <c r="W309" s="399"/>
      <c r="AJ309" s="783"/>
      <c r="AK309" s="783"/>
      <c r="AL309" s="783"/>
      <c r="AS309" s="456"/>
    </row>
    <row r="310" spans="2:45" ht="18.75" x14ac:dyDescent="0.3">
      <c r="B310" s="456"/>
      <c r="D310" s="447" t="s">
        <v>417</v>
      </c>
      <c r="E310" s="444"/>
      <c r="F310" s="444"/>
      <c r="G310" s="444"/>
      <c r="H310" s="444"/>
      <c r="I310" s="444"/>
      <c r="J310" s="444"/>
      <c r="K310" s="444"/>
      <c r="L310" s="444"/>
      <c r="M310" s="444"/>
      <c r="N310" s="444"/>
      <c r="O310" s="444"/>
      <c r="P310" s="444"/>
      <c r="Q310" s="444"/>
      <c r="R310" s="444"/>
      <c r="S310" s="444"/>
      <c r="T310" s="448"/>
      <c r="U310" s="444"/>
      <c r="V310" s="444"/>
      <c r="W310" s="448"/>
      <c r="AJ310" s="783"/>
      <c r="AK310" s="783"/>
      <c r="AL310" s="783"/>
      <c r="AS310" s="456"/>
    </row>
    <row r="311" spans="2:45" ht="15" customHeight="1" x14ac:dyDescent="0.3">
      <c r="B311" s="456"/>
      <c r="D311" s="606" t="s">
        <v>422</v>
      </c>
      <c r="E311" s="438" t="s">
        <v>338</v>
      </c>
      <c r="F311" s="535"/>
      <c r="G311" s="535"/>
      <c r="H311" s="535"/>
      <c r="I311" s="449"/>
      <c r="J311" s="449"/>
      <c r="K311" s="402"/>
      <c r="L311" s="402"/>
      <c r="M311" s="402"/>
      <c r="N311" s="403"/>
      <c r="O311" s="426" t="s">
        <v>181</v>
      </c>
      <c r="P311" s="2316">
        <v>1</v>
      </c>
      <c r="Q311" s="2316"/>
      <c r="R311" s="2399"/>
      <c r="S311" s="2399"/>
      <c r="T311" s="798"/>
      <c r="U311" s="805"/>
      <c r="V311" s="805"/>
      <c r="W311" s="798"/>
      <c r="AJ311" s="783"/>
      <c r="AK311" s="783"/>
      <c r="AL311" s="783"/>
      <c r="AS311" s="456"/>
    </row>
    <row r="312" spans="2:45" ht="15" customHeight="1" x14ac:dyDescent="0.3">
      <c r="B312" s="456"/>
      <c r="D312" s="606" t="s">
        <v>423</v>
      </c>
      <c r="E312" s="438" t="s">
        <v>339</v>
      </c>
      <c r="F312" s="535"/>
      <c r="G312" s="535"/>
      <c r="H312" s="535"/>
      <c r="I312" s="535"/>
      <c r="J312" s="535"/>
      <c r="K312" s="434"/>
      <c r="L312" s="535"/>
      <c r="M312" s="535"/>
      <c r="N312" s="547"/>
      <c r="O312" s="426" t="s">
        <v>181</v>
      </c>
      <c r="P312" s="2316">
        <v>1</v>
      </c>
      <c r="Q312" s="2316"/>
      <c r="R312" s="2399"/>
      <c r="S312" s="2399"/>
      <c r="T312" s="798"/>
      <c r="U312" s="805"/>
      <c r="V312" s="805"/>
      <c r="W312" s="798"/>
      <c r="AJ312" s="783"/>
      <c r="AK312" s="783"/>
      <c r="AL312" s="783"/>
      <c r="AS312" s="456"/>
    </row>
    <row r="313" spans="2:45" ht="15" customHeight="1" x14ac:dyDescent="0.3">
      <c r="B313" s="456"/>
      <c r="D313" s="2432" t="s">
        <v>40</v>
      </c>
      <c r="E313" s="2433"/>
      <c r="F313" s="2433"/>
      <c r="G313" s="2433"/>
      <c r="H313" s="2433"/>
      <c r="I313" s="2433"/>
      <c r="J313" s="2433"/>
      <c r="K313" s="2433"/>
      <c r="L313" s="2433"/>
      <c r="M313" s="2433"/>
      <c r="N313" s="2433"/>
      <c r="O313" s="2434"/>
      <c r="P313" s="2397">
        <f>SUM(P311:Q312)</f>
        <v>2</v>
      </c>
      <c r="Q313" s="2398"/>
      <c r="R313" s="2397">
        <f>SUM(R311:S312)</f>
        <v>0</v>
      </c>
      <c r="S313" s="2398"/>
      <c r="T313" s="809"/>
      <c r="U313" s="809"/>
      <c r="V313" s="826"/>
      <c r="W313" s="809"/>
      <c r="AJ313" s="783"/>
      <c r="AK313" s="783"/>
      <c r="AL313" s="783"/>
      <c r="AS313" s="456"/>
    </row>
    <row r="314" spans="2:45" ht="9.9499999999999993" customHeight="1" x14ac:dyDescent="0.25">
      <c r="B314" s="456"/>
      <c r="D314" s="399"/>
      <c r="E314" s="399"/>
      <c r="F314" s="399"/>
      <c r="G314" s="399"/>
      <c r="H314" s="399"/>
      <c r="I314" s="399"/>
      <c r="J314" s="399"/>
      <c r="K314" s="399"/>
      <c r="L314" s="399"/>
      <c r="M314" s="399"/>
      <c r="N314" s="399"/>
      <c r="O314" s="399"/>
      <c r="P314" s="399"/>
      <c r="Q314" s="399"/>
      <c r="R314" s="399"/>
      <c r="S314" s="399"/>
      <c r="T314" s="399"/>
      <c r="U314" s="399"/>
      <c r="V314" s="399"/>
      <c r="W314" s="399"/>
      <c r="AJ314" s="783"/>
      <c r="AK314" s="783"/>
      <c r="AL314" s="783"/>
      <c r="AS314" s="456"/>
    </row>
    <row r="315" spans="2:45" ht="15" customHeight="1" x14ac:dyDescent="0.25">
      <c r="B315" s="456"/>
      <c r="D315" s="2534" t="s">
        <v>482</v>
      </c>
      <c r="E315" s="2535"/>
      <c r="F315" s="2535"/>
      <c r="G315" s="2535"/>
      <c r="H315" s="2535"/>
      <c r="I315" s="2535"/>
      <c r="J315" s="2535"/>
      <c r="K315" s="2535"/>
      <c r="L315" s="2535"/>
      <c r="M315" s="2535"/>
      <c r="N315" s="2535"/>
      <c r="O315" s="2536"/>
      <c r="P315" s="2543" t="s">
        <v>117</v>
      </c>
      <c r="Q315" s="2543"/>
      <c r="R315" s="2543" t="s">
        <v>119</v>
      </c>
      <c r="S315" s="2543"/>
      <c r="T315" s="399"/>
      <c r="U315" s="399"/>
      <c r="V315" s="399"/>
      <c r="W315" s="399"/>
      <c r="AJ315" s="783"/>
      <c r="AK315" s="783"/>
      <c r="AL315" s="783"/>
      <c r="AS315" s="456"/>
    </row>
    <row r="316" spans="2:45" ht="15" customHeight="1" x14ac:dyDescent="0.25">
      <c r="B316" s="456"/>
      <c r="D316" s="2537"/>
      <c r="E316" s="2538"/>
      <c r="F316" s="2538"/>
      <c r="G316" s="2538"/>
      <c r="H316" s="2538"/>
      <c r="I316" s="2538"/>
      <c r="J316" s="2538"/>
      <c r="K316" s="2538"/>
      <c r="L316" s="2538"/>
      <c r="M316" s="2538"/>
      <c r="N316" s="2538"/>
      <c r="O316" s="2539"/>
      <c r="P316" s="2543"/>
      <c r="Q316" s="2543"/>
      <c r="R316" s="2543"/>
      <c r="S316" s="2543"/>
      <c r="T316" s="399"/>
      <c r="U316" s="399"/>
      <c r="V316" s="399"/>
      <c r="W316" s="399"/>
      <c r="AJ316" s="783"/>
      <c r="AK316" s="783"/>
      <c r="AL316" s="783"/>
      <c r="AS316" s="456"/>
    </row>
    <row r="317" spans="2:45" ht="15" customHeight="1" x14ac:dyDescent="0.25">
      <c r="B317" s="456"/>
      <c r="D317" s="2537"/>
      <c r="E317" s="2538"/>
      <c r="F317" s="2538"/>
      <c r="G317" s="2538"/>
      <c r="H317" s="2538"/>
      <c r="I317" s="2538"/>
      <c r="J317" s="2538"/>
      <c r="K317" s="2538"/>
      <c r="L317" s="2538"/>
      <c r="M317" s="2538"/>
      <c r="N317" s="2538"/>
      <c r="O317" s="2539"/>
      <c r="P317" s="2543"/>
      <c r="Q317" s="2543"/>
      <c r="R317" s="2543"/>
      <c r="S317" s="2543"/>
      <c r="T317" s="399"/>
      <c r="U317" s="399"/>
      <c r="V317" s="399"/>
      <c r="W317" s="399"/>
      <c r="AJ317" s="783"/>
      <c r="AK317" s="783"/>
      <c r="AL317" s="783"/>
      <c r="AS317" s="456"/>
    </row>
    <row r="318" spans="2:45" ht="15" customHeight="1" x14ac:dyDescent="0.25">
      <c r="B318" s="456"/>
      <c r="D318" s="2540"/>
      <c r="E318" s="2541"/>
      <c r="F318" s="2541"/>
      <c r="G318" s="2541"/>
      <c r="H318" s="2541"/>
      <c r="I318" s="2541"/>
      <c r="J318" s="2541"/>
      <c r="K318" s="2541"/>
      <c r="L318" s="2541"/>
      <c r="M318" s="2541"/>
      <c r="N318" s="2541"/>
      <c r="O318" s="2542"/>
      <c r="P318" s="2543"/>
      <c r="Q318" s="2543"/>
      <c r="R318" s="2543"/>
      <c r="S318" s="2543"/>
      <c r="T318" s="399"/>
      <c r="U318" s="399"/>
      <c r="V318" s="399"/>
      <c r="W318" s="399"/>
      <c r="AJ318" s="783"/>
      <c r="AK318" s="783"/>
      <c r="AL318" s="783"/>
      <c r="AS318" s="456"/>
    </row>
    <row r="319" spans="2:45" ht="15" customHeight="1" x14ac:dyDescent="0.25">
      <c r="B319" s="456"/>
      <c r="D319" s="2508" t="s">
        <v>340</v>
      </c>
      <c r="E319" s="2508"/>
      <c r="F319" s="2508"/>
      <c r="G319" s="2508"/>
      <c r="H319" s="2508"/>
      <c r="I319" s="2508"/>
      <c r="J319" s="2508"/>
      <c r="K319" s="2508"/>
      <c r="L319" s="2508"/>
      <c r="M319" s="2508"/>
      <c r="N319" s="2508"/>
      <c r="O319" s="2508"/>
      <c r="P319" s="2509">
        <f>P301+P308+P313</f>
        <v>8</v>
      </c>
      <c r="Q319" s="2509"/>
      <c r="R319" s="2509">
        <f>R301+R308+R313</f>
        <v>0</v>
      </c>
      <c r="S319" s="2509"/>
      <c r="T319" s="399"/>
      <c r="U319" s="399"/>
      <c r="V319" s="399"/>
      <c r="W319" s="399"/>
      <c r="AJ319" s="783"/>
      <c r="AK319" s="783"/>
      <c r="AL319" s="783"/>
      <c r="AS319" s="456"/>
    </row>
    <row r="320" spans="2:45" ht="15" customHeight="1" x14ac:dyDescent="0.25">
      <c r="B320" s="456"/>
      <c r="D320" s="2508"/>
      <c r="E320" s="2508"/>
      <c r="F320" s="2508"/>
      <c r="G320" s="2508"/>
      <c r="H320" s="2508"/>
      <c r="I320" s="2508"/>
      <c r="J320" s="2508"/>
      <c r="K320" s="2508"/>
      <c r="L320" s="2508"/>
      <c r="M320" s="2508"/>
      <c r="N320" s="2508"/>
      <c r="O320" s="2508"/>
      <c r="P320" s="2509"/>
      <c r="Q320" s="2509"/>
      <c r="R320" s="2509"/>
      <c r="S320" s="2509"/>
      <c r="T320" s="399"/>
      <c r="U320" s="399"/>
      <c r="V320" s="399"/>
      <c r="W320" s="399"/>
      <c r="AJ320" s="783"/>
      <c r="AK320" s="783"/>
      <c r="AL320" s="783"/>
      <c r="AS320" s="456"/>
    </row>
    <row r="321" spans="2:45" ht="15" customHeight="1" x14ac:dyDescent="0.25">
      <c r="B321" s="456"/>
      <c r="D321" s="399"/>
      <c r="E321" s="399"/>
      <c r="F321" s="399"/>
      <c r="G321" s="399"/>
      <c r="H321" s="399"/>
      <c r="I321" s="399"/>
      <c r="J321" s="399"/>
      <c r="K321" s="399"/>
      <c r="L321" s="399"/>
      <c r="M321" s="399"/>
      <c r="N321" s="399"/>
      <c r="O321" s="399"/>
      <c r="P321" s="399"/>
      <c r="Q321" s="399"/>
      <c r="R321" s="399"/>
      <c r="S321" s="399"/>
      <c r="T321" s="399"/>
      <c r="U321" s="399"/>
      <c r="V321" s="399"/>
      <c r="W321" s="399"/>
      <c r="AJ321" s="783"/>
      <c r="AK321" s="783"/>
      <c r="AL321" s="783"/>
      <c r="AS321" s="456"/>
    </row>
    <row r="322" spans="2:45" ht="15" customHeight="1" x14ac:dyDescent="0.25">
      <c r="B322" s="456"/>
      <c r="D322" s="2514" t="s">
        <v>483</v>
      </c>
      <c r="E322" s="2515"/>
      <c r="F322" s="2515"/>
      <c r="G322" s="2515"/>
      <c r="H322" s="2515"/>
      <c r="I322" s="2515"/>
      <c r="J322" s="2515"/>
      <c r="K322" s="2515"/>
      <c r="L322" s="2515"/>
      <c r="M322" s="2515"/>
      <c r="N322" s="2515"/>
      <c r="O322" s="2516"/>
      <c r="P322" s="2275" t="s">
        <v>117</v>
      </c>
      <c r="Q322" s="2275"/>
      <c r="R322" s="2275" t="s">
        <v>119</v>
      </c>
      <c r="S322" s="2275"/>
      <c r="T322" s="2742" t="s">
        <v>484</v>
      </c>
      <c r="U322" s="883"/>
      <c r="V322" s="883"/>
      <c r="W322" s="883"/>
      <c r="AJ322" s="783"/>
      <c r="AK322" s="783"/>
      <c r="AL322" s="783"/>
      <c r="AS322" s="456"/>
    </row>
    <row r="323" spans="2:45" ht="15" customHeight="1" x14ac:dyDescent="0.25">
      <c r="B323" s="456"/>
      <c r="D323" s="2517"/>
      <c r="E323" s="2518"/>
      <c r="F323" s="2518"/>
      <c r="G323" s="2518"/>
      <c r="H323" s="2518"/>
      <c r="I323" s="2518"/>
      <c r="J323" s="2518"/>
      <c r="K323" s="2518"/>
      <c r="L323" s="2518"/>
      <c r="M323" s="2518"/>
      <c r="N323" s="2518"/>
      <c r="O323" s="2519"/>
      <c r="P323" s="2275"/>
      <c r="Q323" s="2275"/>
      <c r="R323" s="2275"/>
      <c r="S323" s="2275"/>
      <c r="T323" s="2743"/>
      <c r="U323" s="883"/>
      <c r="V323" s="883"/>
      <c r="W323" s="883"/>
      <c r="AJ323" s="783"/>
      <c r="AK323" s="783"/>
      <c r="AL323" s="783"/>
      <c r="AS323" s="456"/>
    </row>
    <row r="324" spans="2:45" ht="15" customHeight="1" x14ac:dyDescent="0.25">
      <c r="B324" s="456"/>
      <c r="D324" s="2517"/>
      <c r="E324" s="2518"/>
      <c r="F324" s="2518"/>
      <c r="G324" s="2518"/>
      <c r="H324" s="2518"/>
      <c r="I324" s="2518"/>
      <c r="J324" s="2518"/>
      <c r="K324" s="2518"/>
      <c r="L324" s="2518"/>
      <c r="M324" s="2518"/>
      <c r="N324" s="2518"/>
      <c r="O324" s="2519"/>
      <c r="P324" s="2275"/>
      <c r="Q324" s="2275"/>
      <c r="R324" s="2275"/>
      <c r="S324" s="2275"/>
      <c r="T324" s="2743"/>
      <c r="U324" s="883"/>
      <c r="V324" s="883"/>
      <c r="W324" s="883"/>
      <c r="AJ324" s="783"/>
      <c r="AK324" s="783"/>
      <c r="AL324" s="783"/>
      <c r="AS324" s="456"/>
    </row>
    <row r="325" spans="2:45" ht="15" customHeight="1" x14ac:dyDescent="0.25">
      <c r="B325" s="456"/>
      <c r="D325" s="2520"/>
      <c r="E325" s="2521"/>
      <c r="F325" s="2521"/>
      <c r="G325" s="2521"/>
      <c r="H325" s="2521"/>
      <c r="I325" s="2521"/>
      <c r="J325" s="2521"/>
      <c r="K325" s="2521"/>
      <c r="L325" s="2521"/>
      <c r="M325" s="2521"/>
      <c r="N325" s="2521"/>
      <c r="O325" s="2522"/>
      <c r="P325" s="2275"/>
      <c r="Q325" s="2275"/>
      <c r="R325" s="2275"/>
      <c r="S325" s="2275"/>
      <c r="T325" s="2744"/>
      <c r="U325" s="883"/>
      <c r="V325" s="883"/>
      <c r="W325" s="883"/>
      <c r="AJ325" s="783"/>
      <c r="AK325" s="783"/>
      <c r="AL325" s="783"/>
      <c r="AS325" s="456"/>
    </row>
    <row r="326" spans="2:45" ht="15" customHeight="1" x14ac:dyDescent="0.25">
      <c r="B326" s="456"/>
      <c r="D326" s="2508" t="s">
        <v>118</v>
      </c>
      <c r="E326" s="2508"/>
      <c r="F326" s="2508"/>
      <c r="G326" s="2508"/>
      <c r="H326" s="2508"/>
      <c r="I326" s="2508"/>
      <c r="J326" s="2508"/>
      <c r="K326" s="2508"/>
      <c r="L326" s="2508"/>
      <c r="M326" s="2508"/>
      <c r="N326" s="2508"/>
      <c r="O326" s="2508"/>
      <c r="P326" s="2509">
        <f>P291+P319</f>
        <v>158</v>
      </c>
      <c r="Q326" s="2509"/>
      <c r="R326" s="2509">
        <f>R291+R319</f>
        <v>115</v>
      </c>
      <c r="S326" s="2509"/>
      <c r="T326" s="2667">
        <f>R326/P326</f>
        <v>0.72784810126582278</v>
      </c>
      <c r="U326" s="886"/>
      <c r="V326" s="886"/>
      <c r="W326" s="886"/>
      <c r="AJ326" s="783"/>
      <c r="AK326" s="783"/>
      <c r="AL326" s="783"/>
      <c r="AS326" s="456"/>
    </row>
    <row r="327" spans="2:45" ht="15" customHeight="1" x14ac:dyDescent="0.25">
      <c r="B327" s="456"/>
      <c r="D327" s="2508"/>
      <c r="E327" s="2508"/>
      <c r="F327" s="2508"/>
      <c r="G327" s="2508"/>
      <c r="H327" s="2508"/>
      <c r="I327" s="2508"/>
      <c r="J327" s="2508"/>
      <c r="K327" s="2508"/>
      <c r="L327" s="2508"/>
      <c r="M327" s="2508"/>
      <c r="N327" s="2508"/>
      <c r="O327" s="2508"/>
      <c r="P327" s="2509"/>
      <c r="Q327" s="2509"/>
      <c r="R327" s="2509"/>
      <c r="S327" s="2509"/>
      <c r="T327" s="2668"/>
      <c r="U327" s="886"/>
      <c r="V327" s="886"/>
      <c r="W327" s="886"/>
      <c r="AJ327" s="783"/>
      <c r="AK327" s="783"/>
      <c r="AL327" s="783"/>
      <c r="AS327" s="456"/>
    </row>
    <row r="328" spans="2:45" ht="15" customHeight="1" x14ac:dyDescent="0.25">
      <c r="B328" s="456"/>
      <c r="D328" s="2508" t="s">
        <v>120</v>
      </c>
      <c r="E328" s="2508"/>
      <c r="F328" s="2508"/>
      <c r="G328" s="2508"/>
      <c r="H328" s="2508"/>
      <c r="I328" s="2508"/>
      <c r="J328" s="2508"/>
      <c r="K328" s="2508"/>
      <c r="L328" s="2508"/>
      <c r="M328" s="2508"/>
      <c r="N328" s="2508"/>
      <c r="O328" s="2508"/>
      <c r="P328" s="2509">
        <f>P293+P319</f>
        <v>134</v>
      </c>
      <c r="Q328" s="2509"/>
      <c r="R328" s="2509">
        <f>R293+R319</f>
        <v>91</v>
      </c>
      <c r="S328" s="2509"/>
      <c r="T328" s="2667">
        <f>R328/P328</f>
        <v>0.67910447761194026</v>
      </c>
      <c r="U328" s="886"/>
      <c r="V328" s="886"/>
      <c r="W328" s="886"/>
      <c r="AJ328" s="783"/>
      <c r="AK328" s="783"/>
      <c r="AL328" s="783"/>
      <c r="AS328" s="456"/>
    </row>
    <row r="329" spans="2:45" ht="15" customHeight="1" x14ac:dyDescent="0.25">
      <c r="B329" s="456"/>
      <c r="D329" s="2508"/>
      <c r="E329" s="2508"/>
      <c r="F329" s="2508"/>
      <c r="G329" s="2508"/>
      <c r="H329" s="2508"/>
      <c r="I329" s="2508"/>
      <c r="J329" s="2508"/>
      <c r="K329" s="2508"/>
      <c r="L329" s="2508"/>
      <c r="M329" s="2508"/>
      <c r="N329" s="2508"/>
      <c r="O329" s="2508"/>
      <c r="P329" s="2509"/>
      <c r="Q329" s="2509"/>
      <c r="R329" s="2509"/>
      <c r="S329" s="2509"/>
      <c r="T329" s="2668"/>
      <c r="U329" s="886"/>
      <c r="V329" s="886"/>
      <c r="W329" s="886"/>
      <c r="AJ329" s="783"/>
      <c r="AK329" s="783"/>
      <c r="AL329" s="783"/>
      <c r="AS329" s="456"/>
    </row>
    <row r="330" spans="2:45" ht="15" customHeight="1" x14ac:dyDescent="0.25">
      <c r="B330" s="456"/>
      <c r="D330" s="399"/>
      <c r="E330" s="399"/>
      <c r="F330" s="399"/>
      <c r="G330" s="399"/>
      <c r="H330" s="399"/>
      <c r="I330" s="399"/>
      <c r="J330" s="399"/>
      <c r="K330" s="399"/>
      <c r="L330" s="399"/>
      <c r="M330" s="399"/>
      <c r="N330" s="399"/>
      <c r="O330" s="399"/>
      <c r="P330" s="399"/>
      <c r="Q330" s="399"/>
      <c r="R330" s="399"/>
      <c r="S330" s="399"/>
      <c r="T330" s="399"/>
      <c r="U330" s="399"/>
      <c r="V330" s="399"/>
      <c r="W330" s="399"/>
      <c r="AJ330" s="783"/>
      <c r="AK330" s="783"/>
      <c r="AL330" s="783"/>
      <c r="AS330" s="456"/>
    </row>
    <row r="331" spans="2:45" ht="14.1" customHeight="1" x14ac:dyDescent="0.25">
      <c r="B331" s="456"/>
      <c r="C331" s="456"/>
      <c r="D331" s="457"/>
      <c r="E331" s="457"/>
      <c r="F331" s="457"/>
      <c r="G331" s="457"/>
      <c r="H331" s="457"/>
      <c r="I331" s="457"/>
      <c r="J331" s="457"/>
      <c r="K331" s="457"/>
      <c r="L331" s="457"/>
      <c r="M331" s="457"/>
      <c r="N331" s="457"/>
      <c r="O331" s="457"/>
      <c r="P331" s="457"/>
      <c r="Q331" s="457"/>
      <c r="R331" s="457"/>
      <c r="S331" s="457"/>
      <c r="T331" s="457"/>
      <c r="U331" s="457"/>
      <c r="V331" s="457"/>
      <c r="W331" s="457"/>
      <c r="X331" s="456"/>
      <c r="Y331" s="456"/>
      <c r="Z331" s="456"/>
      <c r="AA331" s="456"/>
      <c r="AB331" s="456"/>
      <c r="AC331" s="456"/>
      <c r="AD331" s="456"/>
      <c r="AE331" s="456"/>
      <c r="AF331" s="456"/>
      <c r="AG331" s="456"/>
      <c r="AH331" s="456"/>
      <c r="AI331" s="456"/>
      <c r="AJ331" s="278"/>
      <c r="AK331" s="278"/>
      <c r="AL331" s="278"/>
      <c r="AM331" s="456"/>
      <c r="AN331" s="456"/>
      <c r="AO331" s="456"/>
      <c r="AP331" s="456"/>
      <c r="AQ331" s="456"/>
      <c r="AR331" s="456"/>
      <c r="AS331" s="456"/>
    </row>
    <row r="332" spans="2:45" s="474" customFormat="1" ht="9.9499999999999993" customHeight="1" x14ac:dyDescent="0.25">
      <c r="D332" s="451"/>
      <c r="E332" s="451"/>
      <c r="F332" s="451"/>
      <c r="G332" s="451"/>
      <c r="H332" s="451"/>
      <c r="I332" s="451"/>
      <c r="J332" s="451"/>
      <c r="K332" s="451"/>
      <c r="L332" s="451"/>
      <c r="M332" s="451"/>
      <c r="N332" s="451"/>
      <c r="O332" s="451"/>
      <c r="P332" s="451"/>
      <c r="Q332" s="451"/>
      <c r="R332" s="451"/>
      <c r="S332" s="451"/>
      <c r="T332" s="451"/>
      <c r="U332" s="451"/>
      <c r="V332" s="451"/>
      <c r="W332" s="451"/>
      <c r="AJ332" s="783"/>
      <c r="AK332" s="783"/>
      <c r="AL332" s="783"/>
    </row>
    <row r="333" spans="2:45" s="474" customFormat="1" ht="14.1" customHeight="1" x14ac:dyDescent="0.25">
      <c r="B333" s="460"/>
      <c r="C333" s="460"/>
      <c r="D333" s="286"/>
      <c r="E333" s="286"/>
      <c r="F333" s="286"/>
      <c r="G333" s="286"/>
      <c r="H333" s="286"/>
      <c r="I333" s="286"/>
      <c r="J333" s="286"/>
      <c r="K333" s="286"/>
      <c r="L333" s="286"/>
      <c r="M333" s="286"/>
      <c r="N333" s="286"/>
      <c r="O333" s="286"/>
      <c r="P333" s="286"/>
      <c r="Q333" s="286"/>
      <c r="R333" s="286"/>
      <c r="S333" s="286"/>
      <c r="T333" s="286"/>
      <c r="U333" s="286"/>
      <c r="V333" s="286"/>
      <c r="W333" s="286"/>
      <c r="X333" s="460"/>
      <c r="Y333" s="460"/>
      <c r="Z333" s="460"/>
      <c r="AA333" s="460"/>
      <c r="AB333" s="460"/>
      <c r="AC333" s="460"/>
      <c r="AD333" s="460"/>
      <c r="AE333" s="460"/>
      <c r="AF333" s="460"/>
      <c r="AG333" s="460"/>
      <c r="AH333" s="460"/>
      <c r="AI333" s="460"/>
      <c r="AJ333" s="887"/>
      <c r="AK333" s="887"/>
      <c r="AL333" s="887"/>
      <c r="AM333" s="460"/>
      <c r="AN333" s="460"/>
      <c r="AO333" s="460"/>
      <c r="AP333" s="460"/>
      <c r="AQ333" s="460"/>
      <c r="AR333" s="460"/>
      <c r="AS333" s="460"/>
    </row>
    <row r="334" spans="2:45" ht="27.75" x14ac:dyDescent="0.45">
      <c r="B334" s="460"/>
      <c r="D334" s="2250" t="s">
        <v>217</v>
      </c>
      <c r="E334" s="2250"/>
      <c r="F334" s="2250"/>
      <c r="G334" s="2250"/>
      <c r="H334" s="2250"/>
      <c r="I334" s="2250"/>
      <c r="J334" s="2250"/>
      <c r="K334" s="2250"/>
      <c r="L334" s="2250"/>
      <c r="M334" s="2250"/>
      <c r="N334" s="2250"/>
      <c r="O334" s="2250"/>
      <c r="P334" s="2250"/>
      <c r="Q334" s="2250"/>
      <c r="R334" s="2250"/>
      <c r="S334" s="2250"/>
      <c r="T334" s="2250"/>
      <c r="U334" s="2250"/>
      <c r="V334" s="2250"/>
      <c r="W334" s="2250"/>
      <c r="X334" s="2250"/>
      <c r="Y334" s="2250"/>
      <c r="Z334" s="2250"/>
      <c r="AA334" s="2250"/>
      <c r="AB334" s="2250"/>
      <c r="AC334" s="2250"/>
      <c r="AD334" s="284"/>
      <c r="AE334" s="284"/>
      <c r="AF334" s="284"/>
      <c r="AG334" s="284"/>
      <c r="AH334" s="284"/>
      <c r="AI334" s="284"/>
      <c r="AS334" s="460"/>
    </row>
    <row r="335" spans="2:45" ht="16.5" customHeight="1" x14ac:dyDescent="0.3">
      <c r="B335" s="460"/>
      <c r="D335" s="608" t="s">
        <v>501</v>
      </c>
      <c r="E335" s="444"/>
      <c r="F335" s="444"/>
      <c r="G335" s="444"/>
      <c r="H335" s="444"/>
      <c r="I335" s="444"/>
      <c r="J335" s="444"/>
      <c r="K335" s="444"/>
      <c r="L335" s="444"/>
      <c r="M335" s="444"/>
      <c r="N335" s="444"/>
      <c r="O335" s="444"/>
      <c r="P335" s="444"/>
      <c r="Q335" s="444"/>
      <c r="R335" s="444"/>
      <c r="S335" s="444"/>
      <c r="T335" s="444"/>
      <c r="U335" s="444"/>
      <c r="V335" s="444"/>
      <c r="W335" s="444"/>
      <c r="X335" s="444"/>
      <c r="Y335" s="444"/>
      <c r="Z335" s="444"/>
      <c r="AA335" s="444"/>
      <c r="AB335" s="444"/>
      <c r="AC335" s="444"/>
      <c r="AD335" s="444"/>
      <c r="AE335" s="444"/>
      <c r="AF335" s="444"/>
      <c r="AG335" s="444"/>
      <c r="AH335" s="444"/>
      <c r="AI335" s="444"/>
      <c r="AJ335" s="880"/>
      <c r="AK335" s="880"/>
      <c r="AL335" s="880"/>
      <c r="AM335" s="402"/>
      <c r="AN335" s="402"/>
      <c r="AO335" s="402"/>
      <c r="AP335" s="402"/>
      <c r="AQ335" s="403"/>
      <c r="AS335" s="460"/>
    </row>
    <row r="336" spans="2:45" ht="16.5" customHeight="1" x14ac:dyDescent="0.3">
      <c r="B336" s="460"/>
      <c r="D336" s="843" t="s">
        <v>374</v>
      </c>
      <c r="E336" s="519" t="s">
        <v>341</v>
      </c>
      <c r="F336" s="517"/>
      <c r="G336" s="517"/>
      <c r="H336" s="517"/>
      <c r="I336" s="517"/>
      <c r="J336" s="517"/>
      <c r="K336" s="518"/>
      <c r="L336" s="518"/>
      <c r="M336" s="406"/>
      <c r="N336" s="407"/>
      <c r="O336" s="834"/>
      <c r="P336" s="2312"/>
      <c r="Q336" s="2312"/>
      <c r="R336" s="2312"/>
      <c r="S336" s="2312"/>
      <c r="T336" s="834"/>
      <c r="U336" s="819"/>
      <c r="V336" s="819"/>
      <c r="W336" s="819"/>
      <c r="X336" s="2312"/>
      <c r="Y336" s="2312"/>
      <c r="Z336" s="838"/>
      <c r="AA336" s="846"/>
      <c r="AB336" s="846"/>
      <c r="AC336" s="846"/>
      <c r="AD336" s="2312"/>
      <c r="AE336" s="2312"/>
      <c r="AF336" s="834"/>
      <c r="AG336" s="819"/>
      <c r="AH336" s="819"/>
      <c r="AI336" s="819"/>
      <c r="AJ336" s="2312"/>
      <c r="AK336" s="2312"/>
      <c r="AL336" s="2312"/>
      <c r="AM336" s="2312"/>
      <c r="AN336" s="2312"/>
      <c r="AO336" s="2312"/>
      <c r="AP336" s="2312"/>
      <c r="AQ336" s="2312"/>
      <c r="AS336" s="460"/>
    </row>
    <row r="337" spans="2:45" ht="16.5" customHeight="1" x14ac:dyDescent="0.3">
      <c r="B337" s="460"/>
      <c r="D337" s="414"/>
      <c r="E337" s="540" t="s">
        <v>563</v>
      </c>
      <c r="F337" s="541"/>
      <c r="G337" s="540"/>
      <c r="H337" s="540"/>
      <c r="I337" s="535"/>
      <c r="J337" s="535"/>
      <c r="K337" s="533"/>
      <c r="L337" s="533"/>
      <c r="M337" s="533"/>
      <c r="N337" s="534"/>
      <c r="O337" s="429" t="s">
        <v>180</v>
      </c>
      <c r="P337" s="2316">
        <v>1</v>
      </c>
      <c r="Q337" s="2316"/>
      <c r="R337" s="2316"/>
      <c r="S337" s="2316"/>
      <c r="T337" s="467"/>
      <c r="U337" s="794"/>
      <c r="V337" s="794"/>
      <c r="W337" s="794"/>
      <c r="X337" s="2399">
        <v>1</v>
      </c>
      <c r="Y337" s="2399"/>
      <c r="Z337" s="428"/>
      <c r="AA337" s="786"/>
      <c r="AB337" s="786"/>
      <c r="AC337" s="786"/>
      <c r="AD337" s="2316"/>
      <c r="AE337" s="2316"/>
      <c r="AF337" s="467"/>
      <c r="AG337" s="794"/>
      <c r="AH337" s="794"/>
      <c r="AI337" s="794"/>
      <c r="AJ337" s="2316"/>
      <c r="AK337" s="2316"/>
      <c r="AL337" s="2316"/>
      <c r="AM337" s="2316"/>
      <c r="AN337" s="2316"/>
      <c r="AO337" s="2316"/>
      <c r="AP337" s="2316"/>
      <c r="AQ337" s="2316"/>
      <c r="AS337" s="460"/>
    </row>
    <row r="338" spans="2:45" ht="16.5" customHeight="1" x14ac:dyDescent="0.3">
      <c r="B338" s="460"/>
      <c r="D338" s="412"/>
      <c r="E338" s="140" t="s">
        <v>564</v>
      </c>
      <c r="F338" s="138"/>
      <c r="G338" s="140"/>
      <c r="H338" s="140"/>
      <c r="I338" s="545"/>
      <c r="J338" s="545"/>
      <c r="K338" s="531"/>
      <c r="L338" s="531"/>
      <c r="M338" s="531"/>
      <c r="N338" s="532"/>
      <c r="O338" s="429" t="s">
        <v>180</v>
      </c>
      <c r="P338" s="2316">
        <v>1</v>
      </c>
      <c r="Q338" s="2316"/>
      <c r="R338" s="2316"/>
      <c r="S338" s="2316"/>
      <c r="T338" s="467"/>
      <c r="U338" s="794"/>
      <c r="V338" s="794"/>
      <c r="W338" s="794"/>
      <c r="X338" s="2399">
        <v>1</v>
      </c>
      <c r="Y338" s="2399"/>
      <c r="Z338" s="428"/>
      <c r="AA338" s="786"/>
      <c r="AB338" s="786"/>
      <c r="AC338" s="786"/>
      <c r="AD338" s="2316"/>
      <c r="AE338" s="2316"/>
      <c r="AF338" s="467"/>
      <c r="AG338" s="794"/>
      <c r="AH338" s="794"/>
      <c r="AI338" s="794"/>
      <c r="AJ338" s="2316"/>
      <c r="AK338" s="2316"/>
      <c r="AL338" s="2316"/>
      <c r="AM338" s="2316"/>
      <c r="AN338" s="2316"/>
      <c r="AO338" s="2316"/>
      <c r="AP338" s="2316"/>
      <c r="AQ338" s="2316"/>
      <c r="AS338" s="460"/>
    </row>
    <row r="339" spans="2:45" ht="16.5" customHeight="1" x14ac:dyDescent="0.3">
      <c r="B339" s="460"/>
      <c r="D339" s="412"/>
      <c r="E339" s="540" t="s">
        <v>565</v>
      </c>
      <c r="F339" s="785"/>
      <c r="G339" s="785"/>
      <c r="H339" s="785"/>
      <c r="I339" s="785"/>
      <c r="J339" s="785"/>
      <c r="K339" s="785"/>
      <c r="L339" s="103"/>
      <c r="M339" s="860"/>
      <c r="N339" s="534"/>
      <c r="O339" s="429" t="s">
        <v>180</v>
      </c>
      <c r="P339" s="2313">
        <v>1</v>
      </c>
      <c r="Q339" s="2314"/>
      <c r="R339" s="2316"/>
      <c r="S339" s="2316"/>
      <c r="T339" s="467"/>
      <c r="U339" s="794"/>
      <c r="V339" s="794"/>
      <c r="W339" s="794"/>
      <c r="X339" s="2399">
        <v>1</v>
      </c>
      <c r="Y339" s="2399"/>
      <c r="Z339" s="428"/>
      <c r="AA339" s="786"/>
      <c r="AB339" s="786"/>
      <c r="AC339" s="786"/>
      <c r="AD339" s="2316"/>
      <c r="AE339" s="2316"/>
      <c r="AF339" s="467"/>
      <c r="AG339" s="794"/>
      <c r="AH339" s="794"/>
      <c r="AI339" s="794"/>
      <c r="AJ339" s="2316"/>
      <c r="AK339" s="2316"/>
      <c r="AL339" s="2316"/>
      <c r="AM339" s="2316"/>
      <c r="AN339" s="2316"/>
      <c r="AO339" s="2316"/>
      <c r="AP339" s="2316"/>
      <c r="AQ339" s="2316"/>
      <c r="AS339" s="460"/>
    </row>
    <row r="340" spans="2:45" ht="16.5" customHeight="1" x14ac:dyDescent="0.3">
      <c r="B340" s="460"/>
      <c r="D340" s="55"/>
      <c r="E340" s="59" t="s">
        <v>566</v>
      </c>
      <c r="F340" s="60"/>
      <c r="G340" s="59"/>
      <c r="H340" s="59"/>
      <c r="I340" s="59"/>
      <c r="J340" s="59"/>
      <c r="K340" s="59"/>
      <c r="L340" s="406"/>
      <c r="M340" s="406"/>
      <c r="N340" s="407"/>
      <c r="O340" s="429" t="s">
        <v>180</v>
      </c>
      <c r="P340" s="2316">
        <v>1</v>
      </c>
      <c r="Q340" s="2316"/>
      <c r="R340" s="2316"/>
      <c r="S340" s="2316"/>
      <c r="T340" s="467"/>
      <c r="U340" s="794"/>
      <c r="V340" s="794"/>
      <c r="W340" s="794"/>
      <c r="X340" s="2399">
        <v>1</v>
      </c>
      <c r="Y340" s="2399"/>
      <c r="Z340" s="428"/>
      <c r="AA340" s="786"/>
      <c r="AB340" s="786"/>
      <c r="AC340" s="786"/>
      <c r="AD340" s="2316"/>
      <c r="AE340" s="2316"/>
      <c r="AF340" s="467"/>
      <c r="AG340" s="794"/>
      <c r="AH340" s="794"/>
      <c r="AI340" s="794"/>
      <c r="AJ340" s="2316"/>
      <c r="AK340" s="2316"/>
      <c r="AL340" s="2316"/>
      <c r="AM340" s="2316"/>
      <c r="AN340" s="2316"/>
      <c r="AO340" s="2316"/>
      <c r="AP340" s="2316"/>
      <c r="AQ340" s="2316"/>
      <c r="AS340" s="460"/>
    </row>
    <row r="341" spans="2:45" ht="16.5" customHeight="1" x14ac:dyDescent="0.3">
      <c r="B341" s="460"/>
      <c r="D341" s="842" t="s">
        <v>375</v>
      </c>
      <c r="E341" s="69" t="s">
        <v>251</v>
      </c>
      <c r="F341" s="422"/>
      <c r="G341" s="422"/>
      <c r="H341" s="422"/>
      <c r="I341" s="422"/>
      <c r="J341" s="422"/>
      <c r="K341" s="422"/>
      <c r="L341" s="70"/>
      <c r="M341" s="34"/>
      <c r="N341" s="408"/>
      <c r="O341" s="467"/>
      <c r="P341" s="805"/>
      <c r="Q341" s="806"/>
      <c r="R341" s="805"/>
      <c r="S341" s="806"/>
      <c r="T341" s="467"/>
      <c r="U341" s="794"/>
      <c r="V341" s="794"/>
      <c r="W341" s="794"/>
      <c r="X341" s="805"/>
      <c r="Y341" s="806"/>
      <c r="Z341" s="467"/>
      <c r="AA341" s="794"/>
      <c r="AB341" s="794"/>
      <c r="AC341" s="794"/>
      <c r="AD341" s="805"/>
      <c r="AE341" s="806"/>
      <c r="AF341" s="467"/>
      <c r="AG341" s="794"/>
      <c r="AH341" s="794"/>
      <c r="AI341" s="794"/>
      <c r="AJ341" s="805"/>
      <c r="AK341" s="806"/>
      <c r="AL341" s="805"/>
      <c r="AM341" s="806"/>
      <c r="AN341" s="805"/>
      <c r="AO341" s="806"/>
      <c r="AP341" s="805"/>
      <c r="AQ341" s="806"/>
      <c r="AS341" s="460"/>
    </row>
    <row r="342" spans="2:45" ht="16.5" customHeight="1" x14ac:dyDescent="0.35">
      <c r="B342" s="460"/>
      <c r="D342" s="544"/>
      <c r="E342" s="548" t="s">
        <v>515</v>
      </c>
      <c r="F342" s="541"/>
      <c r="G342" s="540"/>
      <c r="H342" s="540"/>
      <c r="I342" s="540"/>
      <c r="J342" s="540"/>
      <c r="K342" s="540"/>
      <c r="L342" s="533"/>
      <c r="M342" s="533"/>
      <c r="N342" s="534"/>
      <c r="O342" s="467"/>
      <c r="P342" s="2316"/>
      <c r="Q342" s="2316"/>
      <c r="R342" s="2316"/>
      <c r="S342" s="2316"/>
      <c r="T342" s="467"/>
      <c r="U342" s="794"/>
      <c r="V342" s="794"/>
      <c r="W342" s="794"/>
      <c r="X342" s="2316"/>
      <c r="Y342" s="2316"/>
      <c r="Z342" s="428"/>
      <c r="AA342" s="786"/>
      <c r="AB342" s="786"/>
      <c r="AC342" s="786"/>
      <c r="AD342" s="2316"/>
      <c r="AE342" s="2316"/>
      <c r="AF342" s="467"/>
      <c r="AG342" s="794"/>
      <c r="AH342" s="794"/>
      <c r="AI342" s="794"/>
      <c r="AJ342" s="2316"/>
      <c r="AK342" s="2316"/>
      <c r="AL342" s="2316"/>
      <c r="AM342" s="2316"/>
      <c r="AN342" s="2316"/>
      <c r="AO342" s="2316"/>
      <c r="AP342" s="2316"/>
      <c r="AQ342" s="2316"/>
      <c r="AS342" s="460"/>
    </row>
    <row r="343" spans="2:45" ht="16.5" customHeight="1" x14ac:dyDescent="0.3">
      <c r="B343" s="460"/>
      <c r="D343" s="418"/>
      <c r="E343" s="542" t="s">
        <v>295</v>
      </c>
      <c r="F343" s="543"/>
      <c r="G343" s="543"/>
      <c r="H343" s="543"/>
      <c r="I343" s="543"/>
      <c r="J343" s="543"/>
      <c r="K343" s="533"/>
      <c r="L343" s="533"/>
      <c r="M343" s="533"/>
      <c r="N343" s="534"/>
      <c r="O343" s="427" t="s">
        <v>53</v>
      </c>
      <c r="P343" s="2316">
        <v>1</v>
      </c>
      <c r="Q343" s="2316"/>
      <c r="R343" s="2316"/>
      <c r="S343" s="2316"/>
      <c r="T343" s="467"/>
      <c r="U343" s="467"/>
      <c r="V343" s="467"/>
      <c r="W343" s="467"/>
      <c r="X343" s="2399"/>
      <c r="Y343" s="2399"/>
      <c r="Z343" s="428" t="str">
        <f>IF(X343=1,"Y","")</f>
        <v/>
      </c>
      <c r="AA343" s="428"/>
      <c r="AB343" s="428"/>
      <c r="AC343" s="428"/>
      <c r="AD343" s="2316"/>
      <c r="AE343" s="2316"/>
      <c r="AF343" s="467"/>
      <c r="AG343" s="467"/>
      <c r="AH343" s="467"/>
      <c r="AI343" s="467"/>
      <c r="AJ343" s="2316"/>
      <c r="AK343" s="2316"/>
      <c r="AL343" s="2316"/>
      <c r="AM343" s="2316"/>
      <c r="AN343" s="2316"/>
      <c r="AO343" s="2316"/>
      <c r="AP343" s="2316"/>
      <c r="AQ343" s="2316"/>
      <c r="AS343" s="460"/>
    </row>
    <row r="344" spans="2:45" ht="16.5" customHeight="1" x14ac:dyDescent="0.3">
      <c r="B344" s="460"/>
      <c r="D344" s="424"/>
      <c r="E344" s="546" t="s">
        <v>296</v>
      </c>
      <c r="F344" s="539"/>
      <c r="G344" s="539"/>
      <c r="H344" s="539"/>
      <c r="I344" s="539"/>
      <c r="J344" s="539"/>
      <c r="K344" s="531"/>
      <c r="L344" s="531"/>
      <c r="M344" s="531"/>
      <c r="N344" s="532"/>
      <c r="O344" s="427" t="s">
        <v>53</v>
      </c>
      <c r="P344" s="2316">
        <v>2</v>
      </c>
      <c r="Q344" s="2316"/>
      <c r="R344" s="2316"/>
      <c r="S344" s="2316"/>
      <c r="T344" s="467"/>
      <c r="U344" s="467"/>
      <c r="V344" s="467"/>
      <c r="W344" s="467"/>
      <c r="X344" s="2399"/>
      <c r="Y344" s="2399"/>
      <c r="Z344" s="428" t="str">
        <f>IF(X344=2,"Y","")</f>
        <v/>
      </c>
      <c r="AA344" s="428"/>
      <c r="AB344" s="428"/>
      <c r="AC344" s="428"/>
      <c r="AD344" s="2316"/>
      <c r="AE344" s="2316"/>
      <c r="AF344" s="467"/>
      <c r="AG344" s="467"/>
      <c r="AH344" s="467"/>
      <c r="AI344" s="467"/>
      <c r="AJ344" s="2316"/>
      <c r="AK344" s="2316"/>
      <c r="AL344" s="2316"/>
      <c r="AM344" s="2316"/>
      <c r="AN344" s="2316"/>
      <c r="AO344" s="2316"/>
      <c r="AP344" s="2316"/>
      <c r="AQ344" s="2316"/>
      <c r="AS344" s="460"/>
    </row>
    <row r="345" spans="2:45" ht="16.5" customHeight="1" x14ac:dyDescent="0.3">
      <c r="B345" s="460"/>
      <c r="D345" s="418"/>
      <c r="E345" s="542" t="s">
        <v>297</v>
      </c>
      <c r="F345" s="535"/>
      <c r="G345" s="535"/>
      <c r="H345" s="535"/>
      <c r="I345" s="535"/>
      <c r="J345" s="535"/>
      <c r="K345" s="533"/>
      <c r="L345" s="533"/>
      <c r="M345" s="533"/>
      <c r="N345" s="534"/>
      <c r="O345" s="427" t="s">
        <v>53</v>
      </c>
      <c r="P345" s="2316">
        <v>3</v>
      </c>
      <c r="Q345" s="2316"/>
      <c r="R345" s="2316"/>
      <c r="S345" s="2316"/>
      <c r="T345" s="467"/>
      <c r="U345" s="467"/>
      <c r="V345" s="467"/>
      <c r="W345" s="467"/>
      <c r="X345" s="2399">
        <v>3</v>
      </c>
      <c r="Y345" s="2399"/>
      <c r="Z345" s="428" t="str">
        <f>IF(X345=3,"Y","")</f>
        <v>Y</v>
      </c>
      <c r="AA345" s="428"/>
      <c r="AB345" s="428"/>
      <c r="AC345" s="428"/>
      <c r="AD345" s="2316"/>
      <c r="AE345" s="2316"/>
      <c r="AF345" s="467"/>
      <c r="AG345" s="467"/>
      <c r="AH345" s="467"/>
      <c r="AI345" s="467"/>
      <c r="AJ345" s="2316"/>
      <c r="AK345" s="2316"/>
      <c r="AL345" s="2316"/>
      <c r="AM345" s="2316"/>
      <c r="AN345" s="2316"/>
      <c r="AO345" s="2316"/>
      <c r="AP345" s="2316"/>
      <c r="AQ345" s="2316"/>
      <c r="AS345" s="460"/>
    </row>
    <row r="346" spans="2:45" ht="16.5" customHeight="1" x14ac:dyDescent="0.3">
      <c r="B346" s="460"/>
      <c r="D346" s="412"/>
      <c r="E346" s="548" t="s">
        <v>647</v>
      </c>
      <c r="F346" s="545"/>
      <c r="G346" s="545"/>
      <c r="H346" s="545"/>
      <c r="I346" s="545"/>
      <c r="J346" s="545"/>
      <c r="K346" s="531"/>
      <c r="L346" s="531"/>
      <c r="M346" s="531"/>
      <c r="N346" s="532"/>
      <c r="O346" s="428"/>
      <c r="P346" s="2316"/>
      <c r="Q346" s="2316"/>
      <c r="R346" s="2316"/>
      <c r="S346" s="2316"/>
      <c r="T346" s="467"/>
      <c r="U346" s="794"/>
      <c r="V346" s="794"/>
      <c r="W346" s="794"/>
      <c r="X346" s="2316"/>
      <c r="Y346" s="2316"/>
      <c r="Z346" s="428"/>
      <c r="AA346" s="786"/>
      <c r="AB346" s="786"/>
      <c r="AC346" s="786"/>
      <c r="AD346" s="2316"/>
      <c r="AE346" s="2316"/>
      <c r="AF346" s="467"/>
      <c r="AG346" s="794"/>
      <c r="AH346" s="794"/>
      <c r="AI346" s="794"/>
      <c r="AJ346" s="2316"/>
      <c r="AK346" s="2316"/>
      <c r="AL346" s="2316"/>
      <c r="AM346" s="2316"/>
      <c r="AN346" s="2316"/>
      <c r="AO346" s="2316"/>
      <c r="AP346" s="2316"/>
      <c r="AQ346" s="2316"/>
      <c r="AS346" s="460"/>
    </row>
    <row r="347" spans="2:45" ht="16.5" customHeight="1" x14ac:dyDescent="0.3">
      <c r="B347" s="460"/>
      <c r="D347" s="414"/>
      <c r="E347" s="542" t="s">
        <v>648</v>
      </c>
      <c r="F347" s="535"/>
      <c r="G347" s="535"/>
      <c r="H347" s="535"/>
      <c r="I347" s="535"/>
      <c r="J347" s="535"/>
      <c r="K347" s="533"/>
      <c r="L347" s="533"/>
      <c r="M347" s="533"/>
      <c r="N347" s="534"/>
      <c r="O347" s="427" t="s">
        <v>53</v>
      </c>
      <c r="P347" s="2313">
        <v>1</v>
      </c>
      <c r="Q347" s="2314"/>
      <c r="R347" s="2313"/>
      <c r="S347" s="2314"/>
      <c r="T347" s="467"/>
      <c r="U347" s="467"/>
      <c r="V347" s="467"/>
      <c r="W347" s="467"/>
      <c r="X347" s="2413"/>
      <c r="Y347" s="2414"/>
      <c r="Z347" s="428" t="str">
        <f>IF(X347=1,"Y","")</f>
        <v/>
      </c>
      <c r="AA347" s="428"/>
      <c r="AB347" s="428"/>
      <c r="AC347" s="428"/>
      <c r="AD347" s="2313"/>
      <c r="AE347" s="2314"/>
      <c r="AF347" s="467"/>
      <c r="AG347" s="467"/>
      <c r="AH347" s="467"/>
      <c r="AI347" s="467"/>
      <c r="AJ347" s="2313"/>
      <c r="AK347" s="2314"/>
      <c r="AL347" s="2313"/>
      <c r="AM347" s="2314"/>
      <c r="AN347" s="2313"/>
      <c r="AO347" s="2314"/>
      <c r="AP347" s="2313"/>
      <c r="AQ347" s="2314"/>
      <c r="AS347" s="460"/>
    </row>
    <row r="348" spans="2:45" ht="16.5" customHeight="1" x14ac:dyDescent="0.3">
      <c r="B348" s="460"/>
      <c r="D348" s="412"/>
      <c r="E348" s="546" t="s">
        <v>649</v>
      </c>
      <c r="F348" s="536"/>
      <c r="G348" s="536"/>
      <c r="H348" s="536"/>
      <c r="I348" s="536"/>
      <c r="J348" s="536"/>
      <c r="K348" s="531"/>
      <c r="L348" s="531"/>
      <c r="M348" s="531"/>
      <c r="N348" s="532"/>
      <c r="O348" s="427" t="s">
        <v>53</v>
      </c>
      <c r="P348" s="2313">
        <v>2</v>
      </c>
      <c r="Q348" s="2314"/>
      <c r="R348" s="2313"/>
      <c r="S348" s="2314"/>
      <c r="T348" s="467"/>
      <c r="U348" s="794"/>
      <c r="V348" s="794"/>
      <c r="W348" s="794"/>
      <c r="X348" s="2413">
        <v>2</v>
      </c>
      <c r="Y348" s="2414"/>
      <c r="Z348" s="428" t="str">
        <f>IF(X348=2,"Y","")</f>
        <v>Y</v>
      </c>
      <c r="AA348" s="786"/>
      <c r="AB348" s="786"/>
      <c r="AC348" s="786"/>
      <c r="AD348" s="2313"/>
      <c r="AE348" s="2314"/>
      <c r="AF348" s="467"/>
      <c r="AG348" s="794"/>
      <c r="AH348" s="794"/>
      <c r="AI348" s="794"/>
      <c r="AJ348" s="2313"/>
      <c r="AK348" s="2314"/>
      <c r="AL348" s="2313"/>
      <c r="AM348" s="2314"/>
      <c r="AN348" s="2313"/>
      <c r="AO348" s="2314"/>
      <c r="AP348" s="2313"/>
      <c r="AQ348" s="2314"/>
      <c r="AS348" s="460"/>
    </row>
    <row r="349" spans="2:45" ht="16.5" customHeight="1" x14ac:dyDescent="0.3">
      <c r="B349" s="460"/>
      <c r="D349" s="414"/>
      <c r="E349" s="496" t="s">
        <v>516</v>
      </c>
      <c r="F349" s="497"/>
      <c r="G349" s="497"/>
      <c r="H349" s="497"/>
      <c r="I349" s="497"/>
      <c r="J349" s="497"/>
      <c r="K349" s="415"/>
      <c r="L349" s="415"/>
      <c r="M349" s="415"/>
      <c r="N349" s="408"/>
      <c r="O349" s="428"/>
      <c r="P349" s="2313"/>
      <c r="Q349" s="2314"/>
      <c r="R349" s="2313"/>
      <c r="S349" s="2314"/>
      <c r="T349" s="467"/>
      <c r="U349" s="794"/>
      <c r="V349" s="794"/>
      <c r="W349" s="794"/>
      <c r="X349" s="2313"/>
      <c r="Y349" s="2314"/>
      <c r="Z349" s="428"/>
      <c r="AA349" s="786"/>
      <c r="AB349" s="786"/>
      <c r="AC349" s="786"/>
      <c r="AD349" s="2313"/>
      <c r="AE349" s="2314"/>
      <c r="AF349" s="467"/>
      <c r="AG349" s="794"/>
      <c r="AH349" s="794"/>
      <c r="AI349" s="794"/>
      <c r="AJ349" s="2313"/>
      <c r="AK349" s="2314"/>
      <c r="AL349" s="2313"/>
      <c r="AM349" s="2314"/>
      <c r="AN349" s="2313"/>
      <c r="AO349" s="2314"/>
      <c r="AP349" s="2313"/>
      <c r="AQ349" s="2314"/>
      <c r="AS349" s="460"/>
    </row>
    <row r="350" spans="2:45" ht="16.5" customHeight="1" x14ac:dyDescent="0.3">
      <c r="B350" s="460"/>
      <c r="D350" s="412"/>
      <c r="E350" s="498" t="s">
        <v>517</v>
      </c>
      <c r="F350" s="425"/>
      <c r="G350" s="425"/>
      <c r="H350" s="425"/>
      <c r="I350" s="425"/>
      <c r="J350" s="425"/>
      <c r="K350" s="533"/>
      <c r="L350" s="533"/>
      <c r="M350" s="533"/>
      <c r="N350" s="534"/>
      <c r="O350" s="428"/>
      <c r="P350" s="805"/>
      <c r="Q350" s="806"/>
      <c r="R350" s="805"/>
      <c r="S350" s="806"/>
      <c r="T350" s="467"/>
      <c r="U350" s="794"/>
      <c r="V350" s="794"/>
      <c r="W350" s="794"/>
      <c r="X350" s="805"/>
      <c r="Y350" s="806"/>
      <c r="Z350" s="428"/>
      <c r="AA350" s="786"/>
      <c r="AB350" s="786"/>
      <c r="AC350" s="786"/>
      <c r="AD350" s="805"/>
      <c r="AE350" s="806"/>
      <c r="AF350" s="467"/>
      <c r="AG350" s="794"/>
      <c r="AH350" s="794"/>
      <c r="AI350" s="794"/>
      <c r="AJ350" s="805"/>
      <c r="AK350" s="806"/>
      <c r="AL350" s="805"/>
      <c r="AM350" s="806"/>
      <c r="AN350" s="805"/>
      <c r="AO350" s="806"/>
      <c r="AP350" s="805"/>
      <c r="AQ350" s="806"/>
      <c r="AS350" s="460"/>
    </row>
    <row r="351" spans="2:45" ht="16.5" customHeight="1" x14ac:dyDescent="0.3">
      <c r="B351" s="460"/>
      <c r="D351" s="412"/>
      <c r="E351" s="469" t="s">
        <v>650</v>
      </c>
      <c r="F351" s="470"/>
      <c r="G351" s="470"/>
      <c r="H351" s="470"/>
      <c r="I351" s="470"/>
      <c r="J351" s="470"/>
      <c r="K351" s="531"/>
      <c r="L351" s="531"/>
      <c r="M351" s="531"/>
      <c r="N351" s="532"/>
      <c r="O351" s="493" t="s">
        <v>53</v>
      </c>
      <c r="P351" s="2313">
        <v>1</v>
      </c>
      <c r="Q351" s="2314"/>
      <c r="R351" s="2313"/>
      <c r="S351" s="2314"/>
      <c r="T351" s="467"/>
      <c r="U351" s="467"/>
      <c r="V351" s="467"/>
      <c r="W351" s="467"/>
      <c r="X351" s="2413"/>
      <c r="Y351" s="2414"/>
      <c r="Z351" s="428" t="str">
        <f>IF(X351=1,"Y","")</f>
        <v/>
      </c>
      <c r="AA351" s="428"/>
      <c r="AB351" s="428"/>
      <c r="AC351" s="428"/>
      <c r="AD351" s="2313"/>
      <c r="AE351" s="2314"/>
      <c r="AF351" s="467"/>
      <c r="AG351" s="467"/>
      <c r="AH351" s="467"/>
      <c r="AI351" s="467"/>
      <c r="AJ351" s="2313"/>
      <c r="AK351" s="2314"/>
      <c r="AL351" s="2313"/>
      <c r="AM351" s="2314"/>
      <c r="AN351" s="2313"/>
      <c r="AO351" s="2314"/>
      <c r="AP351" s="2313"/>
      <c r="AQ351" s="2314"/>
      <c r="AS351" s="460"/>
    </row>
    <row r="352" spans="2:45" ht="16.5" customHeight="1" x14ac:dyDescent="0.3">
      <c r="B352" s="460"/>
      <c r="D352" s="414"/>
      <c r="E352" s="501" t="s">
        <v>651</v>
      </c>
      <c r="F352" s="502"/>
      <c r="G352" s="502"/>
      <c r="H352" s="502"/>
      <c r="I352" s="502"/>
      <c r="J352" s="502"/>
      <c r="K352" s="415"/>
      <c r="L352" s="415"/>
      <c r="M352" s="415"/>
      <c r="N352" s="408"/>
      <c r="O352" s="427" t="s">
        <v>53</v>
      </c>
      <c r="P352" s="2313">
        <v>2</v>
      </c>
      <c r="Q352" s="2314"/>
      <c r="R352" s="2316"/>
      <c r="S352" s="2316"/>
      <c r="T352" s="467"/>
      <c r="U352" s="467"/>
      <c r="V352" s="467"/>
      <c r="W352" s="467"/>
      <c r="X352" s="2399"/>
      <c r="Y352" s="2399"/>
      <c r="Z352" s="428" t="str">
        <f>IF(X352=2,"Y","")</f>
        <v/>
      </c>
      <c r="AA352" s="428"/>
      <c r="AB352" s="428"/>
      <c r="AC352" s="428"/>
      <c r="AD352" s="2316"/>
      <c r="AE352" s="2316"/>
      <c r="AF352" s="467"/>
      <c r="AG352" s="467"/>
      <c r="AH352" s="467"/>
      <c r="AI352" s="467"/>
      <c r="AJ352" s="2316"/>
      <c r="AK352" s="2316"/>
      <c r="AL352" s="2316"/>
      <c r="AM352" s="2316"/>
      <c r="AN352" s="2316"/>
      <c r="AO352" s="2316"/>
      <c r="AP352" s="2316"/>
      <c r="AQ352" s="2316"/>
      <c r="AS352" s="460"/>
    </row>
    <row r="353" spans="2:45" ht="16.5" customHeight="1" x14ac:dyDescent="0.3">
      <c r="B353" s="460"/>
      <c r="D353" s="412"/>
      <c r="E353" s="475" t="s">
        <v>652</v>
      </c>
      <c r="F353" s="535"/>
      <c r="G353" s="535"/>
      <c r="H353" s="535"/>
      <c r="I353" s="535"/>
      <c r="J353" s="535"/>
      <c r="K353" s="533"/>
      <c r="L353" s="533"/>
      <c r="M353" s="533"/>
      <c r="N353" s="534"/>
      <c r="O353" s="427" t="s">
        <v>53</v>
      </c>
      <c r="P353" s="2313">
        <v>4</v>
      </c>
      <c r="Q353" s="2314"/>
      <c r="R353" s="2313"/>
      <c r="S353" s="2314"/>
      <c r="T353" s="467"/>
      <c r="U353" s="794"/>
      <c r="V353" s="794"/>
      <c r="W353" s="794"/>
      <c r="X353" s="2413"/>
      <c r="Y353" s="2414"/>
      <c r="Z353" s="428" t="str">
        <f>IF(X353=4,"Y","")</f>
        <v/>
      </c>
      <c r="AA353" s="786"/>
      <c r="AB353" s="786"/>
      <c r="AC353" s="786"/>
      <c r="AD353" s="2313"/>
      <c r="AE353" s="2314"/>
      <c r="AF353" s="467"/>
      <c r="AG353" s="794"/>
      <c r="AH353" s="794"/>
      <c r="AI353" s="794"/>
      <c r="AJ353" s="2313"/>
      <c r="AK353" s="2314"/>
      <c r="AL353" s="2313"/>
      <c r="AM353" s="2314"/>
      <c r="AN353" s="2313"/>
      <c r="AO353" s="2314"/>
      <c r="AP353" s="2313"/>
      <c r="AQ353" s="2314"/>
      <c r="AS353" s="460"/>
    </row>
    <row r="354" spans="2:45" ht="16.5" customHeight="1" x14ac:dyDescent="0.3">
      <c r="B354" s="460"/>
      <c r="D354" s="414"/>
      <c r="E354" s="477" t="s">
        <v>519</v>
      </c>
      <c r="F354" s="536"/>
      <c r="G354" s="536"/>
      <c r="H354" s="536"/>
      <c r="I354" s="536"/>
      <c r="J354" s="536"/>
      <c r="K354" s="531"/>
      <c r="L354" s="531"/>
      <c r="M354" s="531"/>
      <c r="N354" s="532"/>
      <c r="O354" s="428"/>
      <c r="P354" s="805"/>
      <c r="Q354" s="806"/>
      <c r="R354" s="805"/>
      <c r="S354" s="806"/>
      <c r="T354" s="467"/>
      <c r="U354" s="794"/>
      <c r="V354" s="794"/>
      <c r="W354" s="794"/>
      <c r="X354" s="805"/>
      <c r="Y354" s="806"/>
      <c r="Z354" s="428"/>
      <c r="AA354" s="786"/>
      <c r="AB354" s="786"/>
      <c r="AC354" s="786"/>
      <c r="AD354" s="805"/>
      <c r="AE354" s="806"/>
      <c r="AF354" s="467"/>
      <c r="AG354" s="794"/>
      <c r="AH354" s="794"/>
      <c r="AI354" s="794"/>
      <c r="AJ354" s="805"/>
      <c r="AK354" s="806"/>
      <c r="AL354" s="805"/>
      <c r="AM354" s="806"/>
      <c r="AN354" s="805"/>
      <c r="AO354" s="806"/>
      <c r="AP354" s="805"/>
      <c r="AQ354" s="806"/>
      <c r="AS354" s="460"/>
    </row>
    <row r="355" spans="2:45" ht="16.5" customHeight="1" x14ac:dyDescent="0.3">
      <c r="B355" s="460"/>
      <c r="D355" s="412"/>
      <c r="E355" s="475" t="s">
        <v>653</v>
      </c>
      <c r="F355" s="505"/>
      <c r="G355" s="505"/>
      <c r="H355" s="505"/>
      <c r="I355" s="505"/>
      <c r="J355" s="505"/>
      <c r="K355" s="533"/>
      <c r="L355" s="533"/>
      <c r="M355" s="533"/>
      <c r="N355" s="534"/>
      <c r="O355" s="493" t="s">
        <v>53</v>
      </c>
      <c r="P355" s="2313">
        <v>1</v>
      </c>
      <c r="Q355" s="2314"/>
      <c r="R355" s="2313"/>
      <c r="S355" s="2314"/>
      <c r="T355" s="467"/>
      <c r="U355" s="794"/>
      <c r="V355" s="794"/>
      <c r="W355" s="794"/>
      <c r="X355" s="2413"/>
      <c r="Y355" s="2414"/>
      <c r="Z355" s="428" t="str">
        <f>IF(X355=1,"Y","")</f>
        <v/>
      </c>
      <c r="AA355" s="786"/>
      <c r="AB355" s="786"/>
      <c r="AC355" s="786"/>
      <c r="AD355" s="2313"/>
      <c r="AE355" s="2314"/>
      <c r="AF355" s="467"/>
      <c r="AG355" s="794"/>
      <c r="AH355" s="794"/>
      <c r="AI355" s="794"/>
      <c r="AJ355" s="2313"/>
      <c r="AK355" s="2314"/>
      <c r="AL355" s="2313"/>
      <c r="AM355" s="2314"/>
      <c r="AN355" s="2313"/>
      <c r="AO355" s="2314"/>
      <c r="AP355" s="2313"/>
      <c r="AQ355" s="2314"/>
      <c r="AS355" s="460"/>
    </row>
    <row r="356" spans="2:45" ht="16.5" customHeight="1" x14ac:dyDescent="0.3">
      <c r="B356" s="460"/>
      <c r="D356" s="414"/>
      <c r="E356" s="503" t="s">
        <v>651</v>
      </c>
      <c r="F356" s="504"/>
      <c r="G356" s="504"/>
      <c r="H356" s="504"/>
      <c r="I356" s="504"/>
      <c r="J356" s="504"/>
      <c r="K356" s="406"/>
      <c r="L356" s="406"/>
      <c r="M356" s="406"/>
      <c r="N356" s="407"/>
      <c r="O356" s="427" t="s">
        <v>53</v>
      </c>
      <c r="P356" s="2313">
        <v>2</v>
      </c>
      <c r="Q356" s="2314"/>
      <c r="R356" s="2316"/>
      <c r="S356" s="2316"/>
      <c r="T356" s="467"/>
      <c r="U356" s="794"/>
      <c r="V356" s="794"/>
      <c r="W356" s="794"/>
      <c r="X356" s="2399"/>
      <c r="Y356" s="2399"/>
      <c r="Z356" s="428" t="str">
        <f>IF(X356=2,"Y","")</f>
        <v/>
      </c>
      <c r="AA356" s="786"/>
      <c r="AB356" s="786"/>
      <c r="AC356" s="786"/>
      <c r="AD356" s="2316"/>
      <c r="AE356" s="2316"/>
      <c r="AF356" s="467"/>
      <c r="AG356" s="794"/>
      <c r="AH356" s="794"/>
      <c r="AI356" s="794"/>
      <c r="AJ356" s="2316"/>
      <c r="AK356" s="2316"/>
      <c r="AL356" s="2316"/>
      <c r="AM356" s="2316"/>
      <c r="AN356" s="2316"/>
      <c r="AO356" s="2316"/>
      <c r="AP356" s="2316"/>
      <c r="AQ356" s="2316"/>
      <c r="AS356" s="460"/>
    </row>
    <row r="357" spans="2:45" ht="16.5" customHeight="1" x14ac:dyDescent="0.3">
      <c r="B357" s="460"/>
      <c r="D357" s="412"/>
      <c r="E357" s="475" t="s">
        <v>654</v>
      </c>
      <c r="F357" s="535"/>
      <c r="G357" s="535"/>
      <c r="H357" s="535"/>
      <c r="I357" s="535"/>
      <c r="J357" s="535"/>
      <c r="K357" s="533"/>
      <c r="L357" s="533"/>
      <c r="M357" s="533"/>
      <c r="N357" s="534"/>
      <c r="O357" s="427" t="s">
        <v>53</v>
      </c>
      <c r="P357" s="2313">
        <v>4</v>
      </c>
      <c r="Q357" s="2314"/>
      <c r="R357" s="2313"/>
      <c r="S357" s="2314"/>
      <c r="T357" s="467"/>
      <c r="U357" s="467"/>
      <c r="V357" s="467"/>
      <c r="W357" s="467"/>
      <c r="X357" s="2413">
        <v>4</v>
      </c>
      <c r="Y357" s="2414"/>
      <c r="Z357" s="428" t="str">
        <f>IF(X357=4,"Y","")</f>
        <v>Y</v>
      </c>
      <c r="AA357" s="428"/>
      <c r="AB357" s="428"/>
      <c r="AC357" s="428"/>
      <c r="AD357" s="2313"/>
      <c r="AE357" s="2314"/>
      <c r="AF357" s="467"/>
      <c r="AG357" s="467"/>
      <c r="AH357" s="467"/>
      <c r="AI357" s="467"/>
      <c r="AJ357" s="2313"/>
      <c r="AK357" s="2314"/>
      <c r="AL357" s="2313"/>
      <c r="AM357" s="2314"/>
      <c r="AN357" s="2313"/>
      <c r="AO357" s="2314"/>
      <c r="AP357" s="2313"/>
      <c r="AQ357" s="2314"/>
      <c r="AS357" s="460"/>
    </row>
    <row r="358" spans="2:45" ht="16.5" customHeight="1" x14ac:dyDescent="0.3">
      <c r="B358" s="460"/>
      <c r="D358" s="412"/>
      <c r="E358" s="370" t="s">
        <v>518</v>
      </c>
      <c r="F358" s="545"/>
      <c r="G358" s="545"/>
      <c r="H358" s="545"/>
      <c r="I358" s="545"/>
      <c r="J358" s="545"/>
      <c r="K358" s="531"/>
      <c r="L358" s="531"/>
      <c r="M358" s="531"/>
      <c r="N358" s="532"/>
      <c r="O358" s="427" t="s">
        <v>53</v>
      </c>
      <c r="P358" s="2316">
        <v>1</v>
      </c>
      <c r="Q358" s="2316"/>
      <c r="R358" s="2316"/>
      <c r="S358" s="2316"/>
      <c r="T358" s="467"/>
      <c r="U358" s="467"/>
      <c r="V358" s="467"/>
      <c r="W358" s="467"/>
      <c r="X358" s="2399">
        <v>1</v>
      </c>
      <c r="Y358" s="2399"/>
      <c r="Z358" s="428" t="str">
        <f>IF(X358=1,"Y","")</f>
        <v>Y</v>
      </c>
      <c r="AA358" s="428"/>
      <c r="AB358" s="428"/>
      <c r="AC358" s="428"/>
      <c r="AD358" s="2316"/>
      <c r="AE358" s="2316"/>
      <c r="AF358" s="467"/>
      <c r="AG358" s="467"/>
      <c r="AH358" s="467"/>
      <c r="AI358" s="467"/>
      <c r="AJ358" s="2316"/>
      <c r="AK358" s="2316"/>
      <c r="AL358" s="2316"/>
      <c r="AM358" s="2316"/>
      <c r="AN358" s="2316"/>
      <c r="AO358" s="2316"/>
      <c r="AP358" s="2316"/>
      <c r="AQ358" s="2316"/>
      <c r="AS358" s="460"/>
    </row>
    <row r="359" spans="2:45" ht="16.5" customHeight="1" x14ac:dyDescent="0.3">
      <c r="B359" s="460"/>
      <c r="D359" s="412"/>
      <c r="E359" s="548" t="s">
        <v>520</v>
      </c>
      <c r="F359" s="535"/>
      <c r="G359" s="535"/>
      <c r="H359" s="535"/>
      <c r="I359" s="535"/>
      <c r="J359" s="535"/>
      <c r="K359" s="533"/>
      <c r="L359" s="533"/>
      <c r="M359" s="533"/>
      <c r="N359" s="534"/>
      <c r="O359" s="427" t="s">
        <v>53</v>
      </c>
      <c r="P359" s="2313">
        <v>1</v>
      </c>
      <c r="Q359" s="2314"/>
      <c r="R359" s="2313"/>
      <c r="S359" s="2314"/>
      <c r="T359" s="467"/>
      <c r="U359" s="794"/>
      <c r="V359" s="794"/>
      <c r="W359" s="794"/>
      <c r="X359" s="2413">
        <v>1</v>
      </c>
      <c r="Y359" s="2414"/>
      <c r="Z359" s="428" t="str">
        <f>IF(X359=1,"Y","")</f>
        <v>Y</v>
      </c>
      <c r="AA359" s="786"/>
      <c r="AB359" s="786"/>
      <c r="AC359" s="786"/>
      <c r="AD359" s="2313"/>
      <c r="AE359" s="2314"/>
      <c r="AF359" s="467"/>
      <c r="AG359" s="794"/>
      <c r="AH359" s="794"/>
      <c r="AI359" s="794"/>
      <c r="AJ359" s="2313"/>
      <c r="AK359" s="2314"/>
      <c r="AL359" s="2313"/>
      <c r="AM359" s="2314"/>
      <c r="AN359" s="2313"/>
      <c r="AO359" s="2314"/>
      <c r="AP359" s="2313"/>
      <c r="AQ359" s="2314"/>
      <c r="AS359" s="460"/>
    </row>
    <row r="360" spans="2:45" ht="16.5" customHeight="1" x14ac:dyDescent="0.3">
      <c r="B360" s="460"/>
      <c r="D360" s="414"/>
      <c r="E360" s="206" t="s">
        <v>521</v>
      </c>
      <c r="F360" s="545"/>
      <c r="G360" s="545"/>
      <c r="H360" s="545"/>
      <c r="I360" s="545"/>
      <c r="J360" s="545"/>
      <c r="K360" s="531"/>
      <c r="L360" s="531"/>
      <c r="M360" s="531"/>
      <c r="N360" s="532"/>
      <c r="O360" s="428"/>
      <c r="P360" s="2313"/>
      <c r="Q360" s="2314"/>
      <c r="R360" s="2313"/>
      <c r="S360" s="2314"/>
      <c r="T360" s="467"/>
      <c r="U360" s="794"/>
      <c r="V360" s="794"/>
      <c r="W360" s="794"/>
      <c r="X360" s="2313"/>
      <c r="Y360" s="2314"/>
      <c r="Z360" s="428"/>
      <c r="AA360" s="786"/>
      <c r="AB360" s="786"/>
      <c r="AC360" s="786"/>
      <c r="AD360" s="2313"/>
      <c r="AE360" s="2314"/>
      <c r="AF360" s="467"/>
      <c r="AG360" s="794"/>
      <c r="AH360" s="794"/>
      <c r="AI360" s="794"/>
      <c r="AJ360" s="2313"/>
      <c r="AK360" s="2314"/>
      <c r="AL360" s="2313"/>
      <c r="AM360" s="2314"/>
      <c r="AN360" s="2313"/>
      <c r="AO360" s="2314"/>
      <c r="AP360" s="2313"/>
      <c r="AQ360" s="2314"/>
      <c r="AS360" s="460"/>
    </row>
    <row r="361" spans="2:45" ht="16.5" customHeight="1" x14ac:dyDescent="0.3">
      <c r="B361" s="460"/>
      <c r="D361" s="412"/>
      <c r="E361" s="542" t="s">
        <v>62</v>
      </c>
      <c r="F361" s="535"/>
      <c r="G361" s="535"/>
      <c r="H361" s="535"/>
      <c r="I361" s="535"/>
      <c r="J361" s="535"/>
      <c r="K361" s="533"/>
      <c r="L361" s="533"/>
      <c r="M361" s="533"/>
      <c r="N361" s="534"/>
      <c r="O361" s="427" t="s">
        <v>53</v>
      </c>
      <c r="P361" s="2313">
        <v>1</v>
      </c>
      <c r="Q361" s="2314"/>
      <c r="R361" s="2316"/>
      <c r="S361" s="2316"/>
      <c r="T361" s="467"/>
      <c r="U361" s="467"/>
      <c r="V361" s="467"/>
      <c r="W361" s="467"/>
      <c r="X361" s="2399"/>
      <c r="Y361" s="2399"/>
      <c r="Z361" s="428" t="str">
        <f>IF(X361=1,"Y","")</f>
        <v/>
      </c>
      <c r="AA361" s="428"/>
      <c r="AB361" s="428"/>
      <c r="AC361" s="428"/>
      <c r="AD361" s="2316"/>
      <c r="AE361" s="2316"/>
      <c r="AF361" s="467"/>
      <c r="AG361" s="467"/>
      <c r="AH361" s="467"/>
      <c r="AI361" s="467"/>
      <c r="AJ361" s="2316"/>
      <c r="AK361" s="2316"/>
      <c r="AL361" s="2316"/>
      <c r="AM361" s="2316"/>
      <c r="AN361" s="2316"/>
      <c r="AO361" s="2316"/>
      <c r="AP361" s="2316"/>
      <c r="AQ361" s="2316"/>
      <c r="AS361" s="460"/>
    </row>
    <row r="362" spans="2:45" ht="16.5" customHeight="1" x14ac:dyDescent="0.3">
      <c r="B362" s="460"/>
      <c r="D362" s="414"/>
      <c r="E362" s="546" t="s">
        <v>63</v>
      </c>
      <c r="F362" s="545"/>
      <c r="G362" s="545"/>
      <c r="H362" s="545"/>
      <c r="I362" s="545"/>
      <c r="J362" s="545"/>
      <c r="K362" s="531"/>
      <c r="L362" s="531"/>
      <c r="M362" s="531"/>
      <c r="N362" s="532"/>
      <c r="O362" s="427" t="s">
        <v>53</v>
      </c>
      <c r="P362" s="2313">
        <v>2</v>
      </c>
      <c r="Q362" s="2314"/>
      <c r="R362" s="2316"/>
      <c r="S362" s="2316"/>
      <c r="T362" s="467"/>
      <c r="U362" s="467"/>
      <c r="V362" s="467"/>
      <c r="W362" s="467"/>
      <c r="X362" s="2399"/>
      <c r="Y362" s="2399"/>
      <c r="Z362" s="428" t="str">
        <f>IF(X362=2,"Y","")</f>
        <v/>
      </c>
      <c r="AA362" s="428"/>
      <c r="AB362" s="428"/>
      <c r="AC362" s="428"/>
      <c r="AD362" s="2316"/>
      <c r="AE362" s="2316"/>
      <c r="AF362" s="467"/>
      <c r="AG362" s="467"/>
      <c r="AH362" s="467"/>
      <c r="AI362" s="467"/>
      <c r="AJ362" s="2316"/>
      <c r="AK362" s="2316"/>
      <c r="AL362" s="2316"/>
      <c r="AM362" s="2316"/>
      <c r="AN362" s="2316"/>
      <c r="AO362" s="2316"/>
      <c r="AP362" s="2316"/>
      <c r="AQ362" s="2316"/>
      <c r="AS362" s="460"/>
    </row>
    <row r="363" spans="2:45" ht="16.5" customHeight="1" x14ac:dyDescent="0.3">
      <c r="B363" s="460"/>
      <c r="D363" s="412"/>
      <c r="E363" s="542" t="s">
        <v>64</v>
      </c>
      <c r="F363" s="535"/>
      <c r="G363" s="535"/>
      <c r="H363" s="535"/>
      <c r="I363" s="535"/>
      <c r="J363" s="535"/>
      <c r="K363" s="533"/>
      <c r="L363" s="533"/>
      <c r="M363" s="533"/>
      <c r="N363" s="534"/>
      <c r="O363" s="427" t="s">
        <v>53</v>
      </c>
      <c r="P363" s="2316">
        <v>3</v>
      </c>
      <c r="Q363" s="2316"/>
      <c r="R363" s="2316"/>
      <c r="S363" s="2316"/>
      <c r="T363" s="467"/>
      <c r="U363" s="467"/>
      <c r="V363" s="467"/>
      <c r="W363" s="467"/>
      <c r="X363" s="2399"/>
      <c r="Y363" s="2399"/>
      <c r="Z363" s="428" t="str">
        <f>IF(X363=3,"Y","")</f>
        <v/>
      </c>
      <c r="AA363" s="428"/>
      <c r="AB363" s="428"/>
      <c r="AC363" s="428"/>
      <c r="AD363" s="2316"/>
      <c r="AE363" s="2316"/>
      <c r="AF363" s="467"/>
      <c r="AG363" s="467"/>
      <c r="AH363" s="467"/>
      <c r="AI363" s="467"/>
      <c r="AJ363" s="2316"/>
      <c r="AK363" s="2316"/>
      <c r="AL363" s="2316"/>
      <c r="AM363" s="2316"/>
      <c r="AN363" s="2316"/>
      <c r="AO363" s="2316"/>
      <c r="AP363" s="2316"/>
      <c r="AQ363" s="2316"/>
      <c r="AS363" s="460"/>
    </row>
    <row r="364" spans="2:45" ht="16.5" customHeight="1" x14ac:dyDescent="0.35">
      <c r="B364" s="460"/>
      <c r="D364" s="414"/>
      <c r="E364" s="546" t="s">
        <v>65</v>
      </c>
      <c r="F364" s="41"/>
      <c r="G364" s="41"/>
      <c r="H364" s="41"/>
      <c r="I364" s="41"/>
      <c r="J364" s="41"/>
      <c r="K364" s="531"/>
      <c r="L364" s="531"/>
      <c r="M364" s="531"/>
      <c r="N364" s="532"/>
      <c r="O364" s="427" t="s">
        <v>53</v>
      </c>
      <c r="P364" s="2316">
        <v>4</v>
      </c>
      <c r="Q364" s="2316"/>
      <c r="R364" s="2313"/>
      <c r="S364" s="2314"/>
      <c r="T364" s="467"/>
      <c r="U364" s="467"/>
      <c r="V364" s="467"/>
      <c r="W364" s="467"/>
      <c r="X364" s="2413">
        <v>4</v>
      </c>
      <c r="Y364" s="2414"/>
      <c r="Z364" s="428" t="str">
        <f>IF(X364=4,"Y","")</f>
        <v>Y</v>
      </c>
      <c r="AA364" s="428"/>
      <c r="AB364" s="428"/>
      <c r="AC364" s="428"/>
      <c r="AD364" s="2313"/>
      <c r="AE364" s="2314"/>
      <c r="AF364" s="467"/>
      <c r="AG364" s="467"/>
      <c r="AH364" s="467"/>
      <c r="AI364" s="467"/>
      <c r="AJ364" s="2313"/>
      <c r="AK364" s="2314"/>
      <c r="AL364" s="2313"/>
      <c r="AM364" s="2314"/>
      <c r="AN364" s="2313"/>
      <c r="AO364" s="2314"/>
      <c r="AP364" s="2313"/>
      <c r="AQ364" s="2314"/>
      <c r="AS364" s="460"/>
    </row>
    <row r="365" spans="2:45" ht="16.5" customHeight="1" x14ac:dyDescent="0.3">
      <c r="B365" s="460"/>
      <c r="D365" s="412"/>
      <c r="E365" s="540" t="s">
        <v>51</v>
      </c>
      <c r="F365" s="535"/>
      <c r="G365" s="535"/>
      <c r="H365" s="535"/>
      <c r="I365" s="535"/>
      <c r="J365" s="535"/>
      <c r="K365" s="533"/>
      <c r="L365" s="533"/>
      <c r="M365" s="533"/>
      <c r="N365" s="534"/>
      <c r="O365" s="427" t="s">
        <v>53</v>
      </c>
      <c r="P365" s="2313">
        <v>1</v>
      </c>
      <c r="Q365" s="2314"/>
      <c r="R365" s="2313"/>
      <c r="S365" s="2314"/>
      <c r="T365" s="467"/>
      <c r="U365" s="794"/>
      <c r="V365" s="794"/>
      <c r="W365" s="794"/>
      <c r="X365" s="2413">
        <v>1</v>
      </c>
      <c r="Y365" s="2414"/>
      <c r="Z365" s="428" t="str">
        <f>IF(X365=1,"Y","")</f>
        <v>Y</v>
      </c>
      <c r="AA365" s="786"/>
      <c r="AB365" s="786"/>
      <c r="AC365" s="786"/>
      <c r="AD365" s="2313"/>
      <c r="AE365" s="2314"/>
      <c r="AF365" s="467"/>
      <c r="AG365" s="794"/>
      <c r="AH365" s="794"/>
      <c r="AI365" s="794"/>
      <c r="AJ365" s="2313"/>
      <c r="AK365" s="2314"/>
      <c r="AL365" s="2313"/>
      <c r="AM365" s="2314"/>
      <c r="AN365" s="2313"/>
      <c r="AO365" s="2314"/>
      <c r="AP365" s="2313"/>
      <c r="AQ365" s="2314"/>
      <c r="AS365" s="460"/>
    </row>
    <row r="366" spans="2:45" ht="16.5" customHeight="1" x14ac:dyDescent="0.3">
      <c r="B366" s="460"/>
      <c r="D366" s="419" t="s">
        <v>376</v>
      </c>
      <c r="E366" s="420" t="s">
        <v>286</v>
      </c>
      <c r="F366" s="76"/>
      <c r="G366" s="535"/>
      <c r="H366" s="535"/>
      <c r="I366" s="535"/>
      <c r="J366" s="535"/>
      <c r="K366" s="533"/>
      <c r="L366" s="533"/>
      <c r="M366" s="533"/>
      <c r="N366" s="534"/>
      <c r="O366" s="429" t="s">
        <v>180</v>
      </c>
      <c r="P366" s="2313">
        <v>3</v>
      </c>
      <c r="Q366" s="2314"/>
      <c r="R366" s="2313"/>
      <c r="S366" s="2314"/>
      <c r="T366" s="467"/>
      <c r="U366" s="794"/>
      <c r="V366" s="794"/>
      <c r="W366" s="794"/>
      <c r="X366" s="2413">
        <v>3</v>
      </c>
      <c r="Y366" s="2414"/>
      <c r="Z366" s="428"/>
      <c r="AA366" s="786"/>
      <c r="AB366" s="786"/>
      <c r="AC366" s="786"/>
      <c r="AD366" s="2313"/>
      <c r="AE366" s="2314"/>
      <c r="AF366" s="467"/>
      <c r="AG366" s="794"/>
      <c r="AH366" s="794"/>
      <c r="AI366" s="794"/>
      <c r="AJ366" s="2313"/>
      <c r="AK366" s="2314"/>
      <c r="AL366" s="2313"/>
      <c r="AM366" s="2314"/>
      <c r="AN366" s="2313"/>
      <c r="AO366" s="2314"/>
      <c r="AP366" s="2313"/>
      <c r="AQ366" s="2314"/>
      <c r="AS366" s="460"/>
    </row>
    <row r="367" spans="2:45" ht="16.5" customHeight="1" x14ac:dyDescent="0.3">
      <c r="B367" s="460"/>
      <c r="C367" s="358"/>
      <c r="D367" s="537" t="s">
        <v>377</v>
      </c>
      <c r="E367" s="37" t="s">
        <v>110</v>
      </c>
      <c r="F367" s="549"/>
      <c r="G367" s="36"/>
      <c r="H367" s="36"/>
      <c r="I367" s="36"/>
      <c r="J367" s="36"/>
      <c r="K367" s="42"/>
      <c r="L367" s="42"/>
      <c r="M367" s="42"/>
      <c r="N367" s="27"/>
      <c r="O367" s="467"/>
      <c r="P367" s="2313"/>
      <c r="Q367" s="2314"/>
      <c r="R367" s="2313"/>
      <c r="S367" s="2314"/>
      <c r="T367" s="467"/>
      <c r="U367" s="794"/>
      <c r="V367" s="794"/>
      <c r="W367" s="794"/>
      <c r="X367" s="2313"/>
      <c r="Y367" s="2314"/>
      <c r="Z367" s="428"/>
      <c r="AA367" s="786"/>
      <c r="AB367" s="786"/>
      <c r="AC367" s="786"/>
      <c r="AD367" s="2313"/>
      <c r="AE367" s="2314"/>
      <c r="AF367" s="467"/>
      <c r="AG367" s="794"/>
      <c r="AH367" s="794"/>
      <c r="AI367" s="794"/>
      <c r="AJ367" s="2313"/>
      <c r="AK367" s="2314"/>
      <c r="AL367" s="2313"/>
      <c r="AM367" s="2314"/>
      <c r="AN367" s="2313"/>
      <c r="AO367" s="2314"/>
      <c r="AP367" s="2313"/>
      <c r="AQ367" s="2314"/>
      <c r="AS367" s="460"/>
    </row>
    <row r="368" spans="2:45" ht="16.5" customHeight="1" x14ac:dyDescent="0.3">
      <c r="B368" s="460"/>
      <c r="C368" s="358"/>
      <c r="D368" s="115"/>
      <c r="E368" s="116" t="s">
        <v>567</v>
      </c>
      <c r="F368" s="117"/>
      <c r="G368" s="117"/>
      <c r="H368" s="117"/>
      <c r="I368" s="117"/>
      <c r="J368" s="117"/>
      <c r="K368" s="117"/>
      <c r="L368" s="117"/>
      <c r="M368" s="117"/>
      <c r="N368" s="118"/>
      <c r="O368" s="815" t="s">
        <v>180</v>
      </c>
      <c r="P368" s="2480">
        <v>1</v>
      </c>
      <c r="Q368" s="2481"/>
      <c r="R368" s="2313"/>
      <c r="S368" s="2314"/>
      <c r="T368" s="833"/>
      <c r="U368" s="817"/>
      <c r="V368" s="817"/>
      <c r="W368" s="817"/>
      <c r="X368" s="2413">
        <v>1</v>
      </c>
      <c r="Y368" s="2414"/>
      <c r="Z368" s="836"/>
      <c r="AA368" s="844"/>
      <c r="AB368" s="844"/>
      <c r="AC368" s="844"/>
      <c r="AD368" s="2313"/>
      <c r="AE368" s="2314"/>
      <c r="AF368" s="833"/>
      <c r="AG368" s="817"/>
      <c r="AH368" s="817"/>
      <c r="AI368" s="817"/>
      <c r="AJ368" s="2313"/>
      <c r="AK368" s="2314"/>
      <c r="AL368" s="2313"/>
      <c r="AM368" s="2314"/>
      <c r="AN368" s="2313"/>
      <c r="AO368" s="2314"/>
      <c r="AP368" s="2313"/>
      <c r="AQ368" s="2314"/>
      <c r="AS368" s="460"/>
    </row>
    <row r="369" spans="2:45" ht="16.5" customHeight="1" x14ac:dyDescent="0.3">
      <c r="B369" s="460"/>
      <c r="C369" s="358"/>
      <c r="D369" s="115"/>
      <c r="E369" s="119" t="s">
        <v>568</v>
      </c>
      <c r="F369" s="119"/>
      <c r="G369" s="119"/>
      <c r="H369" s="119"/>
      <c r="I369" s="119"/>
      <c r="J369" s="119"/>
      <c r="K369" s="119"/>
      <c r="L369" s="119"/>
      <c r="M369" s="119"/>
      <c r="N369" s="120"/>
      <c r="O369" s="426" t="s">
        <v>181</v>
      </c>
      <c r="P369" s="2316">
        <v>1</v>
      </c>
      <c r="Q369" s="2316"/>
      <c r="R369" s="2316"/>
      <c r="S369" s="2316"/>
      <c r="T369" s="467"/>
      <c r="U369" s="794"/>
      <c r="V369" s="794"/>
      <c r="W369" s="794"/>
      <c r="X369" s="2399">
        <v>1</v>
      </c>
      <c r="Y369" s="2399"/>
      <c r="Z369" s="428"/>
      <c r="AA369" s="786"/>
      <c r="AB369" s="786"/>
      <c r="AC369" s="786"/>
      <c r="AD369" s="2316"/>
      <c r="AE369" s="2316"/>
      <c r="AF369" s="467"/>
      <c r="AG369" s="794"/>
      <c r="AH369" s="794"/>
      <c r="AI369" s="794"/>
      <c r="AJ369" s="2316"/>
      <c r="AK369" s="2316"/>
      <c r="AL369" s="2316"/>
      <c r="AM369" s="2316"/>
      <c r="AN369" s="2316"/>
      <c r="AO369" s="2316"/>
      <c r="AP369" s="2316"/>
      <c r="AQ369" s="2316"/>
      <c r="AS369" s="460"/>
    </row>
    <row r="370" spans="2:45" ht="16.5" customHeight="1" x14ac:dyDescent="0.3">
      <c r="B370" s="460"/>
      <c r="C370" s="358"/>
      <c r="D370" s="122"/>
      <c r="E370" s="203" t="s">
        <v>569</v>
      </c>
      <c r="F370" s="203"/>
      <c r="G370" s="203"/>
      <c r="H370" s="203"/>
      <c r="I370" s="203"/>
      <c r="J370" s="203"/>
      <c r="K370" s="203"/>
      <c r="L370" s="203"/>
      <c r="M370" s="203"/>
      <c r="N370" s="204"/>
      <c r="O370" s="426" t="s">
        <v>181</v>
      </c>
      <c r="P370" s="2313">
        <v>1</v>
      </c>
      <c r="Q370" s="2314"/>
      <c r="R370" s="2313"/>
      <c r="S370" s="2314"/>
      <c r="T370" s="467"/>
      <c r="U370" s="794"/>
      <c r="V370" s="794"/>
      <c r="W370" s="794"/>
      <c r="X370" s="2413">
        <v>1</v>
      </c>
      <c r="Y370" s="2414"/>
      <c r="Z370" s="428"/>
      <c r="AA370" s="786"/>
      <c r="AB370" s="786"/>
      <c r="AC370" s="786"/>
      <c r="AD370" s="2313"/>
      <c r="AE370" s="2314"/>
      <c r="AF370" s="467"/>
      <c r="AG370" s="794"/>
      <c r="AH370" s="794"/>
      <c r="AI370" s="794"/>
      <c r="AJ370" s="2313"/>
      <c r="AK370" s="2314"/>
      <c r="AL370" s="2313"/>
      <c r="AM370" s="2314"/>
      <c r="AN370" s="2313"/>
      <c r="AO370" s="2314"/>
      <c r="AP370" s="2313"/>
      <c r="AQ370" s="2314"/>
      <c r="AS370" s="460"/>
    </row>
    <row r="371" spans="2:45" ht="16.5" customHeight="1" x14ac:dyDescent="0.3">
      <c r="B371" s="460"/>
      <c r="C371" s="358"/>
      <c r="D371" s="419" t="s">
        <v>378</v>
      </c>
      <c r="E371" s="420" t="s">
        <v>364</v>
      </c>
      <c r="F371" s="785"/>
      <c r="G371" s="785"/>
      <c r="H371" s="785"/>
      <c r="I371" s="785"/>
      <c r="J371" s="121"/>
      <c r="K371" s="103"/>
      <c r="L371" s="103"/>
      <c r="M371" s="103"/>
      <c r="N371" s="26"/>
      <c r="O371" s="467"/>
      <c r="P371" s="2313"/>
      <c r="Q371" s="2314"/>
      <c r="R371" s="2313"/>
      <c r="S371" s="2314"/>
      <c r="T371" s="467"/>
      <c r="U371" s="788"/>
      <c r="V371" s="467"/>
      <c r="W371" s="788"/>
      <c r="X371" s="2313"/>
      <c r="Y371" s="2314"/>
      <c r="Z371" s="428"/>
      <c r="AA371" s="629"/>
      <c r="AB371" s="428"/>
      <c r="AC371" s="629"/>
      <c r="AD371" s="2313"/>
      <c r="AE371" s="2314"/>
      <c r="AF371" s="467"/>
      <c r="AG371" s="788"/>
      <c r="AH371" s="467"/>
      <c r="AI371" s="788"/>
      <c r="AJ371" s="2313"/>
      <c r="AK371" s="2314"/>
      <c r="AL371" s="2313"/>
      <c r="AM371" s="2314"/>
      <c r="AN371" s="2313"/>
      <c r="AO371" s="2314"/>
      <c r="AP371" s="2313"/>
      <c r="AQ371" s="2314"/>
      <c r="AS371" s="460"/>
    </row>
    <row r="372" spans="2:45" ht="16.5" customHeight="1" x14ac:dyDescent="0.3">
      <c r="B372" s="460"/>
      <c r="C372" s="358"/>
      <c r="D372" s="122"/>
      <c r="E372" s="123" t="s">
        <v>111</v>
      </c>
      <c r="F372" s="121"/>
      <c r="G372" s="121"/>
      <c r="H372" s="121"/>
      <c r="I372" s="121"/>
      <c r="J372" s="121"/>
      <c r="K372" s="103"/>
      <c r="L372" s="103"/>
      <c r="M372" s="103"/>
      <c r="N372" s="26"/>
      <c r="O372" s="427" t="s">
        <v>53</v>
      </c>
      <c r="P372" s="2313">
        <v>1</v>
      </c>
      <c r="Q372" s="2314"/>
      <c r="R372" s="2316"/>
      <c r="S372" s="2316"/>
      <c r="T372" s="467"/>
      <c r="U372" s="467"/>
      <c r="V372" s="467"/>
      <c r="W372" s="467"/>
      <c r="X372" s="2399"/>
      <c r="Y372" s="2399"/>
      <c r="Z372" s="428" t="str">
        <f>IF(X372=1,"Y","")</f>
        <v/>
      </c>
      <c r="AA372" s="428"/>
      <c r="AB372" s="428"/>
      <c r="AC372" s="428"/>
      <c r="AD372" s="2316"/>
      <c r="AE372" s="2316"/>
      <c r="AF372" s="467"/>
      <c r="AG372" s="467"/>
      <c r="AH372" s="467"/>
      <c r="AI372" s="467"/>
      <c r="AJ372" s="2316"/>
      <c r="AK372" s="2316"/>
      <c r="AL372" s="2316"/>
      <c r="AM372" s="2316"/>
      <c r="AN372" s="2316"/>
      <c r="AO372" s="2316"/>
      <c r="AP372" s="2316"/>
      <c r="AQ372" s="2316"/>
      <c r="AS372" s="460"/>
    </row>
    <row r="373" spans="2:45" ht="16.5" customHeight="1" x14ac:dyDescent="0.3">
      <c r="B373" s="460"/>
      <c r="C373" s="358"/>
      <c r="D373" s="122"/>
      <c r="E373" s="123" t="s">
        <v>112</v>
      </c>
      <c r="F373" s="121"/>
      <c r="G373" s="121"/>
      <c r="H373" s="121"/>
      <c r="I373" s="121"/>
      <c r="J373" s="121"/>
      <c r="K373" s="103"/>
      <c r="L373" s="103"/>
      <c r="M373" s="103"/>
      <c r="N373" s="26"/>
      <c r="O373" s="427" t="s">
        <v>53</v>
      </c>
      <c r="P373" s="2316">
        <v>2</v>
      </c>
      <c r="Q373" s="2316"/>
      <c r="R373" s="2316"/>
      <c r="S373" s="2316"/>
      <c r="T373" s="467"/>
      <c r="U373" s="467"/>
      <c r="V373" s="467"/>
      <c r="W373" s="467"/>
      <c r="X373" s="2399">
        <v>2</v>
      </c>
      <c r="Y373" s="2399"/>
      <c r="Z373" s="428" t="str">
        <f>IF(X373=2,"Y","")</f>
        <v>Y</v>
      </c>
      <c r="AA373" s="428"/>
      <c r="AB373" s="428"/>
      <c r="AC373" s="428"/>
      <c r="AD373" s="2316"/>
      <c r="AE373" s="2316"/>
      <c r="AF373" s="467"/>
      <c r="AG373" s="467"/>
      <c r="AH373" s="467"/>
      <c r="AI373" s="467"/>
      <c r="AJ373" s="2316"/>
      <c r="AK373" s="2316"/>
      <c r="AL373" s="2316"/>
      <c r="AM373" s="2316"/>
      <c r="AN373" s="2316"/>
      <c r="AO373" s="2316"/>
      <c r="AP373" s="2316"/>
      <c r="AQ373" s="2316"/>
      <c r="AS373" s="460"/>
    </row>
    <row r="374" spans="2:45" ht="16.5" customHeight="1" x14ac:dyDescent="0.3">
      <c r="B374" s="460"/>
      <c r="C374" s="358"/>
      <c r="D374" s="843" t="s">
        <v>379</v>
      </c>
      <c r="E374" s="111" t="s">
        <v>356</v>
      </c>
      <c r="F374" s="112"/>
      <c r="G374" s="112"/>
      <c r="H374" s="112"/>
      <c r="I374" s="112"/>
      <c r="J374" s="112"/>
      <c r="K374" s="113"/>
      <c r="L374" s="113"/>
      <c r="M374" s="113"/>
      <c r="N374" s="114"/>
      <c r="O374" s="426" t="s">
        <v>181</v>
      </c>
      <c r="P374" s="2316">
        <v>1</v>
      </c>
      <c r="Q374" s="2316"/>
      <c r="R374" s="2316"/>
      <c r="S374" s="2316"/>
      <c r="T374" s="467"/>
      <c r="U374" s="794"/>
      <c r="V374" s="794"/>
      <c r="W374" s="794"/>
      <c r="X374" s="2399">
        <v>1</v>
      </c>
      <c r="Y374" s="2399"/>
      <c r="Z374" s="428"/>
      <c r="AA374" s="786"/>
      <c r="AB374" s="786"/>
      <c r="AC374" s="786"/>
      <c r="AD374" s="2316"/>
      <c r="AE374" s="2316"/>
      <c r="AF374" s="467"/>
      <c r="AG374" s="794"/>
      <c r="AH374" s="794"/>
      <c r="AI374" s="794"/>
      <c r="AJ374" s="2316"/>
      <c r="AK374" s="2316"/>
      <c r="AL374" s="2316"/>
      <c r="AM374" s="2316"/>
      <c r="AN374" s="2316"/>
      <c r="AO374" s="2316"/>
      <c r="AP374" s="2316"/>
      <c r="AQ374" s="2316"/>
      <c r="AS374" s="460"/>
    </row>
    <row r="375" spans="2:45" ht="16.5" customHeight="1" x14ac:dyDescent="0.3">
      <c r="B375" s="460"/>
      <c r="C375" s="358"/>
      <c r="D375" s="2432" t="s">
        <v>40</v>
      </c>
      <c r="E375" s="2433"/>
      <c r="F375" s="2433"/>
      <c r="G375" s="2433"/>
      <c r="H375" s="2433"/>
      <c r="I375" s="2433"/>
      <c r="J375" s="2433"/>
      <c r="K375" s="2433"/>
      <c r="L375" s="2433"/>
      <c r="M375" s="2433"/>
      <c r="N375" s="2433"/>
      <c r="O375" s="2433"/>
      <c r="P375" s="2397">
        <f>SUM(P337:Q340)+P345+P348+P357+P358+P359+P364+P365+SUM(P368:Q370)+P373+P374+P366</f>
        <v>29</v>
      </c>
      <c r="Q375" s="2398"/>
      <c r="R375" s="2397"/>
      <c r="S375" s="2398"/>
      <c r="T375" s="809"/>
      <c r="U375" s="625"/>
      <c r="V375" s="625"/>
      <c r="W375" s="626"/>
      <c r="X375" s="2397">
        <f>SUM(X336:Y374)</f>
        <v>29</v>
      </c>
      <c r="Y375" s="2398"/>
      <c r="Z375" s="809">
        <f>SUM(X343:Y345)+SUM(X347:Y348)+SUM(X351:Y359)+SUM(X361:Y365)+X372+X373</f>
        <v>18</v>
      </c>
      <c r="AA375" s="625">
        <f>P345+P348+P353+P358+P359+P364+P365+P373</f>
        <v>18</v>
      </c>
      <c r="AB375" s="625">
        <f>P337+P338+P339+P340+P366+P368</f>
        <v>8</v>
      </c>
      <c r="AC375" s="626">
        <f>P374+P370+P369</f>
        <v>3</v>
      </c>
      <c r="AD375" s="2397"/>
      <c r="AE375" s="2398"/>
      <c r="AF375" s="809"/>
      <c r="AG375" s="625"/>
      <c r="AH375" s="625"/>
      <c r="AI375" s="626"/>
      <c r="AJ375" s="2427"/>
      <c r="AK375" s="2428"/>
      <c r="AL375" s="2397"/>
      <c r="AM375" s="2398"/>
      <c r="AN375" s="2397"/>
      <c r="AO375" s="2398"/>
      <c r="AP375" s="2397"/>
      <c r="AQ375" s="2398"/>
      <c r="AS375" s="460"/>
    </row>
    <row r="376" spans="2:45" x14ac:dyDescent="0.25">
      <c r="B376" s="460"/>
      <c r="AS376" s="460"/>
    </row>
    <row r="377" spans="2:45" ht="16.5" customHeight="1" x14ac:dyDescent="0.3">
      <c r="B377" s="460"/>
      <c r="D377" s="608" t="s">
        <v>493</v>
      </c>
      <c r="E377" s="444"/>
      <c r="F377" s="444"/>
      <c r="G377" s="444"/>
      <c r="H377" s="444"/>
      <c r="I377" s="444"/>
      <c r="J377" s="444"/>
      <c r="K377" s="444"/>
      <c r="L377" s="444"/>
      <c r="M377" s="444"/>
      <c r="N377" s="444"/>
      <c r="O377" s="444"/>
      <c r="P377" s="444"/>
      <c r="Q377" s="444"/>
      <c r="R377" s="444"/>
      <c r="S377" s="444"/>
      <c r="T377" s="444"/>
      <c r="U377" s="444"/>
      <c r="V377" s="444"/>
      <c r="W377" s="444"/>
      <c r="X377" s="444"/>
      <c r="Y377" s="444"/>
      <c r="Z377" s="444"/>
      <c r="AA377" s="444"/>
      <c r="AB377" s="444"/>
      <c r="AC377" s="444"/>
      <c r="AD377" s="444"/>
      <c r="AE377" s="444"/>
      <c r="AF377" s="444"/>
      <c r="AG377" s="444"/>
      <c r="AH377" s="444"/>
      <c r="AI377" s="444"/>
      <c r="AJ377" s="880"/>
      <c r="AK377" s="880"/>
      <c r="AL377" s="880"/>
      <c r="AM377" s="402"/>
      <c r="AN377" s="402"/>
      <c r="AO377" s="402"/>
      <c r="AP377" s="402"/>
      <c r="AQ377" s="403"/>
      <c r="AS377" s="460"/>
    </row>
    <row r="378" spans="2:45" ht="16.5" customHeight="1" x14ac:dyDescent="0.35">
      <c r="B378" s="460"/>
      <c r="D378" s="124" t="s">
        <v>249</v>
      </c>
      <c r="E378" s="197" t="s">
        <v>306</v>
      </c>
      <c r="F378" s="95"/>
      <c r="G378" s="95"/>
      <c r="H378" s="95"/>
      <c r="I378" s="95"/>
      <c r="J378" s="95"/>
      <c r="K378" s="95"/>
      <c r="L378" s="96"/>
      <c r="M378" s="97"/>
      <c r="N378" s="360"/>
      <c r="O378" s="888" t="s">
        <v>53</v>
      </c>
      <c r="P378" s="2550" t="s">
        <v>194</v>
      </c>
      <c r="Q378" s="2418"/>
      <c r="R378" s="2418"/>
      <c r="S378" s="2418"/>
      <c r="T378" s="808"/>
      <c r="U378" s="801"/>
      <c r="V378" s="801"/>
      <c r="W378" s="801"/>
      <c r="X378" s="2418" t="s">
        <v>194</v>
      </c>
      <c r="Y378" s="2418"/>
      <c r="Z378" s="808"/>
      <c r="AA378" s="801"/>
      <c r="AB378" s="801"/>
      <c r="AC378" s="801"/>
      <c r="AD378" s="2418"/>
      <c r="AE378" s="2418"/>
      <c r="AF378" s="808"/>
      <c r="AG378" s="801"/>
      <c r="AH378" s="801"/>
      <c r="AI378" s="801"/>
      <c r="AJ378" s="2418"/>
      <c r="AK378" s="2418"/>
      <c r="AL378" s="2418"/>
      <c r="AM378" s="2418"/>
      <c r="AN378" s="2418"/>
      <c r="AO378" s="2418"/>
      <c r="AP378" s="2418"/>
      <c r="AQ378" s="2418"/>
      <c r="AS378" s="460"/>
    </row>
    <row r="379" spans="2:45" ht="16.5" customHeight="1" x14ac:dyDescent="0.35">
      <c r="B379" s="460"/>
      <c r="D379" s="68"/>
      <c r="E379" s="542" t="s">
        <v>250</v>
      </c>
      <c r="F379" s="95"/>
      <c r="G379" s="95"/>
      <c r="H379" s="95"/>
      <c r="I379" s="95"/>
      <c r="J379" s="95"/>
      <c r="K379" s="95"/>
      <c r="L379" s="96"/>
      <c r="M379" s="97"/>
      <c r="N379" s="359"/>
      <c r="O379" s="852"/>
      <c r="P379" s="2550"/>
      <c r="Q379" s="2418"/>
      <c r="R379" s="2312"/>
      <c r="S379" s="2312"/>
      <c r="T379" s="127"/>
      <c r="U379" s="151"/>
      <c r="V379" s="151"/>
      <c r="W379" s="151"/>
      <c r="X379" s="2312"/>
      <c r="Y379" s="2312"/>
      <c r="Z379" s="127"/>
      <c r="AA379" s="151"/>
      <c r="AB379" s="151"/>
      <c r="AC379" s="151"/>
      <c r="AD379" s="2312"/>
      <c r="AE379" s="2312"/>
      <c r="AF379" s="127"/>
      <c r="AG379" s="151"/>
      <c r="AH379" s="151"/>
      <c r="AI379" s="151"/>
      <c r="AJ379" s="2312"/>
      <c r="AK379" s="2312"/>
      <c r="AL379" s="2312"/>
      <c r="AM379" s="2312"/>
      <c r="AN379" s="2312"/>
      <c r="AO379" s="2312"/>
      <c r="AP379" s="2312"/>
      <c r="AQ379" s="2312"/>
      <c r="AS379" s="460"/>
    </row>
    <row r="380" spans="2:45" ht="16.5" customHeight="1" x14ac:dyDescent="0.3">
      <c r="B380" s="460"/>
      <c r="D380" s="537" t="s">
        <v>424</v>
      </c>
      <c r="E380" s="137" t="s">
        <v>142</v>
      </c>
      <c r="F380" s="549"/>
      <c r="G380" s="549"/>
      <c r="H380" s="549"/>
      <c r="I380" s="549"/>
      <c r="J380" s="549"/>
      <c r="K380" s="531"/>
      <c r="L380" s="531"/>
      <c r="M380" s="399"/>
      <c r="N380" s="400"/>
      <c r="O380" s="471"/>
      <c r="P380" s="2317"/>
      <c r="Q380" s="2318"/>
      <c r="R380" s="2313"/>
      <c r="S380" s="2314"/>
      <c r="T380" s="127"/>
      <c r="U380" s="151"/>
      <c r="V380" s="151"/>
      <c r="W380" s="151"/>
      <c r="X380" s="2313"/>
      <c r="Y380" s="2314"/>
      <c r="Z380" s="127"/>
      <c r="AA380" s="151"/>
      <c r="AB380" s="151"/>
      <c r="AC380" s="151"/>
      <c r="AD380" s="2313"/>
      <c r="AE380" s="2314"/>
      <c r="AF380" s="127"/>
      <c r="AG380" s="151"/>
      <c r="AH380" s="151"/>
      <c r="AI380" s="151"/>
      <c r="AJ380" s="2313"/>
      <c r="AK380" s="2314"/>
      <c r="AL380" s="2313"/>
      <c r="AM380" s="2314"/>
      <c r="AN380" s="2313"/>
      <c r="AO380" s="2314"/>
      <c r="AP380" s="2313"/>
      <c r="AQ380" s="2314"/>
      <c r="AS380" s="460"/>
    </row>
    <row r="381" spans="2:45" ht="16.5" customHeight="1" x14ac:dyDescent="0.3">
      <c r="B381" s="460"/>
      <c r="D381" s="409"/>
      <c r="E381" s="540" t="s">
        <v>570</v>
      </c>
      <c r="F381" s="533"/>
      <c r="G381" s="533"/>
      <c r="H381" s="533"/>
      <c r="I381" s="533"/>
      <c r="J381" s="533"/>
      <c r="K381" s="402"/>
      <c r="L381" s="402"/>
      <c r="M381" s="402"/>
      <c r="N381" s="403"/>
      <c r="O381" s="373" t="s">
        <v>53</v>
      </c>
      <c r="P381" s="2317">
        <v>1</v>
      </c>
      <c r="Q381" s="2318"/>
      <c r="R381" s="2313"/>
      <c r="S381" s="2314"/>
      <c r="T381" s="428"/>
      <c r="U381" s="786"/>
      <c r="V381" s="786"/>
      <c r="W381" s="786"/>
      <c r="X381" s="2413">
        <v>1</v>
      </c>
      <c r="Y381" s="2414"/>
      <c r="Z381" s="428" t="str">
        <f>IF(X381=1,"Y","")</f>
        <v>Y</v>
      </c>
      <c r="AA381" s="786"/>
      <c r="AB381" s="786"/>
      <c r="AC381" s="786"/>
      <c r="AD381" s="2313"/>
      <c r="AE381" s="2314"/>
      <c r="AF381" s="428"/>
      <c r="AG381" s="786"/>
      <c r="AH381" s="786"/>
      <c r="AI381" s="786"/>
      <c r="AJ381" s="2313"/>
      <c r="AK381" s="2314"/>
      <c r="AL381" s="2313"/>
      <c r="AM381" s="2314"/>
      <c r="AN381" s="2313"/>
      <c r="AO381" s="2314"/>
      <c r="AP381" s="2313"/>
      <c r="AQ381" s="2314"/>
      <c r="AS381" s="460"/>
    </row>
    <row r="382" spans="2:45" ht="16.5" customHeight="1" x14ac:dyDescent="0.3">
      <c r="B382" s="460"/>
      <c r="D382" s="149" t="s">
        <v>425</v>
      </c>
      <c r="E382" s="139" t="s">
        <v>357</v>
      </c>
      <c r="F382" s="138"/>
      <c r="G382" s="549"/>
      <c r="H382" s="549"/>
      <c r="I382" s="531"/>
      <c r="J382" s="531"/>
      <c r="K382" s="399"/>
      <c r="L382" s="399"/>
      <c r="M382" s="399"/>
      <c r="N382" s="400"/>
      <c r="O382" s="472"/>
      <c r="P382" s="2318"/>
      <c r="Q382" s="2315"/>
      <c r="R382" s="2316"/>
      <c r="S382" s="2316"/>
      <c r="T382" s="108"/>
      <c r="U382" s="409"/>
      <c r="V382" s="409"/>
      <c r="W382" s="409"/>
      <c r="X382" s="2316"/>
      <c r="Y382" s="2316"/>
      <c r="Z382" s="108"/>
      <c r="AA382" s="409"/>
      <c r="AB382" s="409"/>
      <c r="AC382" s="409"/>
      <c r="AD382" s="2316"/>
      <c r="AE382" s="2316"/>
      <c r="AF382" s="108"/>
      <c r="AG382" s="409"/>
      <c r="AH382" s="409"/>
      <c r="AI382" s="409"/>
      <c r="AJ382" s="2316"/>
      <c r="AK382" s="2316"/>
      <c r="AL382" s="2316"/>
      <c r="AM382" s="2316"/>
      <c r="AN382" s="2316"/>
      <c r="AO382" s="2316"/>
      <c r="AP382" s="2316"/>
      <c r="AQ382" s="2316"/>
      <c r="AS382" s="460"/>
    </row>
    <row r="383" spans="2:45" ht="16.5" customHeight="1" x14ac:dyDescent="0.3">
      <c r="B383" s="460"/>
      <c r="D383" s="409"/>
      <c r="E383" s="540" t="s">
        <v>571</v>
      </c>
      <c r="F383" s="542"/>
      <c r="G383" s="533"/>
      <c r="H383" s="533"/>
      <c r="I383" s="533"/>
      <c r="J383" s="533"/>
      <c r="K383" s="402"/>
      <c r="L383" s="402"/>
      <c r="M383" s="402"/>
      <c r="N383" s="403"/>
      <c r="O383" s="373" t="s">
        <v>53</v>
      </c>
      <c r="P383" s="2318">
        <v>1</v>
      </c>
      <c r="Q383" s="2315"/>
      <c r="R383" s="2316"/>
      <c r="S383" s="2316"/>
      <c r="T383" s="428"/>
      <c r="U383" s="786"/>
      <c r="V383" s="786"/>
      <c r="W383" s="786"/>
      <c r="X383" s="2399">
        <v>1</v>
      </c>
      <c r="Y383" s="2399"/>
      <c r="Z383" s="428" t="str">
        <f>IF(X383=1,"Y","")</f>
        <v>Y</v>
      </c>
      <c r="AA383" s="786"/>
      <c r="AB383" s="786"/>
      <c r="AC383" s="786"/>
      <c r="AD383" s="2316"/>
      <c r="AE383" s="2316"/>
      <c r="AF383" s="428"/>
      <c r="AG383" s="786"/>
      <c r="AH383" s="786"/>
      <c r="AI383" s="786"/>
      <c r="AJ383" s="2316"/>
      <c r="AK383" s="2316"/>
      <c r="AL383" s="2316"/>
      <c r="AM383" s="2316"/>
      <c r="AN383" s="2316"/>
      <c r="AO383" s="2316"/>
      <c r="AP383" s="2316"/>
      <c r="AQ383" s="2316"/>
      <c r="AS383" s="460"/>
    </row>
    <row r="384" spans="2:45" ht="16.5" customHeight="1" x14ac:dyDescent="0.3">
      <c r="B384" s="460"/>
      <c r="D384" s="404"/>
      <c r="E384" s="477" t="s">
        <v>535</v>
      </c>
      <c r="F384" s="140"/>
      <c r="G384" s="531"/>
      <c r="H384" s="531"/>
      <c r="I384" s="531"/>
      <c r="J384" s="531"/>
      <c r="K384" s="399"/>
      <c r="L384" s="399"/>
      <c r="M384" s="399"/>
      <c r="N384" s="400"/>
      <c r="O384" s="472"/>
      <c r="P384" s="2318"/>
      <c r="Q384" s="2315"/>
      <c r="R384" s="2316"/>
      <c r="S384" s="2316"/>
      <c r="T384" s="108"/>
      <c r="U384" s="409"/>
      <c r="V384" s="409"/>
      <c r="W384" s="409"/>
      <c r="X384" s="2316"/>
      <c r="Y384" s="2316"/>
      <c r="Z384" s="108"/>
      <c r="AA384" s="409"/>
      <c r="AB384" s="409"/>
      <c r="AC384" s="409"/>
      <c r="AD384" s="2316"/>
      <c r="AE384" s="2316"/>
      <c r="AF384" s="108"/>
      <c r="AG384" s="409"/>
      <c r="AH384" s="409"/>
      <c r="AI384" s="409"/>
      <c r="AJ384" s="2316"/>
      <c r="AK384" s="2316"/>
      <c r="AL384" s="2316"/>
      <c r="AM384" s="2316"/>
      <c r="AN384" s="2316"/>
      <c r="AO384" s="2316"/>
      <c r="AP384" s="2316"/>
      <c r="AQ384" s="2316"/>
      <c r="AS384" s="460"/>
    </row>
    <row r="385" spans="2:45" ht="16.5" customHeight="1" x14ac:dyDescent="0.3">
      <c r="B385" s="460"/>
      <c r="D385" s="409"/>
      <c r="E385" s="542" t="s">
        <v>629</v>
      </c>
      <c r="F385" s="533"/>
      <c r="G385" s="533"/>
      <c r="H385" s="533"/>
      <c r="I385" s="533"/>
      <c r="J385" s="533"/>
      <c r="K385" s="402"/>
      <c r="L385" s="402"/>
      <c r="M385" s="402"/>
      <c r="N385" s="403"/>
      <c r="O385" s="427" t="s">
        <v>53</v>
      </c>
      <c r="P385" s="2318">
        <v>1</v>
      </c>
      <c r="Q385" s="2315"/>
      <c r="R385" s="414"/>
      <c r="S385" s="437"/>
      <c r="T385" s="428"/>
      <c r="U385" s="786"/>
      <c r="V385" s="786"/>
      <c r="W385" s="786"/>
      <c r="X385" s="445"/>
      <c r="Y385" s="446"/>
      <c r="Z385" s="428" t="str">
        <f>IF(X385=1,"Y","")</f>
        <v/>
      </c>
      <c r="AA385" s="786"/>
      <c r="AB385" s="786"/>
      <c r="AC385" s="786"/>
      <c r="AD385" s="414"/>
      <c r="AE385" s="437"/>
      <c r="AF385" s="428"/>
      <c r="AG385" s="786"/>
      <c r="AH385" s="786"/>
      <c r="AI385" s="786"/>
      <c r="AJ385" s="414"/>
      <c r="AK385" s="437"/>
      <c r="AL385" s="414"/>
      <c r="AM385" s="437"/>
      <c r="AN385" s="414"/>
      <c r="AO385" s="437"/>
      <c r="AP385" s="414"/>
      <c r="AQ385" s="437"/>
      <c r="AS385" s="460"/>
    </row>
    <row r="386" spans="2:45" ht="16.5" customHeight="1" x14ac:dyDescent="0.3">
      <c r="B386" s="460"/>
      <c r="D386" s="409"/>
      <c r="E386" s="542" t="s">
        <v>630</v>
      </c>
      <c r="F386" s="533"/>
      <c r="G386" s="533"/>
      <c r="H386" s="533"/>
      <c r="I386" s="533"/>
      <c r="J386" s="533"/>
      <c r="K386" s="402"/>
      <c r="L386" s="402"/>
      <c r="M386" s="402"/>
      <c r="N386" s="403"/>
      <c r="O386" s="427" t="s">
        <v>53</v>
      </c>
      <c r="P386" s="2318">
        <v>2</v>
      </c>
      <c r="Q386" s="2315"/>
      <c r="R386" s="2316"/>
      <c r="S386" s="2316"/>
      <c r="T386" s="428"/>
      <c r="U386" s="428"/>
      <c r="V386" s="428"/>
      <c r="W386" s="428"/>
      <c r="X386" s="2399"/>
      <c r="Y386" s="2399"/>
      <c r="Z386" s="428" t="str">
        <f>IF(X386=2,"Y","")</f>
        <v/>
      </c>
      <c r="AA386" s="428"/>
      <c r="AB386" s="428"/>
      <c r="AC386" s="428"/>
      <c r="AD386" s="2316"/>
      <c r="AE386" s="2316"/>
      <c r="AF386" s="428"/>
      <c r="AG386" s="428"/>
      <c r="AH386" s="428"/>
      <c r="AI386" s="428"/>
      <c r="AJ386" s="2316"/>
      <c r="AK386" s="2316"/>
      <c r="AL386" s="2316"/>
      <c r="AM386" s="2316"/>
      <c r="AN386" s="2316"/>
      <c r="AO386" s="2316"/>
      <c r="AP386" s="2316"/>
      <c r="AQ386" s="2316"/>
      <c r="AS386" s="460"/>
    </row>
    <row r="387" spans="2:45" ht="16.5" customHeight="1" x14ac:dyDescent="0.3">
      <c r="B387" s="460"/>
      <c r="D387" s="404"/>
      <c r="E387" s="440" t="s">
        <v>631</v>
      </c>
      <c r="F387" s="531"/>
      <c r="G387" s="531"/>
      <c r="H387" s="531"/>
      <c r="I387" s="531"/>
      <c r="J387" s="531"/>
      <c r="K387" s="399"/>
      <c r="L387" s="399"/>
      <c r="M387" s="399"/>
      <c r="N387" s="400"/>
      <c r="O387" s="493" t="s">
        <v>53</v>
      </c>
      <c r="P387" s="2318">
        <v>3</v>
      </c>
      <c r="Q387" s="2315"/>
      <c r="R387" s="2316"/>
      <c r="S387" s="2316"/>
      <c r="T387" s="428"/>
      <c r="U387" s="428"/>
      <c r="V387" s="428"/>
      <c r="W387" s="428"/>
      <c r="X387" s="2399">
        <v>3</v>
      </c>
      <c r="Y387" s="2399"/>
      <c r="Z387" s="428" t="str">
        <f>IF(X387=3,"Y","")</f>
        <v>Y</v>
      </c>
      <c r="AA387" s="428"/>
      <c r="AB387" s="428"/>
      <c r="AC387" s="428"/>
      <c r="AD387" s="2316"/>
      <c r="AE387" s="2316"/>
      <c r="AF387" s="428"/>
      <c r="AG387" s="428"/>
      <c r="AH387" s="428"/>
      <c r="AI387" s="428"/>
      <c r="AJ387" s="2316"/>
      <c r="AK387" s="2316"/>
      <c r="AL387" s="2316"/>
      <c r="AM387" s="2316"/>
      <c r="AN387" s="2316"/>
      <c r="AO387" s="2316"/>
      <c r="AP387" s="2316"/>
      <c r="AQ387" s="2316"/>
      <c r="AS387" s="460"/>
    </row>
    <row r="388" spans="2:45" ht="16.5" customHeight="1" x14ac:dyDescent="0.3">
      <c r="B388" s="460"/>
      <c r="D388" s="796" t="s">
        <v>426</v>
      </c>
      <c r="E388" s="177" t="s">
        <v>143</v>
      </c>
      <c r="F388" s="541"/>
      <c r="G388" s="541"/>
      <c r="H388" s="541"/>
      <c r="I388" s="785"/>
      <c r="J388" s="785"/>
      <c r="K388" s="785"/>
      <c r="L388" s="402"/>
      <c r="M388" s="402"/>
      <c r="N388" s="403"/>
      <c r="O388" s="472"/>
      <c r="P388" s="2318"/>
      <c r="Q388" s="2315"/>
      <c r="R388" s="2316"/>
      <c r="S388" s="2316"/>
      <c r="T388" s="108"/>
      <c r="U388" s="409"/>
      <c r="V388" s="409"/>
      <c r="W388" s="409"/>
      <c r="X388" s="2316"/>
      <c r="Y388" s="2316"/>
      <c r="Z388" s="108"/>
      <c r="AA388" s="409"/>
      <c r="AB388" s="409"/>
      <c r="AC388" s="409"/>
      <c r="AD388" s="2316"/>
      <c r="AE388" s="2316"/>
      <c r="AF388" s="108"/>
      <c r="AG388" s="409"/>
      <c r="AH388" s="409"/>
      <c r="AI388" s="409"/>
      <c r="AJ388" s="2316"/>
      <c r="AK388" s="2316"/>
      <c r="AL388" s="2316"/>
      <c r="AM388" s="2316"/>
      <c r="AN388" s="2316"/>
      <c r="AO388" s="2316"/>
      <c r="AP388" s="2316"/>
      <c r="AQ388" s="2316"/>
      <c r="AS388" s="460"/>
    </row>
    <row r="389" spans="2:45" ht="16.5" customHeight="1" x14ac:dyDescent="0.3">
      <c r="B389" s="460"/>
      <c r="D389" s="404"/>
      <c r="E389" s="546" t="s">
        <v>300</v>
      </c>
      <c r="F389" s="140"/>
      <c r="G389" s="531"/>
      <c r="H389" s="531"/>
      <c r="I389" s="531"/>
      <c r="J389" s="531"/>
      <c r="K389" s="399"/>
      <c r="L389" s="399"/>
      <c r="M389" s="399"/>
      <c r="N389" s="400"/>
      <c r="O389" s="373" t="s">
        <v>53</v>
      </c>
      <c r="P389" s="2318">
        <v>1</v>
      </c>
      <c r="Q389" s="2315"/>
      <c r="R389" s="2316"/>
      <c r="S389" s="2316"/>
      <c r="T389" s="428"/>
      <c r="U389" s="786"/>
      <c r="V389" s="786"/>
      <c r="W389" s="786"/>
      <c r="X389" s="2399"/>
      <c r="Y389" s="2399"/>
      <c r="Z389" s="428" t="str">
        <f>IF(X389=1,"Y","")</f>
        <v/>
      </c>
      <c r="AA389" s="786"/>
      <c r="AB389" s="786"/>
      <c r="AC389" s="786"/>
      <c r="AD389" s="2316"/>
      <c r="AE389" s="2316"/>
      <c r="AF389" s="428"/>
      <c r="AG389" s="786"/>
      <c r="AH389" s="786"/>
      <c r="AI389" s="786"/>
      <c r="AJ389" s="2316"/>
      <c r="AK389" s="2316"/>
      <c r="AL389" s="2316"/>
      <c r="AM389" s="2316"/>
      <c r="AN389" s="2316"/>
      <c r="AO389" s="2316"/>
      <c r="AP389" s="2316"/>
      <c r="AQ389" s="2316"/>
      <c r="AS389" s="460"/>
    </row>
    <row r="390" spans="2:45" ht="16.5" customHeight="1" x14ac:dyDescent="0.3">
      <c r="B390" s="460"/>
      <c r="D390" s="409"/>
      <c r="E390" s="542" t="s">
        <v>301</v>
      </c>
      <c r="F390" s="540"/>
      <c r="G390" s="533"/>
      <c r="H390" s="533"/>
      <c r="I390" s="533"/>
      <c r="J390" s="533"/>
      <c r="K390" s="402"/>
      <c r="L390" s="402"/>
      <c r="M390" s="402"/>
      <c r="N390" s="403"/>
      <c r="O390" s="373" t="s">
        <v>53</v>
      </c>
      <c r="P390" s="2559">
        <v>2</v>
      </c>
      <c r="Q390" s="2318"/>
      <c r="R390" s="2313"/>
      <c r="S390" s="2314"/>
      <c r="T390" s="428"/>
      <c r="U390" s="786"/>
      <c r="V390" s="786"/>
      <c r="W390" s="786"/>
      <c r="X390" s="2413"/>
      <c r="Y390" s="2414"/>
      <c r="Z390" s="428" t="str">
        <f>IF(X390=2,"Y","")</f>
        <v/>
      </c>
      <c r="AA390" s="786"/>
      <c r="AB390" s="786"/>
      <c r="AC390" s="786"/>
      <c r="AD390" s="2313"/>
      <c r="AE390" s="2314"/>
      <c r="AF390" s="428"/>
      <c r="AG390" s="786"/>
      <c r="AH390" s="786"/>
      <c r="AI390" s="786"/>
      <c r="AJ390" s="2313"/>
      <c r="AK390" s="2314"/>
      <c r="AL390" s="2313"/>
      <c r="AM390" s="2314"/>
      <c r="AN390" s="2313"/>
      <c r="AO390" s="2314"/>
      <c r="AP390" s="2313"/>
      <c r="AQ390" s="2314"/>
      <c r="AS390" s="460"/>
    </row>
    <row r="391" spans="2:45" ht="16.5" customHeight="1" x14ac:dyDescent="0.3">
      <c r="B391" s="460"/>
      <c r="D391" s="404"/>
      <c r="E391" s="546" t="s">
        <v>302</v>
      </c>
      <c r="F391" s="140"/>
      <c r="G391" s="531"/>
      <c r="H391" s="531"/>
      <c r="I391" s="531"/>
      <c r="J391" s="150"/>
      <c r="K391" s="399"/>
      <c r="L391" s="399"/>
      <c r="M391" s="399"/>
      <c r="N391" s="400"/>
      <c r="O391" s="373" t="s">
        <v>53</v>
      </c>
      <c r="P391" s="2318">
        <v>3</v>
      </c>
      <c r="Q391" s="2315"/>
      <c r="R391" s="2316"/>
      <c r="S391" s="2316"/>
      <c r="T391" s="428"/>
      <c r="U391" s="428"/>
      <c r="V391" s="428"/>
      <c r="W391" s="428"/>
      <c r="X391" s="2399"/>
      <c r="Y391" s="2399"/>
      <c r="Z391" s="428" t="str">
        <f>IF(X391=3,"Y","")</f>
        <v/>
      </c>
      <c r="AA391" s="428"/>
      <c r="AB391" s="428"/>
      <c r="AC391" s="428"/>
      <c r="AD391" s="2316"/>
      <c r="AE391" s="2316"/>
      <c r="AF391" s="428"/>
      <c r="AG391" s="428"/>
      <c r="AH391" s="428"/>
      <c r="AI391" s="428"/>
      <c r="AJ391" s="2316"/>
      <c r="AK391" s="2316"/>
      <c r="AL391" s="2316"/>
      <c r="AM391" s="2316"/>
      <c r="AN391" s="2316"/>
      <c r="AO391" s="2316"/>
      <c r="AP391" s="2316"/>
      <c r="AQ391" s="2316"/>
      <c r="AS391" s="460"/>
    </row>
    <row r="392" spans="2:45" ht="16.5" customHeight="1" x14ac:dyDescent="0.3">
      <c r="B392" s="460"/>
      <c r="D392" s="409"/>
      <c r="E392" s="542" t="s">
        <v>303</v>
      </c>
      <c r="F392" s="540"/>
      <c r="G392" s="533"/>
      <c r="H392" s="533"/>
      <c r="I392" s="533"/>
      <c r="J392" s="533"/>
      <c r="K392" s="402"/>
      <c r="L392" s="402"/>
      <c r="M392" s="402"/>
      <c r="N392" s="403"/>
      <c r="O392" s="373" t="s">
        <v>53</v>
      </c>
      <c r="P392" s="2318">
        <v>4</v>
      </c>
      <c r="Q392" s="2315"/>
      <c r="R392" s="2316"/>
      <c r="S392" s="2316"/>
      <c r="T392" s="428"/>
      <c r="U392" s="428"/>
      <c r="V392" s="428"/>
      <c r="W392" s="428"/>
      <c r="X392" s="2399"/>
      <c r="Y392" s="2399"/>
      <c r="Z392" s="428" t="str">
        <f>IF(X392=4,"Y","")</f>
        <v/>
      </c>
      <c r="AA392" s="428"/>
      <c r="AB392" s="428"/>
      <c r="AC392" s="428"/>
      <c r="AD392" s="2316"/>
      <c r="AE392" s="2316"/>
      <c r="AF392" s="428"/>
      <c r="AG392" s="428"/>
      <c r="AH392" s="428"/>
      <c r="AI392" s="428"/>
      <c r="AJ392" s="2316"/>
      <c r="AK392" s="2316"/>
      <c r="AL392" s="2316"/>
      <c r="AM392" s="2316"/>
      <c r="AN392" s="2316"/>
      <c r="AO392" s="2316"/>
      <c r="AP392" s="2316"/>
      <c r="AQ392" s="2316"/>
      <c r="AS392" s="460"/>
    </row>
    <row r="393" spans="2:45" ht="16.5" customHeight="1" x14ac:dyDescent="0.3">
      <c r="B393" s="460"/>
      <c r="D393" s="404"/>
      <c r="E393" s="546" t="s">
        <v>304</v>
      </c>
      <c r="F393" s="140"/>
      <c r="G393" s="531"/>
      <c r="H393" s="531"/>
      <c r="I393" s="531"/>
      <c r="J393" s="531"/>
      <c r="K393" s="399"/>
      <c r="L393" s="399"/>
      <c r="M393" s="399"/>
      <c r="N393" s="400"/>
      <c r="O393" s="373" t="s">
        <v>53</v>
      </c>
      <c r="P393" s="2318">
        <v>5</v>
      </c>
      <c r="Q393" s="2315"/>
      <c r="R393" s="2316"/>
      <c r="S393" s="2316"/>
      <c r="T393" s="428"/>
      <c r="U393" s="428"/>
      <c r="V393" s="428"/>
      <c r="W393" s="428"/>
      <c r="X393" s="2399">
        <v>5</v>
      </c>
      <c r="Y393" s="2399"/>
      <c r="Z393" s="428" t="str">
        <f>IF(X393=5,"Y","")</f>
        <v>Y</v>
      </c>
      <c r="AA393" s="428"/>
      <c r="AB393" s="428"/>
      <c r="AC393" s="428"/>
      <c r="AD393" s="2316"/>
      <c r="AE393" s="2316"/>
      <c r="AF393" s="428"/>
      <c r="AG393" s="428"/>
      <c r="AH393" s="428"/>
      <c r="AI393" s="428"/>
      <c r="AJ393" s="2316"/>
      <c r="AK393" s="2316"/>
      <c r="AL393" s="2316"/>
      <c r="AM393" s="2316"/>
      <c r="AN393" s="2316"/>
      <c r="AO393" s="2316"/>
      <c r="AP393" s="2316"/>
      <c r="AQ393" s="2316"/>
      <c r="AS393" s="460"/>
    </row>
    <row r="394" spans="2:45" ht="16.5" customHeight="1" x14ac:dyDescent="0.3">
      <c r="B394" s="460"/>
      <c r="D394" s="419" t="s">
        <v>427</v>
      </c>
      <c r="E394" s="178" t="s">
        <v>81</v>
      </c>
      <c r="F394" s="785"/>
      <c r="G394" s="785"/>
      <c r="H394" s="785"/>
      <c r="I394" s="533"/>
      <c r="J394" s="533"/>
      <c r="K394" s="402"/>
      <c r="L394" s="402"/>
      <c r="M394" s="402"/>
      <c r="N394" s="403"/>
      <c r="O394" s="472"/>
      <c r="P394" s="531"/>
      <c r="Q394" s="532"/>
      <c r="R394" s="414"/>
      <c r="S394" s="437"/>
      <c r="T394" s="108"/>
      <c r="U394" s="409"/>
      <c r="V394" s="409"/>
      <c r="W394" s="409"/>
      <c r="X394" s="414"/>
      <c r="Y394" s="437"/>
      <c r="Z394" s="108"/>
      <c r="AA394" s="409"/>
      <c r="AB394" s="409"/>
      <c r="AC394" s="409"/>
      <c r="AD394" s="414"/>
      <c r="AE394" s="437"/>
      <c r="AF394" s="108"/>
      <c r="AG394" s="409"/>
      <c r="AH394" s="409"/>
      <c r="AI394" s="409"/>
      <c r="AJ394" s="414"/>
      <c r="AK394" s="437"/>
      <c r="AL394" s="414"/>
      <c r="AM394" s="437"/>
      <c r="AN394" s="414"/>
      <c r="AO394" s="437"/>
      <c r="AP394" s="414"/>
      <c r="AQ394" s="437"/>
      <c r="AS394" s="460"/>
    </row>
    <row r="395" spans="2:45" ht="16.5" customHeight="1" x14ac:dyDescent="0.3">
      <c r="B395" s="460"/>
      <c r="D395" s="404"/>
      <c r="E395" s="546" t="s">
        <v>113</v>
      </c>
      <c r="F395" s="531"/>
      <c r="G395" s="531"/>
      <c r="H395" s="531"/>
      <c r="I395" s="531"/>
      <c r="J395" s="531"/>
      <c r="K395" s="399"/>
      <c r="L395" s="399"/>
      <c r="M395" s="399"/>
      <c r="N395" s="400"/>
      <c r="O395" s="373" t="s">
        <v>53</v>
      </c>
      <c r="P395" s="2318">
        <v>1</v>
      </c>
      <c r="Q395" s="2315"/>
      <c r="R395" s="2316"/>
      <c r="S395" s="2316"/>
      <c r="T395" s="428"/>
      <c r="U395" s="786"/>
      <c r="V395" s="786"/>
      <c r="W395" s="786"/>
      <c r="X395" s="2399"/>
      <c r="Y395" s="2399"/>
      <c r="Z395" s="428" t="str">
        <f>IF(X395=1,"Y","")</f>
        <v/>
      </c>
      <c r="AA395" s="786"/>
      <c r="AB395" s="786"/>
      <c r="AC395" s="786"/>
      <c r="AD395" s="2316"/>
      <c r="AE395" s="2316"/>
      <c r="AF395" s="428"/>
      <c r="AG395" s="786"/>
      <c r="AH395" s="786"/>
      <c r="AI395" s="786"/>
      <c r="AJ395" s="2316"/>
      <c r="AK395" s="2316"/>
      <c r="AL395" s="2316"/>
      <c r="AM395" s="2316"/>
      <c r="AN395" s="2316"/>
      <c r="AO395" s="2316"/>
      <c r="AP395" s="2316"/>
      <c r="AQ395" s="2316"/>
      <c r="AS395" s="460"/>
    </row>
    <row r="396" spans="2:45" ht="16.5" customHeight="1" x14ac:dyDescent="0.3">
      <c r="B396" s="460"/>
      <c r="D396" s="409"/>
      <c r="E396" s="542" t="s">
        <v>114</v>
      </c>
      <c r="F396" s="533"/>
      <c r="G396" s="533"/>
      <c r="H396" s="533"/>
      <c r="I396" s="533"/>
      <c r="J396" s="533"/>
      <c r="K396" s="402"/>
      <c r="L396" s="402"/>
      <c r="M396" s="402"/>
      <c r="N396" s="403"/>
      <c r="O396" s="373" t="s">
        <v>53</v>
      </c>
      <c r="P396" s="2318">
        <v>2</v>
      </c>
      <c r="Q396" s="2315"/>
      <c r="R396" s="2316"/>
      <c r="S396" s="2316"/>
      <c r="T396" s="428"/>
      <c r="U396" s="428"/>
      <c r="V396" s="428"/>
      <c r="W396" s="428"/>
      <c r="X396" s="2399"/>
      <c r="Y396" s="2399"/>
      <c r="Z396" s="428" t="str">
        <f>IF(X396=2,"Y","")</f>
        <v/>
      </c>
      <c r="AA396" s="428"/>
      <c r="AB396" s="428"/>
      <c r="AC396" s="428"/>
      <c r="AD396" s="2316"/>
      <c r="AE396" s="2316"/>
      <c r="AF396" s="428"/>
      <c r="AG396" s="428"/>
      <c r="AH396" s="428"/>
      <c r="AI396" s="428"/>
      <c r="AJ396" s="2316"/>
      <c r="AK396" s="2316"/>
      <c r="AL396" s="2316"/>
      <c r="AM396" s="2316"/>
      <c r="AN396" s="2316"/>
      <c r="AO396" s="2316"/>
      <c r="AP396" s="2316"/>
      <c r="AQ396" s="2316"/>
      <c r="AS396" s="460"/>
    </row>
    <row r="397" spans="2:45" ht="16.5" customHeight="1" x14ac:dyDescent="0.3">
      <c r="B397" s="460"/>
      <c r="D397" s="404"/>
      <c r="E397" s="546" t="s">
        <v>115</v>
      </c>
      <c r="F397" s="531"/>
      <c r="G397" s="531"/>
      <c r="H397" s="531"/>
      <c r="I397" s="531"/>
      <c r="J397" s="531"/>
      <c r="K397" s="399"/>
      <c r="L397" s="399"/>
      <c r="M397" s="399"/>
      <c r="N397" s="400"/>
      <c r="O397" s="373" t="s">
        <v>53</v>
      </c>
      <c r="P397" s="2559">
        <v>3</v>
      </c>
      <c r="Q397" s="2318"/>
      <c r="R397" s="2313"/>
      <c r="S397" s="2314"/>
      <c r="T397" s="428"/>
      <c r="U397" s="786"/>
      <c r="V397" s="786"/>
      <c r="W397" s="786"/>
      <c r="X397" s="2413"/>
      <c r="Y397" s="2414"/>
      <c r="Z397" s="428" t="str">
        <f>IF(X397=3,"Y","")</f>
        <v/>
      </c>
      <c r="AA397" s="786"/>
      <c r="AB397" s="786"/>
      <c r="AC397" s="786"/>
      <c r="AD397" s="2313"/>
      <c r="AE397" s="2314"/>
      <c r="AF397" s="428"/>
      <c r="AG397" s="786"/>
      <c r="AH397" s="786"/>
      <c r="AI397" s="786"/>
      <c r="AJ397" s="2313"/>
      <c r="AK397" s="2314"/>
      <c r="AL397" s="2313"/>
      <c r="AM397" s="2314"/>
      <c r="AN397" s="2313"/>
      <c r="AO397" s="2314"/>
      <c r="AP397" s="2313"/>
      <c r="AQ397" s="2314"/>
      <c r="AS397" s="460"/>
    </row>
    <row r="398" spans="2:45" ht="16.5" customHeight="1" x14ac:dyDescent="0.3">
      <c r="B398" s="460"/>
      <c r="D398" s="409"/>
      <c r="E398" s="542" t="s">
        <v>116</v>
      </c>
      <c r="F398" s="533"/>
      <c r="G398" s="533"/>
      <c r="H398" s="533"/>
      <c r="I398" s="533"/>
      <c r="J398" s="533"/>
      <c r="K398" s="402"/>
      <c r="L398" s="402"/>
      <c r="M398" s="402"/>
      <c r="N398" s="403"/>
      <c r="O398" s="373" t="s">
        <v>53</v>
      </c>
      <c r="P398" s="2559">
        <v>4</v>
      </c>
      <c r="Q398" s="2318"/>
      <c r="R398" s="2313"/>
      <c r="S398" s="2314"/>
      <c r="T398" s="428"/>
      <c r="U398" s="786"/>
      <c r="V398" s="786"/>
      <c r="W398" s="786"/>
      <c r="X398" s="2413">
        <v>4</v>
      </c>
      <c r="Y398" s="2414"/>
      <c r="Z398" s="428" t="str">
        <f>IF(X398=4,"Y","")</f>
        <v>Y</v>
      </c>
      <c r="AA398" s="786"/>
      <c r="AB398" s="786"/>
      <c r="AC398" s="786"/>
      <c r="AD398" s="2313"/>
      <c r="AE398" s="2314"/>
      <c r="AF398" s="428"/>
      <c r="AG398" s="786"/>
      <c r="AH398" s="786"/>
      <c r="AI398" s="786"/>
      <c r="AJ398" s="2313"/>
      <c r="AK398" s="2314"/>
      <c r="AL398" s="2313"/>
      <c r="AM398" s="2314"/>
      <c r="AN398" s="2313"/>
      <c r="AO398" s="2314"/>
      <c r="AP398" s="2313"/>
      <c r="AQ398" s="2314"/>
      <c r="AS398" s="460"/>
    </row>
    <row r="399" spans="2:45" ht="16.5" customHeight="1" x14ac:dyDescent="0.3">
      <c r="B399" s="460"/>
      <c r="D399" s="439" t="s">
        <v>198</v>
      </c>
      <c r="E399" s="533"/>
      <c r="F399" s="533"/>
      <c r="G399" s="533"/>
      <c r="H399" s="533"/>
      <c r="I399" s="533"/>
      <c r="J399" s="533"/>
      <c r="K399" s="402"/>
      <c r="L399" s="402"/>
      <c r="M399" s="402"/>
      <c r="N399" s="403"/>
      <c r="O399" s="402"/>
      <c r="P399" s="531"/>
      <c r="Q399" s="532"/>
      <c r="R399" s="414"/>
      <c r="S399" s="437"/>
      <c r="T399" s="108"/>
      <c r="U399" s="409"/>
      <c r="V399" s="409"/>
      <c r="W399" s="409"/>
      <c r="X399" s="414"/>
      <c r="Y399" s="437"/>
      <c r="Z399" s="108"/>
      <c r="AA399" s="409"/>
      <c r="AB399" s="409"/>
      <c r="AC399" s="409"/>
      <c r="AD399" s="414"/>
      <c r="AE399" s="437"/>
      <c r="AF399" s="108"/>
      <c r="AG399" s="409"/>
      <c r="AH399" s="409"/>
      <c r="AI399" s="409"/>
      <c r="AJ399" s="414"/>
      <c r="AK399" s="437"/>
      <c r="AL399" s="414"/>
      <c r="AM399" s="437"/>
      <c r="AN399" s="414"/>
      <c r="AO399" s="437"/>
      <c r="AP399" s="414"/>
      <c r="AQ399" s="437"/>
      <c r="AS399" s="460"/>
    </row>
    <row r="400" spans="2:45" ht="16.5" customHeight="1" x14ac:dyDescent="0.3">
      <c r="B400" s="460"/>
      <c r="D400" s="537" t="s">
        <v>428</v>
      </c>
      <c r="E400" s="538" t="s">
        <v>345</v>
      </c>
      <c r="F400" s="549"/>
      <c r="G400" s="533"/>
      <c r="H400" s="533"/>
      <c r="I400" s="533"/>
      <c r="J400" s="533"/>
      <c r="K400" s="402"/>
      <c r="L400" s="402"/>
      <c r="M400" s="402"/>
      <c r="N400" s="403"/>
      <c r="O400" s="373" t="s">
        <v>53</v>
      </c>
      <c r="P400" s="2559">
        <v>1</v>
      </c>
      <c r="Q400" s="2318"/>
      <c r="R400" s="2313"/>
      <c r="S400" s="2314"/>
      <c r="T400" s="428"/>
      <c r="U400" s="786"/>
      <c r="V400" s="786"/>
      <c r="W400" s="786"/>
      <c r="X400" s="2413">
        <v>1</v>
      </c>
      <c r="Y400" s="2414"/>
      <c r="Z400" s="428" t="str">
        <f>IF(X400=1,"Y","")</f>
        <v>Y</v>
      </c>
      <c r="AA400" s="786"/>
      <c r="AB400" s="786"/>
      <c r="AC400" s="786"/>
      <c r="AD400" s="2313"/>
      <c r="AE400" s="2314"/>
      <c r="AF400" s="428"/>
      <c r="AG400" s="786"/>
      <c r="AH400" s="786"/>
      <c r="AI400" s="786"/>
      <c r="AJ400" s="2313"/>
      <c r="AK400" s="2314"/>
      <c r="AL400" s="2313"/>
      <c r="AM400" s="2314"/>
      <c r="AN400" s="2313"/>
      <c r="AO400" s="2314"/>
      <c r="AP400" s="2313"/>
      <c r="AQ400" s="2314"/>
      <c r="AS400" s="460"/>
    </row>
    <row r="401" spans="2:45" ht="16.5" customHeight="1" x14ac:dyDescent="0.3">
      <c r="B401" s="460"/>
      <c r="D401" s="441" t="s">
        <v>429</v>
      </c>
      <c r="E401" s="433" t="s">
        <v>311</v>
      </c>
      <c r="F401" s="533"/>
      <c r="G401" s="533"/>
      <c r="H401" s="533"/>
      <c r="I401" s="533"/>
      <c r="J401" s="533"/>
      <c r="K401" s="402"/>
      <c r="L401" s="402"/>
      <c r="M401" s="402"/>
      <c r="N401" s="403"/>
      <c r="O401" s="340" t="s">
        <v>180</v>
      </c>
      <c r="P401" s="2318">
        <v>3</v>
      </c>
      <c r="Q401" s="2315"/>
      <c r="R401" s="2316"/>
      <c r="S401" s="2316"/>
      <c r="T401" s="108"/>
      <c r="U401" s="409"/>
      <c r="V401" s="409"/>
      <c r="W401" s="409"/>
      <c r="X401" s="2399">
        <v>3</v>
      </c>
      <c r="Y401" s="2399"/>
      <c r="Z401" s="108"/>
      <c r="AA401" s="409"/>
      <c r="AB401" s="409"/>
      <c r="AC401" s="409"/>
      <c r="AD401" s="2316"/>
      <c r="AE401" s="2316"/>
      <c r="AF401" s="108"/>
      <c r="AG401" s="409"/>
      <c r="AH401" s="409"/>
      <c r="AI401" s="409"/>
      <c r="AJ401" s="2316"/>
      <c r="AK401" s="2316"/>
      <c r="AL401" s="2316"/>
      <c r="AM401" s="2316"/>
      <c r="AN401" s="2316"/>
      <c r="AO401" s="2316"/>
      <c r="AP401" s="2316"/>
      <c r="AQ401" s="2316"/>
      <c r="AS401" s="460"/>
    </row>
    <row r="402" spans="2:45" ht="16.5" customHeight="1" x14ac:dyDescent="0.3">
      <c r="B402" s="460"/>
      <c r="D402" s="176" t="s">
        <v>430</v>
      </c>
      <c r="E402" s="23" t="s">
        <v>327</v>
      </c>
      <c r="F402" s="531"/>
      <c r="G402" s="531"/>
      <c r="H402" s="531"/>
      <c r="I402" s="531"/>
      <c r="J402" s="531"/>
      <c r="K402" s="399"/>
      <c r="L402" s="399"/>
      <c r="M402" s="399"/>
      <c r="N402" s="400"/>
      <c r="O402" s="472"/>
      <c r="P402" s="2318"/>
      <c r="Q402" s="2315"/>
      <c r="R402" s="2316"/>
      <c r="S402" s="2316"/>
      <c r="T402" s="108"/>
      <c r="U402" s="409"/>
      <c r="V402" s="409"/>
      <c r="W402" s="409"/>
      <c r="X402" s="2316"/>
      <c r="Y402" s="2316"/>
      <c r="Z402" s="108"/>
      <c r="AA402" s="409"/>
      <c r="AB402" s="409"/>
      <c r="AC402" s="409"/>
      <c r="AD402" s="2316"/>
      <c r="AE402" s="2316"/>
      <c r="AF402" s="108"/>
      <c r="AG402" s="409"/>
      <c r="AH402" s="409"/>
      <c r="AI402" s="409"/>
      <c r="AJ402" s="2316"/>
      <c r="AK402" s="2316"/>
      <c r="AL402" s="2316"/>
      <c r="AM402" s="2316"/>
      <c r="AN402" s="2316"/>
      <c r="AO402" s="2316"/>
      <c r="AP402" s="2316"/>
      <c r="AQ402" s="2316"/>
      <c r="AS402" s="460"/>
    </row>
    <row r="403" spans="2:45" ht="16.5" customHeight="1" x14ac:dyDescent="0.3">
      <c r="B403" s="460"/>
      <c r="D403" s="2444" t="s">
        <v>657</v>
      </c>
      <c r="E403" s="2445"/>
      <c r="F403" s="2445"/>
      <c r="G403" s="2445"/>
      <c r="H403" s="2445"/>
      <c r="I403" s="2445"/>
      <c r="J403" s="2445"/>
      <c r="K403" s="2445"/>
      <c r="L403" s="2445"/>
      <c r="M403" s="2445"/>
      <c r="N403" s="2446"/>
      <c r="O403" s="241"/>
      <c r="P403" s="2561"/>
      <c r="Q403" s="2429"/>
      <c r="R403" s="2431"/>
      <c r="S403" s="2431"/>
      <c r="T403" s="180"/>
      <c r="U403" s="217"/>
      <c r="V403" s="217"/>
      <c r="W403" s="217"/>
      <c r="X403" s="2431"/>
      <c r="Y403" s="2431"/>
      <c r="Z403" s="180"/>
      <c r="AA403" s="217"/>
      <c r="AB403" s="217"/>
      <c r="AC403" s="217"/>
      <c r="AD403" s="2431"/>
      <c r="AE403" s="2431"/>
      <c r="AF403" s="180"/>
      <c r="AG403" s="217"/>
      <c r="AH403" s="217"/>
      <c r="AI403" s="217"/>
      <c r="AJ403" s="2431"/>
      <c r="AK403" s="2431"/>
      <c r="AL403" s="2431"/>
      <c r="AM403" s="2431"/>
      <c r="AN403" s="2431"/>
      <c r="AO403" s="2431"/>
      <c r="AP403" s="2431"/>
      <c r="AQ403" s="2431"/>
      <c r="AS403" s="460"/>
    </row>
    <row r="404" spans="2:45" ht="16.5" customHeight="1" x14ac:dyDescent="0.3">
      <c r="B404" s="460"/>
      <c r="D404" s="2447"/>
      <c r="E404" s="2448"/>
      <c r="F404" s="2448"/>
      <c r="G404" s="2448"/>
      <c r="H404" s="2448"/>
      <c r="I404" s="2448"/>
      <c r="J404" s="2448"/>
      <c r="K404" s="2448"/>
      <c r="L404" s="2448"/>
      <c r="M404" s="2448"/>
      <c r="N404" s="2449"/>
      <c r="O404" s="242"/>
      <c r="P404" s="2550"/>
      <c r="Q404" s="2418"/>
      <c r="R404" s="2312"/>
      <c r="S404" s="2312"/>
      <c r="T404" s="127"/>
      <c r="U404" s="151"/>
      <c r="V404" s="151"/>
      <c r="W404" s="151"/>
      <c r="X404" s="2312"/>
      <c r="Y404" s="2312"/>
      <c r="Z404" s="127"/>
      <c r="AA404" s="151"/>
      <c r="AB404" s="151"/>
      <c r="AC404" s="151"/>
      <c r="AD404" s="2312"/>
      <c r="AE404" s="2312"/>
      <c r="AF404" s="127"/>
      <c r="AG404" s="151"/>
      <c r="AH404" s="151"/>
      <c r="AI404" s="151"/>
      <c r="AJ404" s="2312"/>
      <c r="AK404" s="2312"/>
      <c r="AL404" s="2312"/>
      <c r="AM404" s="2312"/>
      <c r="AN404" s="2312"/>
      <c r="AO404" s="2312"/>
      <c r="AP404" s="2312"/>
      <c r="AQ404" s="2312"/>
      <c r="AS404" s="460"/>
    </row>
    <row r="405" spans="2:45" ht="16.5" customHeight="1" x14ac:dyDescent="0.3">
      <c r="B405" s="460"/>
      <c r="D405" s="409"/>
      <c r="E405" s="542" t="s">
        <v>144</v>
      </c>
      <c r="F405" s="540"/>
      <c r="G405" s="533"/>
      <c r="H405" s="533"/>
      <c r="I405" s="533"/>
      <c r="J405" s="533"/>
      <c r="K405" s="402"/>
      <c r="L405" s="402"/>
      <c r="M405" s="402"/>
      <c r="N405" s="403"/>
      <c r="O405" s="373" t="s">
        <v>53</v>
      </c>
      <c r="P405" s="2316">
        <v>2</v>
      </c>
      <c r="Q405" s="2316"/>
      <c r="R405" s="2316"/>
      <c r="S405" s="2316"/>
      <c r="T405" s="108"/>
      <c r="U405" s="108"/>
      <c r="V405" s="108"/>
      <c r="W405" s="108"/>
      <c r="X405" s="2399"/>
      <c r="Y405" s="2399"/>
      <c r="Z405" s="108"/>
      <c r="AA405" s="108"/>
      <c r="AB405" s="108"/>
      <c r="AC405" s="108"/>
      <c r="AD405" s="2316"/>
      <c r="AE405" s="2316"/>
      <c r="AF405" s="108"/>
      <c r="AG405" s="108"/>
      <c r="AH405" s="108"/>
      <c r="AI405" s="108"/>
      <c r="AJ405" s="2316"/>
      <c r="AK405" s="2316"/>
      <c r="AL405" s="2316"/>
      <c r="AM405" s="2316"/>
      <c r="AN405" s="2316"/>
      <c r="AO405" s="2316"/>
      <c r="AP405" s="2316"/>
      <c r="AQ405" s="2316"/>
      <c r="AS405" s="460"/>
    </row>
    <row r="406" spans="2:45" ht="16.5" customHeight="1" x14ac:dyDescent="0.3">
      <c r="B406" s="460"/>
      <c r="D406" s="404"/>
      <c r="E406" s="546" t="s">
        <v>145</v>
      </c>
      <c r="F406" s="140"/>
      <c r="G406" s="531"/>
      <c r="H406" s="531"/>
      <c r="I406" s="531"/>
      <c r="J406" s="531"/>
      <c r="K406" s="399"/>
      <c r="L406" s="399"/>
      <c r="M406" s="399"/>
      <c r="N406" s="400"/>
      <c r="O406" s="373" t="s">
        <v>53</v>
      </c>
      <c r="P406" s="2313">
        <v>3</v>
      </c>
      <c r="Q406" s="2314"/>
      <c r="R406" s="2316"/>
      <c r="S406" s="2316"/>
      <c r="T406" s="108"/>
      <c r="U406" s="108"/>
      <c r="V406" s="108"/>
      <c r="W406" s="108"/>
      <c r="X406" s="2399"/>
      <c r="Y406" s="2399"/>
      <c r="Z406" s="108"/>
      <c r="AA406" s="108"/>
      <c r="AB406" s="108"/>
      <c r="AC406" s="108"/>
      <c r="AD406" s="2316"/>
      <c r="AE406" s="2316"/>
      <c r="AF406" s="108"/>
      <c r="AG406" s="108"/>
      <c r="AH406" s="108"/>
      <c r="AI406" s="108"/>
      <c r="AJ406" s="2316"/>
      <c r="AK406" s="2316"/>
      <c r="AL406" s="2316"/>
      <c r="AM406" s="2316"/>
      <c r="AN406" s="2316"/>
      <c r="AO406" s="2316"/>
      <c r="AP406" s="2316"/>
      <c r="AQ406" s="2316"/>
      <c r="AS406" s="460"/>
    </row>
    <row r="407" spans="2:45" ht="16.5" customHeight="1" x14ac:dyDescent="0.3">
      <c r="B407" s="460"/>
      <c r="D407" s="409"/>
      <c r="E407" s="542" t="s">
        <v>146</v>
      </c>
      <c r="F407" s="540"/>
      <c r="G407" s="533"/>
      <c r="H407" s="533"/>
      <c r="I407" s="533"/>
      <c r="J407" s="533"/>
      <c r="K407" s="402"/>
      <c r="L407" s="402"/>
      <c r="M407" s="402"/>
      <c r="N407" s="403"/>
      <c r="O407" s="373" t="s">
        <v>53</v>
      </c>
      <c r="P407" s="2316">
        <v>4</v>
      </c>
      <c r="Q407" s="2316"/>
      <c r="R407" s="414"/>
      <c r="S407" s="437"/>
      <c r="T407" s="108"/>
      <c r="U407" s="404"/>
      <c r="V407" s="404"/>
      <c r="W407" s="404"/>
      <c r="X407" s="445"/>
      <c r="Y407" s="446"/>
      <c r="Z407" s="108"/>
      <c r="AA407" s="404"/>
      <c r="AB407" s="404"/>
      <c r="AC407" s="404"/>
      <c r="AD407" s="414"/>
      <c r="AE407" s="437"/>
      <c r="AF407" s="108"/>
      <c r="AG407" s="404"/>
      <c r="AH407" s="404"/>
      <c r="AI407" s="404"/>
      <c r="AJ407" s="414"/>
      <c r="AK407" s="437"/>
      <c r="AL407" s="414"/>
      <c r="AM407" s="437"/>
      <c r="AN407" s="414"/>
      <c r="AO407" s="437"/>
      <c r="AP407" s="414"/>
      <c r="AQ407" s="437"/>
      <c r="AS407" s="460"/>
    </row>
    <row r="408" spans="2:45" ht="16.5" customHeight="1" x14ac:dyDescent="0.3">
      <c r="B408" s="460"/>
      <c r="D408" s="404"/>
      <c r="E408" s="546" t="s">
        <v>147</v>
      </c>
      <c r="F408" s="140"/>
      <c r="G408" s="531"/>
      <c r="H408" s="531"/>
      <c r="I408" s="531"/>
      <c r="J408" s="531"/>
      <c r="K408" s="399"/>
      <c r="L408" s="399"/>
      <c r="M408" s="399"/>
      <c r="N408" s="400"/>
      <c r="O408" s="373" t="s">
        <v>53</v>
      </c>
      <c r="P408" s="2316">
        <v>5</v>
      </c>
      <c r="Q408" s="2316"/>
      <c r="R408" s="2316"/>
      <c r="S408" s="2316"/>
      <c r="T408" s="108"/>
      <c r="U408" s="108"/>
      <c r="V408" s="108"/>
      <c r="W408" s="108"/>
      <c r="X408" s="2399"/>
      <c r="Y408" s="2399"/>
      <c r="Z408" s="108"/>
      <c r="AA408" s="108"/>
      <c r="AB408" s="108"/>
      <c r="AC408" s="108"/>
      <c r="AD408" s="2316"/>
      <c r="AE408" s="2316"/>
      <c r="AF408" s="108"/>
      <c r="AG408" s="108"/>
      <c r="AH408" s="108"/>
      <c r="AI408" s="108"/>
      <c r="AJ408" s="2316"/>
      <c r="AK408" s="2316"/>
      <c r="AL408" s="2316"/>
      <c r="AM408" s="2316"/>
      <c r="AN408" s="2316"/>
      <c r="AO408" s="2316"/>
      <c r="AP408" s="2316"/>
      <c r="AQ408" s="2316"/>
      <c r="AS408" s="460"/>
    </row>
    <row r="409" spans="2:45" ht="16.5" customHeight="1" x14ac:dyDescent="0.3">
      <c r="B409" s="460"/>
      <c r="D409" s="409"/>
      <c r="E409" s="542" t="s">
        <v>148</v>
      </c>
      <c r="F409" s="540"/>
      <c r="G409" s="533"/>
      <c r="H409" s="533"/>
      <c r="I409" s="533"/>
      <c r="J409" s="533"/>
      <c r="K409" s="402"/>
      <c r="L409" s="402"/>
      <c r="M409" s="402"/>
      <c r="N409" s="403"/>
      <c r="O409" s="373" t="s">
        <v>53</v>
      </c>
      <c r="P409" s="2316">
        <v>6</v>
      </c>
      <c r="Q409" s="2316"/>
      <c r="R409" s="2316"/>
      <c r="S409" s="2316"/>
      <c r="T409" s="108"/>
      <c r="U409" s="108"/>
      <c r="V409" s="108"/>
      <c r="W409" s="108"/>
      <c r="X409" s="2399"/>
      <c r="Y409" s="2399"/>
      <c r="Z409" s="108"/>
      <c r="AA409" s="108"/>
      <c r="AB409" s="108"/>
      <c r="AC409" s="108"/>
      <c r="AD409" s="2316"/>
      <c r="AE409" s="2316"/>
      <c r="AF409" s="108"/>
      <c r="AG409" s="108"/>
      <c r="AH409" s="108"/>
      <c r="AI409" s="108"/>
      <c r="AJ409" s="2316"/>
      <c r="AK409" s="2316"/>
      <c r="AL409" s="2316"/>
      <c r="AM409" s="2316"/>
      <c r="AN409" s="2316"/>
      <c r="AO409" s="2316"/>
      <c r="AP409" s="2316"/>
      <c r="AQ409" s="2316"/>
      <c r="AS409" s="460"/>
    </row>
    <row r="410" spans="2:45" ht="16.5" customHeight="1" x14ac:dyDescent="0.3">
      <c r="B410" s="460"/>
      <c r="D410" s="404"/>
      <c r="E410" s="546" t="s">
        <v>149</v>
      </c>
      <c r="F410" s="140"/>
      <c r="G410" s="531"/>
      <c r="H410" s="531"/>
      <c r="I410" s="531"/>
      <c r="J410" s="531"/>
      <c r="K410" s="399"/>
      <c r="L410" s="399"/>
      <c r="M410" s="399"/>
      <c r="N410" s="400"/>
      <c r="O410" s="373" t="s">
        <v>53</v>
      </c>
      <c r="P410" s="2313">
        <v>7</v>
      </c>
      <c r="Q410" s="2314"/>
      <c r="R410" s="2313"/>
      <c r="S410" s="2314"/>
      <c r="T410" s="108"/>
      <c r="U410" s="409"/>
      <c r="V410" s="409"/>
      <c r="W410" s="409"/>
      <c r="X410" s="2413"/>
      <c r="Y410" s="2414"/>
      <c r="Z410" s="108"/>
      <c r="AA410" s="409"/>
      <c r="AB410" s="409"/>
      <c r="AC410" s="409"/>
      <c r="AD410" s="2313"/>
      <c r="AE410" s="2314"/>
      <c r="AF410" s="108"/>
      <c r="AG410" s="409"/>
      <c r="AH410" s="409"/>
      <c r="AI410" s="409"/>
      <c r="AJ410" s="2313"/>
      <c r="AK410" s="2314"/>
      <c r="AL410" s="2313"/>
      <c r="AM410" s="2314"/>
      <c r="AN410" s="2313"/>
      <c r="AO410" s="2314"/>
      <c r="AP410" s="2313"/>
      <c r="AQ410" s="2314"/>
      <c r="AS410" s="460"/>
    </row>
    <row r="411" spans="2:45" ht="16.5" customHeight="1" x14ac:dyDescent="0.3">
      <c r="B411" s="460"/>
      <c r="D411" s="409"/>
      <c r="E411" s="542" t="s">
        <v>150</v>
      </c>
      <c r="F411" s="540"/>
      <c r="G411" s="533"/>
      <c r="H411" s="533"/>
      <c r="I411" s="533"/>
      <c r="J411" s="533"/>
      <c r="K411" s="402"/>
      <c r="L411" s="402"/>
      <c r="M411" s="402"/>
      <c r="N411" s="403"/>
      <c r="O411" s="373" t="s">
        <v>53</v>
      </c>
      <c r="P411" s="2316">
        <v>8</v>
      </c>
      <c r="Q411" s="2316"/>
      <c r="R411" s="2313"/>
      <c r="S411" s="2314"/>
      <c r="T411" s="108"/>
      <c r="U411" s="409"/>
      <c r="V411" s="409"/>
      <c r="W411" s="409"/>
      <c r="X411" s="2413"/>
      <c r="Y411" s="2414"/>
      <c r="Z411" s="108"/>
      <c r="AA411" s="409"/>
      <c r="AB411" s="409"/>
      <c r="AC411" s="409"/>
      <c r="AD411" s="2313"/>
      <c r="AE411" s="2314"/>
      <c r="AF411" s="108"/>
      <c r="AG411" s="409"/>
      <c r="AH411" s="409"/>
      <c r="AI411" s="409"/>
      <c r="AJ411" s="2313"/>
      <c r="AK411" s="2314"/>
      <c r="AL411" s="2313"/>
      <c r="AM411" s="2314"/>
      <c r="AN411" s="2313"/>
      <c r="AO411" s="2314"/>
      <c r="AP411" s="2313"/>
      <c r="AQ411" s="2314"/>
      <c r="AS411" s="460"/>
    </row>
    <row r="412" spans="2:45" ht="16.5" customHeight="1" x14ac:dyDescent="0.3">
      <c r="B412" s="460"/>
      <c r="D412" s="404"/>
      <c r="E412" s="546" t="s">
        <v>151</v>
      </c>
      <c r="F412" s="140"/>
      <c r="G412" s="531"/>
      <c r="H412" s="531"/>
      <c r="I412" s="531"/>
      <c r="J412" s="531"/>
      <c r="K412" s="399"/>
      <c r="L412" s="399"/>
      <c r="M412" s="399"/>
      <c r="N412" s="400"/>
      <c r="O412" s="373" t="s">
        <v>53</v>
      </c>
      <c r="P412" s="2316">
        <v>9</v>
      </c>
      <c r="Q412" s="2316"/>
      <c r="R412" s="2313"/>
      <c r="S412" s="2314"/>
      <c r="T412" s="108"/>
      <c r="U412" s="409"/>
      <c r="V412" s="409"/>
      <c r="W412" s="409"/>
      <c r="X412" s="2413"/>
      <c r="Y412" s="2414"/>
      <c r="Z412" s="108"/>
      <c r="AA412" s="409"/>
      <c r="AB412" s="409"/>
      <c r="AC412" s="409"/>
      <c r="AD412" s="2313"/>
      <c r="AE412" s="2314"/>
      <c r="AF412" s="108"/>
      <c r="AG412" s="409"/>
      <c r="AH412" s="409"/>
      <c r="AI412" s="409"/>
      <c r="AJ412" s="2313"/>
      <c r="AK412" s="2314"/>
      <c r="AL412" s="2313"/>
      <c r="AM412" s="2314"/>
      <c r="AN412" s="2313"/>
      <c r="AO412" s="2314"/>
      <c r="AP412" s="2313"/>
      <c r="AQ412" s="2314"/>
      <c r="AS412" s="460"/>
    </row>
    <row r="413" spans="2:45" ht="16.5" customHeight="1" x14ac:dyDescent="0.3">
      <c r="B413" s="460"/>
      <c r="D413" s="409"/>
      <c r="E413" s="542" t="s">
        <v>152</v>
      </c>
      <c r="F413" s="540"/>
      <c r="G413" s="533"/>
      <c r="H413" s="533"/>
      <c r="I413" s="533"/>
      <c r="J413" s="533"/>
      <c r="K413" s="402"/>
      <c r="L413" s="402"/>
      <c r="M413" s="402"/>
      <c r="N413" s="403"/>
      <c r="O413" s="373" t="s">
        <v>53</v>
      </c>
      <c r="P413" s="2313">
        <v>10</v>
      </c>
      <c r="Q413" s="2314"/>
      <c r="R413" s="2313"/>
      <c r="S413" s="2314"/>
      <c r="T413" s="108"/>
      <c r="U413" s="409"/>
      <c r="V413" s="409"/>
      <c r="W413" s="409"/>
      <c r="X413" s="2413"/>
      <c r="Y413" s="2414"/>
      <c r="Z413" s="108"/>
      <c r="AA413" s="409"/>
      <c r="AB413" s="409"/>
      <c r="AC413" s="409"/>
      <c r="AD413" s="2313"/>
      <c r="AE413" s="2314"/>
      <c r="AF413" s="108"/>
      <c r="AG413" s="409"/>
      <c r="AH413" s="409"/>
      <c r="AI413" s="409"/>
      <c r="AJ413" s="2313"/>
      <c r="AK413" s="2314"/>
      <c r="AL413" s="2313"/>
      <c r="AM413" s="2314"/>
      <c r="AN413" s="2313"/>
      <c r="AO413" s="2314"/>
      <c r="AP413" s="2313"/>
      <c r="AQ413" s="2314"/>
      <c r="AS413" s="460"/>
    </row>
    <row r="414" spans="2:45" ht="16.5" customHeight="1" x14ac:dyDescent="0.3">
      <c r="B414" s="460"/>
      <c r="D414" s="151"/>
      <c r="E414" s="440" t="s">
        <v>153</v>
      </c>
      <c r="F414" s="59"/>
      <c r="G414" s="406"/>
      <c r="H414" s="406"/>
      <c r="I414" s="406"/>
      <c r="J414" s="406"/>
      <c r="K414" s="359"/>
      <c r="L414" s="359"/>
      <c r="M414" s="359"/>
      <c r="N414" s="360"/>
      <c r="O414" s="373" t="s">
        <v>53</v>
      </c>
      <c r="P414" s="2316">
        <v>11</v>
      </c>
      <c r="Q414" s="2316"/>
      <c r="R414" s="2312"/>
      <c r="S414" s="2312"/>
      <c r="T414" s="127"/>
      <c r="U414" s="127"/>
      <c r="V414" s="127"/>
      <c r="W414" s="127"/>
      <c r="X414" s="2419"/>
      <c r="Y414" s="2419"/>
      <c r="Z414" s="127"/>
      <c r="AA414" s="127"/>
      <c r="AB414" s="127"/>
      <c r="AC414" s="127"/>
      <c r="AD414" s="2312"/>
      <c r="AE414" s="2312"/>
      <c r="AF414" s="127"/>
      <c r="AG414" s="127"/>
      <c r="AH414" s="127"/>
      <c r="AI414" s="127"/>
      <c r="AJ414" s="2312"/>
      <c r="AK414" s="2312"/>
      <c r="AL414" s="2312"/>
      <c r="AM414" s="2312"/>
      <c r="AN414" s="2312"/>
      <c r="AO414" s="2312"/>
      <c r="AP414" s="2312"/>
      <c r="AQ414" s="2312"/>
      <c r="AS414" s="460"/>
    </row>
    <row r="415" spans="2:45" ht="16.5" customHeight="1" x14ac:dyDescent="0.3">
      <c r="B415" s="460"/>
      <c r="D415" s="404"/>
      <c r="E415" s="546" t="s">
        <v>154</v>
      </c>
      <c r="F415" s="140"/>
      <c r="G415" s="531"/>
      <c r="H415" s="531"/>
      <c r="I415" s="531"/>
      <c r="J415" s="531"/>
      <c r="K415" s="399"/>
      <c r="L415" s="399"/>
      <c r="M415" s="399"/>
      <c r="N415" s="400"/>
      <c r="O415" s="373" t="s">
        <v>53</v>
      </c>
      <c r="P415" s="2316">
        <v>12</v>
      </c>
      <c r="Q415" s="2316"/>
      <c r="R415" s="2313"/>
      <c r="S415" s="2314"/>
      <c r="T415" s="108"/>
      <c r="U415" s="409"/>
      <c r="V415" s="409"/>
      <c r="W415" s="409"/>
      <c r="X415" s="2413"/>
      <c r="Y415" s="2414"/>
      <c r="Z415" s="108"/>
      <c r="AA415" s="409"/>
      <c r="AB415" s="409"/>
      <c r="AC415" s="409"/>
      <c r="AD415" s="2313"/>
      <c r="AE415" s="2314"/>
      <c r="AF415" s="108"/>
      <c r="AG415" s="409"/>
      <c r="AH415" s="409"/>
      <c r="AI415" s="409"/>
      <c r="AJ415" s="2313"/>
      <c r="AK415" s="2314"/>
      <c r="AL415" s="2313"/>
      <c r="AM415" s="2314"/>
      <c r="AN415" s="2313"/>
      <c r="AO415" s="2314"/>
      <c r="AP415" s="2313"/>
      <c r="AQ415" s="2314"/>
      <c r="AS415" s="460"/>
    </row>
    <row r="416" spans="2:45" ht="16.5" customHeight="1" x14ac:dyDescent="0.3">
      <c r="B416" s="460"/>
      <c r="D416" s="409"/>
      <c r="E416" s="542" t="s">
        <v>155</v>
      </c>
      <c r="F416" s="540"/>
      <c r="G416" s="533"/>
      <c r="H416" s="533"/>
      <c r="I416" s="533"/>
      <c r="J416" s="533"/>
      <c r="K416" s="402"/>
      <c r="L416" s="402"/>
      <c r="M416" s="402"/>
      <c r="N416" s="403"/>
      <c r="O416" s="373" t="s">
        <v>53</v>
      </c>
      <c r="P416" s="2316">
        <v>13</v>
      </c>
      <c r="Q416" s="2316"/>
      <c r="R416" s="2316"/>
      <c r="S416" s="2316"/>
      <c r="T416" s="108"/>
      <c r="U416" s="108"/>
      <c r="V416" s="108"/>
      <c r="W416" s="108"/>
      <c r="X416" s="2399"/>
      <c r="Y416" s="2399"/>
      <c r="Z416" s="108"/>
      <c r="AA416" s="108"/>
      <c r="AB416" s="108"/>
      <c r="AC416" s="108"/>
      <c r="AD416" s="2316"/>
      <c r="AE416" s="2316"/>
      <c r="AF416" s="108"/>
      <c r="AG416" s="108"/>
      <c r="AH416" s="108"/>
      <c r="AI416" s="108"/>
      <c r="AJ416" s="2316"/>
      <c r="AK416" s="2316"/>
      <c r="AL416" s="2316"/>
      <c r="AM416" s="2316"/>
      <c r="AN416" s="2316"/>
      <c r="AO416" s="2316"/>
      <c r="AP416" s="2316"/>
      <c r="AQ416" s="2316"/>
      <c r="AS416" s="460"/>
    </row>
    <row r="417" spans="2:45" ht="16.5" customHeight="1" x14ac:dyDescent="0.3">
      <c r="B417" s="460"/>
      <c r="D417" s="404"/>
      <c r="E417" s="546" t="s">
        <v>156</v>
      </c>
      <c r="F417" s="140"/>
      <c r="G417" s="531"/>
      <c r="H417" s="531"/>
      <c r="I417" s="531"/>
      <c r="J417" s="531"/>
      <c r="K417" s="399"/>
      <c r="L417" s="399"/>
      <c r="M417" s="399"/>
      <c r="N417" s="400"/>
      <c r="O417" s="373" t="s">
        <v>53</v>
      </c>
      <c r="P417" s="2313">
        <v>14</v>
      </c>
      <c r="Q417" s="2314"/>
      <c r="R417" s="2316"/>
      <c r="S417" s="2316"/>
      <c r="T417" s="108"/>
      <c r="U417" s="108"/>
      <c r="V417" s="108"/>
      <c r="W417" s="108"/>
      <c r="X417" s="2399"/>
      <c r="Y417" s="2399"/>
      <c r="Z417" s="108"/>
      <c r="AA417" s="108"/>
      <c r="AB417" s="108"/>
      <c r="AC417" s="108"/>
      <c r="AD417" s="2316"/>
      <c r="AE417" s="2316"/>
      <c r="AF417" s="108"/>
      <c r="AG417" s="108"/>
      <c r="AH417" s="108"/>
      <c r="AI417" s="108"/>
      <c r="AJ417" s="2316"/>
      <c r="AK417" s="2316"/>
      <c r="AL417" s="2316"/>
      <c r="AM417" s="2316"/>
      <c r="AN417" s="2316"/>
      <c r="AO417" s="2316"/>
      <c r="AP417" s="2316"/>
      <c r="AQ417" s="2316"/>
      <c r="AS417" s="460"/>
    </row>
    <row r="418" spans="2:45" ht="16.5" customHeight="1" x14ac:dyDescent="0.3">
      <c r="B418" s="460"/>
      <c r="D418" s="409"/>
      <c r="E418" s="542" t="s">
        <v>157</v>
      </c>
      <c r="F418" s="540"/>
      <c r="G418" s="533"/>
      <c r="H418" s="533"/>
      <c r="I418" s="533"/>
      <c r="J418" s="533"/>
      <c r="K418" s="402"/>
      <c r="L418" s="402"/>
      <c r="M418" s="402"/>
      <c r="N418" s="403"/>
      <c r="O418" s="373" t="s">
        <v>53</v>
      </c>
      <c r="P418" s="2316">
        <v>15</v>
      </c>
      <c r="Q418" s="2316"/>
      <c r="R418" s="2316"/>
      <c r="S418" s="2316"/>
      <c r="T418" s="108"/>
      <c r="U418" s="108"/>
      <c r="V418" s="108"/>
      <c r="W418" s="108"/>
      <c r="X418" s="2399"/>
      <c r="Y418" s="2399"/>
      <c r="Z418" s="108"/>
      <c r="AA418" s="108"/>
      <c r="AB418" s="108"/>
      <c r="AC418" s="108"/>
      <c r="AD418" s="2316"/>
      <c r="AE418" s="2316"/>
      <c r="AF418" s="108"/>
      <c r="AG418" s="108"/>
      <c r="AH418" s="108"/>
      <c r="AI418" s="108"/>
      <c r="AJ418" s="2316"/>
      <c r="AK418" s="2316"/>
      <c r="AL418" s="2316"/>
      <c r="AM418" s="2316"/>
      <c r="AN418" s="2316"/>
      <c r="AO418" s="2316"/>
      <c r="AP418" s="2316"/>
      <c r="AQ418" s="2316"/>
      <c r="AS418" s="460"/>
    </row>
    <row r="419" spans="2:45" ht="16.5" customHeight="1" x14ac:dyDescent="0.3">
      <c r="B419" s="460"/>
      <c r="D419" s="404"/>
      <c r="E419" s="546" t="s">
        <v>158</v>
      </c>
      <c r="F419" s="140"/>
      <c r="G419" s="531"/>
      <c r="H419" s="531"/>
      <c r="I419" s="531"/>
      <c r="J419" s="531"/>
      <c r="K419" s="399"/>
      <c r="L419" s="399"/>
      <c r="M419" s="399"/>
      <c r="N419" s="400"/>
      <c r="O419" s="373" t="s">
        <v>53</v>
      </c>
      <c r="P419" s="2316">
        <v>16</v>
      </c>
      <c r="Q419" s="2316"/>
      <c r="R419" s="414"/>
      <c r="S419" s="437"/>
      <c r="T419" s="108"/>
      <c r="U419" s="404"/>
      <c r="V419" s="404"/>
      <c r="W419" s="404"/>
      <c r="X419" s="445"/>
      <c r="Y419" s="446"/>
      <c r="Z419" s="108"/>
      <c r="AA419" s="404"/>
      <c r="AB419" s="404"/>
      <c r="AC419" s="404"/>
      <c r="AD419" s="414"/>
      <c r="AE419" s="437"/>
      <c r="AF419" s="108"/>
      <c r="AG419" s="404"/>
      <c r="AH419" s="404"/>
      <c r="AI419" s="404"/>
      <c r="AJ419" s="414"/>
      <c r="AK419" s="437"/>
      <c r="AL419" s="414"/>
      <c r="AM419" s="437"/>
      <c r="AN419" s="414"/>
      <c r="AO419" s="437"/>
      <c r="AP419" s="414"/>
      <c r="AQ419" s="437"/>
      <c r="AS419" s="460"/>
    </row>
    <row r="420" spans="2:45" ht="16.5" customHeight="1" x14ac:dyDescent="0.3">
      <c r="B420" s="460"/>
      <c r="D420" s="409"/>
      <c r="E420" s="542" t="s">
        <v>159</v>
      </c>
      <c r="F420" s="540"/>
      <c r="G420" s="533"/>
      <c r="H420" s="533"/>
      <c r="I420" s="533"/>
      <c r="J420" s="533"/>
      <c r="K420" s="402"/>
      <c r="L420" s="402"/>
      <c r="M420" s="402"/>
      <c r="N420" s="403"/>
      <c r="O420" s="373" t="s">
        <v>53</v>
      </c>
      <c r="P420" s="2313">
        <v>17</v>
      </c>
      <c r="Q420" s="2314"/>
      <c r="R420" s="2316"/>
      <c r="S420" s="2316"/>
      <c r="T420" s="108"/>
      <c r="U420" s="108"/>
      <c r="V420" s="108"/>
      <c r="W420" s="108"/>
      <c r="X420" s="2399"/>
      <c r="Y420" s="2399"/>
      <c r="Z420" s="108"/>
      <c r="AA420" s="108"/>
      <c r="AB420" s="108"/>
      <c r="AC420" s="108"/>
      <c r="AD420" s="2316"/>
      <c r="AE420" s="2316"/>
      <c r="AF420" s="108"/>
      <c r="AG420" s="108"/>
      <c r="AH420" s="108"/>
      <c r="AI420" s="108"/>
      <c r="AJ420" s="2316"/>
      <c r="AK420" s="2316"/>
      <c r="AL420" s="2316"/>
      <c r="AM420" s="2316"/>
      <c r="AN420" s="2316"/>
      <c r="AO420" s="2316"/>
      <c r="AP420" s="2316"/>
      <c r="AQ420" s="2316"/>
      <c r="AS420" s="460"/>
    </row>
    <row r="421" spans="2:45" ht="16.5" customHeight="1" x14ac:dyDescent="0.3">
      <c r="B421" s="460"/>
      <c r="D421" s="404"/>
      <c r="E421" s="546" t="s">
        <v>160</v>
      </c>
      <c r="F421" s="140"/>
      <c r="G421" s="531"/>
      <c r="H421" s="531"/>
      <c r="I421" s="531"/>
      <c r="J421" s="531"/>
      <c r="K421" s="399"/>
      <c r="L421" s="399"/>
      <c r="M421" s="399"/>
      <c r="N421" s="400"/>
      <c r="O421" s="373" t="s">
        <v>53</v>
      </c>
      <c r="P421" s="2316">
        <v>18</v>
      </c>
      <c r="Q421" s="2316"/>
      <c r="R421" s="2316"/>
      <c r="S421" s="2316"/>
      <c r="T421" s="108"/>
      <c r="U421" s="108"/>
      <c r="V421" s="108"/>
      <c r="W421" s="108"/>
      <c r="X421" s="2399"/>
      <c r="Y421" s="2399"/>
      <c r="Z421" s="108"/>
      <c r="AA421" s="108"/>
      <c r="AB421" s="108"/>
      <c r="AC421" s="108"/>
      <c r="AD421" s="2316"/>
      <c r="AE421" s="2316"/>
      <c r="AF421" s="108"/>
      <c r="AG421" s="108"/>
      <c r="AH421" s="108"/>
      <c r="AI421" s="108"/>
      <c r="AJ421" s="2316"/>
      <c r="AK421" s="2316"/>
      <c r="AL421" s="2316"/>
      <c r="AM421" s="2316"/>
      <c r="AN421" s="2316"/>
      <c r="AO421" s="2316"/>
      <c r="AP421" s="2316"/>
      <c r="AQ421" s="2316"/>
      <c r="AS421" s="460"/>
    </row>
    <row r="422" spans="2:45" ht="16.5" customHeight="1" x14ac:dyDescent="0.3">
      <c r="B422" s="460"/>
      <c r="D422" s="409"/>
      <c r="E422" s="542" t="s">
        <v>161</v>
      </c>
      <c r="F422" s="540"/>
      <c r="G422" s="533"/>
      <c r="H422" s="533"/>
      <c r="I422" s="533"/>
      <c r="J422" s="533"/>
      <c r="K422" s="402"/>
      <c r="L422" s="402"/>
      <c r="M422" s="402"/>
      <c r="N422" s="403"/>
      <c r="O422" s="373" t="s">
        <v>53</v>
      </c>
      <c r="P422" s="2316">
        <v>19</v>
      </c>
      <c r="Q422" s="2316"/>
      <c r="R422" s="2316"/>
      <c r="S422" s="2316"/>
      <c r="T422" s="108"/>
      <c r="U422" s="108"/>
      <c r="V422" s="108"/>
      <c r="W422" s="108"/>
      <c r="X422" s="2399"/>
      <c r="Y422" s="2399"/>
      <c r="Z422" s="108"/>
      <c r="AA422" s="108"/>
      <c r="AB422" s="108"/>
      <c r="AC422" s="108"/>
      <c r="AD422" s="2316"/>
      <c r="AE422" s="2316"/>
      <c r="AF422" s="108"/>
      <c r="AG422" s="108"/>
      <c r="AH422" s="108"/>
      <c r="AI422" s="108"/>
      <c r="AJ422" s="2316"/>
      <c r="AK422" s="2316"/>
      <c r="AL422" s="2316"/>
      <c r="AM422" s="2316"/>
      <c r="AN422" s="2316"/>
      <c r="AO422" s="2316"/>
      <c r="AP422" s="2316"/>
      <c r="AQ422" s="2316"/>
      <c r="AS422" s="460"/>
    </row>
    <row r="423" spans="2:45" ht="16.5" customHeight="1" x14ac:dyDescent="0.3">
      <c r="B423" s="460"/>
      <c r="D423" s="404"/>
      <c r="E423" s="546" t="s">
        <v>162</v>
      </c>
      <c r="F423" s="140"/>
      <c r="G423" s="531"/>
      <c r="H423" s="531"/>
      <c r="I423" s="531"/>
      <c r="J423" s="531"/>
      <c r="K423" s="399"/>
      <c r="L423" s="399"/>
      <c r="M423" s="399"/>
      <c r="N423" s="400"/>
      <c r="O423" s="373" t="s">
        <v>53</v>
      </c>
      <c r="P423" s="2316">
        <v>20</v>
      </c>
      <c r="Q423" s="2316"/>
      <c r="R423" s="2313"/>
      <c r="S423" s="2314"/>
      <c r="T423" s="108"/>
      <c r="U423" s="409"/>
      <c r="V423" s="409"/>
      <c r="W423" s="409"/>
      <c r="X423" s="2413"/>
      <c r="Y423" s="2414"/>
      <c r="Z423" s="108"/>
      <c r="AA423" s="409"/>
      <c r="AB423" s="409"/>
      <c r="AC423" s="409"/>
      <c r="AD423" s="2313"/>
      <c r="AE423" s="2314"/>
      <c r="AF423" s="108"/>
      <c r="AG423" s="409"/>
      <c r="AH423" s="409"/>
      <c r="AI423" s="409"/>
      <c r="AJ423" s="2313"/>
      <c r="AK423" s="2314"/>
      <c r="AL423" s="2313"/>
      <c r="AM423" s="2314"/>
      <c r="AN423" s="2313"/>
      <c r="AO423" s="2314"/>
      <c r="AP423" s="2313"/>
      <c r="AQ423" s="2314"/>
      <c r="AS423" s="460"/>
    </row>
    <row r="424" spans="2:45" ht="16.5" customHeight="1" x14ac:dyDescent="0.3">
      <c r="B424" s="460"/>
      <c r="D424" s="409"/>
      <c r="E424" s="542" t="s">
        <v>163</v>
      </c>
      <c r="F424" s="540"/>
      <c r="G424" s="533"/>
      <c r="H424" s="533"/>
      <c r="I424" s="533"/>
      <c r="J424" s="533"/>
      <c r="K424" s="402"/>
      <c r="L424" s="402"/>
      <c r="M424" s="402"/>
      <c r="N424" s="403"/>
      <c r="O424" s="373" t="s">
        <v>53</v>
      </c>
      <c r="P424" s="2313">
        <v>21</v>
      </c>
      <c r="Q424" s="2314"/>
      <c r="R424" s="2316"/>
      <c r="S424" s="2316"/>
      <c r="T424" s="108"/>
      <c r="U424" s="108"/>
      <c r="V424" s="108"/>
      <c r="W424" s="108"/>
      <c r="X424" s="2399"/>
      <c r="Y424" s="2399"/>
      <c r="Z424" s="108"/>
      <c r="AA424" s="108"/>
      <c r="AB424" s="108"/>
      <c r="AC424" s="108"/>
      <c r="AD424" s="2316"/>
      <c r="AE424" s="2316"/>
      <c r="AF424" s="108"/>
      <c r="AG424" s="108"/>
      <c r="AH424" s="108"/>
      <c r="AI424" s="108"/>
      <c r="AJ424" s="2316"/>
      <c r="AK424" s="2316"/>
      <c r="AL424" s="2316"/>
      <c r="AM424" s="2316"/>
      <c r="AN424" s="2316"/>
      <c r="AO424" s="2316"/>
      <c r="AP424" s="2316"/>
      <c r="AQ424" s="2316"/>
      <c r="AS424" s="460"/>
    </row>
    <row r="425" spans="2:45" ht="16.5" customHeight="1" x14ac:dyDescent="0.3">
      <c r="B425" s="460"/>
      <c r="D425" s="404"/>
      <c r="E425" s="546" t="s">
        <v>164</v>
      </c>
      <c r="F425" s="140"/>
      <c r="G425" s="531"/>
      <c r="H425" s="531"/>
      <c r="I425" s="531"/>
      <c r="J425" s="531"/>
      <c r="K425" s="399"/>
      <c r="L425" s="399"/>
      <c r="M425" s="399"/>
      <c r="N425" s="400"/>
      <c r="O425" s="373" t="s">
        <v>53</v>
      </c>
      <c r="P425" s="2316">
        <v>22</v>
      </c>
      <c r="Q425" s="2316"/>
      <c r="R425" s="2316"/>
      <c r="S425" s="2316"/>
      <c r="T425" s="108"/>
      <c r="U425" s="108"/>
      <c r="V425" s="108"/>
      <c r="W425" s="108"/>
      <c r="X425" s="2399"/>
      <c r="Y425" s="2399"/>
      <c r="Z425" s="108"/>
      <c r="AA425" s="108"/>
      <c r="AB425" s="108"/>
      <c r="AC425" s="108"/>
      <c r="AD425" s="2316"/>
      <c r="AE425" s="2316"/>
      <c r="AF425" s="108"/>
      <c r="AG425" s="108"/>
      <c r="AH425" s="108"/>
      <c r="AI425" s="108"/>
      <c r="AJ425" s="2316"/>
      <c r="AK425" s="2316"/>
      <c r="AL425" s="2316"/>
      <c r="AM425" s="2316"/>
      <c r="AN425" s="2316"/>
      <c r="AO425" s="2316"/>
      <c r="AP425" s="2316"/>
      <c r="AQ425" s="2316"/>
      <c r="AS425" s="460"/>
    </row>
    <row r="426" spans="2:45" ht="16.5" customHeight="1" x14ac:dyDescent="0.3">
      <c r="B426" s="460"/>
      <c r="D426" s="409"/>
      <c r="E426" s="542" t="s">
        <v>165</v>
      </c>
      <c r="F426" s="540"/>
      <c r="G426" s="533"/>
      <c r="H426" s="533"/>
      <c r="I426" s="533"/>
      <c r="J426" s="533"/>
      <c r="K426" s="402"/>
      <c r="L426" s="402"/>
      <c r="M426" s="402"/>
      <c r="N426" s="403"/>
      <c r="O426" s="373" t="s">
        <v>53</v>
      </c>
      <c r="P426" s="2316">
        <v>23</v>
      </c>
      <c r="Q426" s="2316"/>
      <c r="R426" s="2316"/>
      <c r="S426" s="2316"/>
      <c r="T426" s="108"/>
      <c r="U426" s="108"/>
      <c r="V426" s="108"/>
      <c r="W426" s="108"/>
      <c r="X426" s="2399"/>
      <c r="Y426" s="2399"/>
      <c r="Z426" s="108"/>
      <c r="AA426" s="108"/>
      <c r="AB426" s="108"/>
      <c r="AC426" s="108"/>
      <c r="AD426" s="2316"/>
      <c r="AE426" s="2316"/>
      <c r="AF426" s="108"/>
      <c r="AG426" s="108"/>
      <c r="AH426" s="108"/>
      <c r="AI426" s="108"/>
      <c r="AJ426" s="2316"/>
      <c r="AK426" s="2316"/>
      <c r="AL426" s="2316"/>
      <c r="AM426" s="2316"/>
      <c r="AN426" s="2316"/>
      <c r="AO426" s="2316"/>
      <c r="AP426" s="2316"/>
      <c r="AQ426" s="2316"/>
      <c r="AS426" s="460"/>
    </row>
    <row r="427" spans="2:45" ht="16.5" customHeight="1" x14ac:dyDescent="0.3">
      <c r="B427" s="460"/>
      <c r="D427" s="404"/>
      <c r="E427" s="546" t="s">
        <v>166</v>
      </c>
      <c r="F427" s="140"/>
      <c r="G427" s="531"/>
      <c r="H427" s="531"/>
      <c r="I427" s="531"/>
      <c r="J427" s="531"/>
      <c r="K427" s="399"/>
      <c r="L427" s="399"/>
      <c r="M427" s="399"/>
      <c r="N427" s="400"/>
      <c r="O427" s="373" t="s">
        <v>53</v>
      </c>
      <c r="P427" s="2313">
        <v>24</v>
      </c>
      <c r="Q427" s="2314"/>
      <c r="R427" s="414"/>
      <c r="S427" s="437"/>
      <c r="T427" s="108"/>
      <c r="U427" s="404"/>
      <c r="V427" s="404"/>
      <c r="W427" s="404"/>
      <c r="X427" s="445"/>
      <c r="Y427" s="446"/>
      <c r="Z427" s="108"/>
      <c r="AA427" s="404"/>
      <c r="AB427" s="404"/>
      <c r="AC427" s="404"/>
      <c r="AD427" s="414"/>
      <c r="AE427" s="437"/>
      <c r="AF427" s="108"/>
      <c r="AG427" s="404"/>
      <c r="AH427" s="404"/>
      <c r="AI427" s="404"/>
      <c r="AJ427" s="414"/>
      <c r="AK427" s="437"/>
      <c r="AL427" s="414"/>
      <c r="AM427" s="437"/>
      <c r="AN427" s="414"/>
      <c r="AO427" s="437"/>
      <c r="AP427" s="414"/>
      <c r="AQ427" s="437"/>
      <c r="AS427" s="460"/>
    </row>
    <row r="428" spans="2:45" ht="16.5" customHeight="1" x14ac:dyDescent="0.3">
      <c r="B428" s="460"/>
      <c r="D428" s="412"/>
      <c r="E428" s="542" t="s">
        <v>486</v>
      </c>
      <c r="F428" s="540"/>
      <c r="G428" s="535"/>
      <c r="H428" s="535"/>
      <c r="I428" s="535"/>
      <c r="J428" s="535"/>
      <c r="K428" s="219"/>
      <c r="L428" s="219"/>
      <c r="M428" s="219"/>
      <c r="N428" s="267"/>
      <c r="O428" s="427" t="s">
        <v>53</v>
      </c>
      <c r="P428" s="2313">
        <v>25</v>
      </c>
      <c r="Q428" s="2314"/>
      <c r="R428" s="412"/>
      <c r="S428" s="547"/>
      <c r="T428" s="108"/>
      <c r="U428" s="409"/>
      <c r="V428" s="409"/>
      <c r="W428" s="108"/>
      <c r="X428" s="499"/>
      <c r="Y428" s="500"/>
      <c r="Z428" s="108"/>
      <c r="AA428" s="409"/>
      <c r="AB428" s="409"/>
      <c r="AC428" s="108"/>
      <c r="AD428" s="412"/>
      <c r="AE428" s="547"/>
      <c r="AF428" s="108"/>
      <c r="AG428" s="409"/>
      <c r="AH428" s="409"/>
      <c r="AI428" s="108"/>
      <c r="AJ428" s="412"/>
      <c r="AK428" s="547"/>
      <c r="AL428" s="412"/>
      <c r="AM428" s="547"/>
      <c r="AN428" s="412"/>
      <c r="AO428" s="547"/>
      <c r="AP428" s="412"/>
      <c r="AQ428" s="547"/>
      <c r="AS428" s="460"/>
    </row>
    <row r="429" spans="2:45" ht="16.5" customHeight="1" x14ac:dyDescent="0.3">
      <c r="B429" s="460"/>
      <c r="D429" s="414"/>
      <c r="E429" s="542" t="s">
        <v>487</v>
      </c>
      <c r="F429" s="140"/>
      <c r="G429" s="545"/>
      <c r="H429" s="545"/>
      <c r="I429" s="545"/>
      <c r="J429" s="545"/>
      <c r="K429" s="451"/>
      <c r="L429" s="451"/>
      <c r="M429" s="451"/>
      <c r="N429" s="158"/>
      <c r="O429" s="427" t="s">
        <v>53</v>
      </c>
      <c r="P429" s="2313">
        <v>26</v>
      </c>
      <c r="Q429" s="2314"/>
      <c r="R429" s="414"/>
      <c r="S429" s="437"/>
      <c r="T429" s="108"/>
      <c r="U429" s="404"/>
      <c r="V429" s="404"/>
      <c r="W429" s="404"/>
      <c r="X429" s="445"/>
      <c r="Y429" s="446"/>
      <c r="Z429" s="108"/>
      <c r="AA429" s="404"/>
      <c r="AB429" s="404"/>
      <c r="AC429" s="404"/>
      <c r="AD429" s="414"/>
      <c r="AE429" s="437"/>
      <c r="AF429" s="108"/>
      <c r="AG429" s="404"/>
      <c r="AH429" s="404"/>
      <c r="AI429" s="404"/>
      <c r="AJ429" s="414"/>
      <c r="AK429" s="437"/>
      <c r="AL429" s="414"/>
      <c r="AM429" s="437"/>
      <c r="AN429" s="414"/>
      <c r="AO429" s="437"/>
      <c r="AP429" s="414"/>
      <c r="AQ429" s="437"/>
      <c r="AS429" s="460"/>
    </row>
    <row r="430" spans="2:45" ht="16.5" customHeight="1" x14ac:dyDescent="0.3">
      <c r="B430" s="460"/>
      <c r="D430" s="412"/>
      <c r="E430" s="542" t="s">
        <v>488</v>
      </c>
      <c r="F430" s="540"/>
      <c r="G430" s="535"/>
      <c r="H430" s="535"/>
      <c r="I430" s="535"/>
      <c r="J430" s="535"/>
      <c r="K430" s="219"/>
      <c r="L430" s="219"/>
      <c r="M430" s="219"/>
      <c r="N430" s="267"/>
      <c r="O430" s="427" t="s">
        <v>53</v>
      </c>
      <c r="P430" s="2313">
        <v>27</v>
      </c>
      <c r="Q430" s="2314"/>
      <c r="R430" s="412"/>
      <c r="S430" s="547"/>
      <c r="T430" s="108"/>
      <c r="U430" s="409"/>
      <c r="V430" s="409"/>
      <c r="W430" s="108"/>
      <c r="X430" s="499"/>
      <c r="Y430" s="500"/>
      <c r="Z430" s="108"/>
      <c r="AA430" s="409"/>
      <c r="AB430" s="409"/>
      <c r="AC430" s="108"/>
      <c r="AD430" s="412"/>
      <c r="AE430" s="547"/>
      <c r="AF430" s="108"/>
      <c r="AG430" s="409"/>
      <c r="AH430" s="409"/>
      <c r="AI430" s="108"/>
      <c r="AJ430" s="412"/>
      <c r="AK430" s="547"/>
      <c r="AL430" s="412"/>
      <c r="AM430" s="547"/>
      <c r="AN430" s="412"/>
      <c r="AO430" s="547"/>
      <c r="AP430" s="412"/>
      <c r="AQ430" s="547"/>
      <c r="AS430" s="460"/>
    </row>
    <row r="431" spans="2:45" ht="16.5" customHeight="1" x14ac:dyDescent="0.3">
      <c r="B431" s="460"/>
      <c r="D431" s="414"/>
      <c r="E431" s="542" t="s">
        <v>489</v>
      </c>
      <c r="F431" s="140"/>
      <c r="G431" s="545"/>
      <c r="H431" s="545"/>
      <c r="I431" s="545"/>
      <c r="J431" s="545"/>
      <c r="K431" s="451"/>
      <c r="L431" s="451"/>
      <c r="M431" s="451"/>
      <c r="N431" s="158"/>
      <c r="O431" s="427" t="s">
        <v>53</v>
      </c>
      <c r="P431" s="2313">
        <v>28</v>
      </c>
      <c r="Q431" s="2314"/>
      <c r="R431" s="414"/>
      <c r="S431" s="437"/>
      <c r="T431" s="108"/>
      <c r="U431" s="404"/>
      <c r="V431" s="404"/>
      <c r="W431" s="404"/>
      <c r="X431" s="445"/>
      <c r="Y431" s="446"/>
      <c r="Z431" s="108"/>
      <c r="AA431" s="404"/>
      <c r="AB431" s="404"/>
      <c r="AC431" s="404"/>
      <c r="AD431" s="414"/>
      <c r="AE431" s="437"/>
      <c r="AF431" s="108"/>
      <c r="AG431" s="404"/>
      <c r="AH431" s="404"/>
      <c r="AI431" s="404"/>
      <c r="AJ431" s="414"/>
      <c r="AK431" s="437"/>
      <c r="AL431" s="414"/>
      <c r="AM431" s="437"/>
      <c r="AN431" s="414"/>
      <c r="AO431" s="437"/>
      <c r="AP431" s="414"/>
      <c r="AQ431" s="437"/>
      <c r="AS431" s="460"/>
    </row>
    <row r="432" spans="2:45" ht="16.5" customHeight="1" x14ac:dyDescent="0.3">
      <c r="B432" s="460"/>
      <c r="D432" s="412"/>
      <c r="E432" s="542" t="s">
        <v>167</v>
      </c>
      <c r="F432" s="540"/>
      <c r="G432" s="535"/>
      <c r="H432" s="535"/>
      <c r="I432" s="535"/>
      <c r="J432" s="535"/>
      <c r="K432" s="219"/>
      <c r="L432" s="219"/>
      <c r="M432" s="219"/>
      <c r="N432" s="267"/>
      <c r="O432" s="427" t="s">
        <v>53</v>
      </c>
      <c r="P432" s="2316">
        <v>30</v>
      </c>
      <c r="Q432" s="2316"/>
      <c r="R432" s="2316"/>
      <c r="S432" s="2316"/>
      <c r="T432" s="108"/>
      <c r="U432" s="108"/>
      <c r="V432" s="108"/>
      <c r="W432" s="108"/>
      <c r="X432" s="2399">
        <v>30</v>
      </c>
      <c r="Y432" s="2399"/>
      <c r="Z432" s="108"/>
      <c r="AA432" s="108"/>
      <c r="AB432" s="108"/>
      <c r="AC432" s="108"/>
      <c r="AD432" s="2316"/>
      <c r="AE432" s="2316"/>
      <c r="AF432" s="108"/>
      <c r="AG432" s="108"/>
      <c r="AH432" s="108"/>
      <c r="AI432" s="108"/>
      <c r="AJ432" s="2316"/>
      <c r="AK432" s="2316"/>
      <c r="AL432" s="2316"/>
      <c r="AM432" s="2316"/>
      <c r="AN432" s="2316"/>
      <c r="AO432" s="2316"/>
      <c r="AP432" s="2316"/>
      <c r="AQ432" s="2316"/>
      <c r="AS432" s="460"/>
    </row>
    <row r="433" spans="2:45" ht="16.5" customHeight="1" x14ac:dyDescent="0.3">
      <c r="B433" s="460"/>
      <c r="D433" s="439" t="s">
        <v>289</v>
      </c>
      <c r="E433" s="542"/>
      <c r="F433" s="540"/>
      <c r="G433" s="533"/>
      <c r="H433" s="533"/>
      <c r="I433" s="533"/>
      <c r="J433" s="533"/>
      <c r="K433" s="402"/>
      <c r="L433" s="402"/>
      <c r="M433" s="402"/>
      <c r="N433" s="403"/>
      <c r="O433" s="472"/>
      <c r="P433" s="856"/>
      <c r="Q433" s="827"/>
      <c r="R433" s="805"/>
      <c r="S433" s="806"/>
      <c r="T433" s="108"/>
      <c r="U433" s="409"/>
      <c r="V433" s="409"/>
      <c r="W433" s="409"/>
      <c r="X433" s="805"/>
      <c r="Y433" s="806"/>
      <c r="Z433" s="108"/>
      <c r="AA433" s="409"/>
      <c r="AB433" s="409"/>
      <c r="AC433" s="409"/>
      <c r="AD433" s="805"/>
      <c r="AE433" s="806"/>
      <c r="AF433" s="108"/>
      <c r="AG433" s="409"/>
      <c r="AH433" s="409"/>
      <c r="AI433" s="409"/>
      <c r="AJ433" s="805"/>
      <c r="AK433" s="806"/>
      <c r="AL433" s="805"/>
      <c r="AM433" s="806"/>
      <c r="AN433" s="805"/>
      <c r="AO433" s="806"/>
      <c r="AP433" s="805"/>
      <c r="AQ433" s="806"/>
      <c r="AS433" s="460"/>
    </row>
    <row r="434" spans="2:45" ht="16.5" customHeight="1" x14ac:dyDescent="0.3">
      <c r="B434" s="460"/>
      <c r="D434" s="439" t="s">
        <v>325</v>
      </c>
      <c r="E434" s="533"/>
      <c r="F434" s="533"/>
      <c r="G434" s="533"/>
      <c r="H434" s="533"/>
      <c r="I434" s="533"/>
      <c r="J434" s="533"/>
      <c r="K434" s="402"/>
      <c r="L434" s="402"/>
      <c r="M434" s="402"/>
      <c r="N434" s="403"/>
      <c r="O434" s="473"/>
      <c r="P434" s="2559"/>
      <c r="Q434" s="2318"/>
      <c r="R434" s="2313"/>
      <c r="S434" s="2314"/>
      <c r="T434" s="108"/>
      <c r="U434" s="409"/>
      <c r="V434" s="409"/>
      <c r="W434" s="409"/>
      <c r="X434" s="2313"/>
      <c r="Y434" s="2314"/>
      <c r="Z434" s="108"/>
      <c r="AA434" s="409"/>
      <c r="AB434" s="409"/>
      <c r="AC434" s="409"/>
      <c r="AD434" s="2313"/>
      <c r="AE434" s="2314"/>
      <c r="AF434" s="108"/>
      <c r="AG434" s="409"/>
      <c r="AH434" s="409"/>
      <c r="AI434" s="409"/>
      <c r="AJ434" s="2313"/>
      <c r="AK434" s="2314"/>
      <c r="AL434" s="2313"/>
      <c r="AM434" s="2314"/>
      <c r="AN434" s="2313"/>
      <c r="AO434" s="2314"/>
      <c r="AP434" s="2313"/>
      <c r="AQ434" s="2314"/>
      <c r="AS434" s="460"/>
    </row>
    <row r="435" spans="2:45" ht="16.5" x14ac:dyDescent="0.3">
      <c r="B435" s="460"/>
      <c r="D435" s="441" t="s">
        <v>431</v>
      </c>
      <c r="E435" s="433" t="s">
        <v>324</v>
      </c>
      <c r="F435" s="533"/>
      <c r="G435" s="533"/>
      <c r="H435" s="533"/>
      <c r="I435" s="533"/>
      <c r="J435" s="533"/>
      <c r="K435" s="402"/>
      <c r="L435" s="402"/>
      <c r="M435" s="402"/>
      <c r="N435" s="403"/>
      <c r="O435" s="340" t="s">
        <v>180</v>
      </c>
      <c r="P435" s="2559">
        <v>15</v>
      </c>
      <c r="Q435" s="2318"/>
      <c r="R435" s="2316"/>
      <c r="S435" s="2316"/>
      <c r="T435" s="108"/>
      <c r="U435" s="409"/>
      <c r="V435" s="409"/>
      <c r="W435" s="409"/>
      <c r="X435" s="2399">
        <v>15</v>
      </c>
      <c r="Y435" s="2399"/>
      <c r="Z435" s="108"/>
      <c r="AA435" s="409"/>
      <c r="AB435" s="409"/>
      <c r="AC435" s="409"/>
      <c r="AD435" s="2316"/>
      <c r="AE435" s="2316"/>
      <c r="AF435" s="108"/>
      <c r="AG435" s="409"/>
      <c r="AH435" s="409"/>
      <c r="AI435" s="409"/>
      <c r="AJ435" s="2316"/>
      <c r="AK435" s="2316"/>
      <c r="AL435" s="2316"/>
      <c r="AM435" s="2316"/>
      <c r="AN435" s="2316"/>
      <c r="AO435" s="2316"/>
      <c r="AP435" s="2316"/>
      <c r="AQ435" s="2316"/>
      <c r="AS435" s="460"/>
    </row>
    <row r="436" spans="2:45" ht="15" customHeight="1" x14ac:dyDescent="0.3">
      <c r="B436" s="460"/>
      <c r="D436" s="2439" t="s">
        <v>122</v>
      </c>
      <c r="E436" s="2440"/>
      <c r="F436" s="2440"/>
      <c r="G436" s="2440"/>
      <c r="H436" s="2440"/>
      <c r="I436" s="2440"/>
      <c r="J436" s="2440"/>
      <c r="K436" s="2440"/>
      <c r="L436" s="2440"/>
      <c r="M436" s="2440"/>
      <c r="N436" s="2441"/>
      <c r="O436" s="241"/>
      <c r="P436" s="2564"/>
      <c r="Q436" s="2561"/>
      <c r="R436" s="2420"/>
      <c r="S436" s="2421"/>
      <c r="T436" s="180"/>
      <c r="U436" s="217"/>
      <c r="V436" s="217"/>
      <c r="W436" s="217"/>
      <c r="X436" s="2420"/>
      <c r="Y436" s="2421"/>
      <c r="Z436" s="180"/>
      <c r="AA436" s="217"/>
      <c r="AB436" s="217"/>
      <c r="AC436" s="217"/>
      <c r="AD436" s="2420"/>
      <c r="AE436" s="2421"/>
      <c r="AF436" s="180"/>
      <c r="AG436" s="217"/>
      <c r="AH436" s="217"/>
      <c r="AI436" s="217"/>
      <c r="AJ436" s="2420"/>
      <c r="AK436" s="2421"/>
      <c r="AL436" s="2420"/>
      <c r="AM436" s="2421"/>
      <c r="AN436" s="2420"/>
      <c r="AO436" s="2421"/>
      <c r="AP436" s="2420"/>
      <c r="AQ436" s="2421"/>
      <c r="AS436" s="460"/>
    </row>
    <row r="437" spans="2:45" ht="16.5" x14ac:dyDescent="0.3">
      <c r="B437" s="460"/>
      <c r="D437" s="2439"/>
      <c r="E437" s="2440"/>
      <c r="F437" s="2440"/>
      <c r="G437" s="2440"/>
      <c r="H437" s="2440"/>
      <c r="I437" s="2440"/>
      <c r="J437" s="2440"/>
      <c r="K437" s="2440"/>
      <c r="L437" s="2440"/>
      <c r="M437" s="2440"/>
      <c r="N437" s="2441"/>
      <c r="O437" s="243"/>
      <c r="P437" s="2565"/>
      <c r="Q437" s="2566"/>
      <c r="R437" s="2436"/>
      <c r="S437" s="2437"/>
      <c r="T437" s="181"/>
      <c r="U437" s="404"/>
      <c r="V437" s="404"/>
      <c r="W437" s="404"/>
      <c r="X437" s="2436"/>
      <c r="Y437" s="2437"/>
      <c r="Z437" s="181"/>
      <c r="AA437" s="404"/>
      <c r="AB437" s="404"/>
      <c r="AC437" s="404"/>
      <c r="AD437" s="2436"/>
      <c r="AE437" s="2437"/>
      <c r="AF437" s="181"/>
      <c r="AG437" s="404"/>
      <c r="AH437" s="404"/>
      <c r="AI437" s="404"/>
      <c r="AJ437" s="2436"/>
      <c r="AK437" s="2437"/>
      <c r="AL437" s="2436"/>
      <c r="AM437" s="2437"/>
      <c r="AN437" s="2436"/>
      <c r="AO437" s="2437"/>
      <c r="AP437" s="2436"/>
      <c r="AQ437" s="2437"/>
      <c r="AS437" s="460"/>
    </row>
    <row r="438" spans="2:45" ht="16.5" x14ac:dyDescent="0.3">
      <c r="B438" s="460"/>
      <c r="D438" s="2439"/>
      <c r="E438" s="2440"/>
      <c r="F438" s="2440"/>
      <c r="G438" s="2440"/>
      <c r="H438" s="2440"/>
      <c r="I438" s="2440"/>
      <c r="J438" s="2440"/>
      <c r="K438" s="2440"/>
      <c r="L438" s="2440"/>
      <c r="M438" s="2440"/>
      <c r="N438" s="2441"/>
      <c r="O438" s="242"/>
      <c r="P438" s="2562"/>
      <c r="Q438" s="2550"/>
      <c r="R438" s="2422"/>
      <c r="S438" s="2423"/>
      <c r="T438" s="127"/>
      <c r="U438" s="151"/>
      <c r="V438" s="151"/>
      <c r="W438" s="151"/>
      <c r="X438" s="2422"/>
      <c r="Y438" s="2423"/>
      <c r="Z438" s="127"/>
      <c r="AA438" s="151"/>
      <c r="AB438" s="151"/>
      <c r="AC438" s="151"/>
      <c r="AD438" s="2422"/>
      <c r="AE438" s="2423"/>
      <c r="AF438" s="127"/>
      <c r="AG438" s="151"/>
      <c r="AH438" s="151"/>
      <c r="AI438" s="151"/>
      <c r="AJ438" s="2422"/>
      <c r="AK438" s="2423"/>
      <c r="AL438" s="2422"/>
      <c r="AM438" s="2423"/>
      <c r="AN438" s="2422"/>
      <c r="AO438" s="2423"/>
      <c r="AP438" s="2422"/>
      <c r="AQ438" s="2423"/>
      <c r="AS438" s="460"/>
    </row>
    <row r="439" spans="2:45" ht="16.5" x14ac:dyDescent="0.3">
      <c r="B439" s="460"/>
      <c r="D439" s="796" t="s">
        <v>432</v>
      </c>
      <c r="E439" s="177" t="s">
        <v>656</v>
      </c>
      <c r="F439" s="99"/>
      <c r="G439" s="533"/>
      <c r="H439" s="533"/>
      <c r="I439" s="533"/>
      <c r="J439" s="533"/>
      <c r="K439" s="402"/>
      <c r="L439" s="402"/>
      <c r="M439" s="402"/>
      <c r="N439" s="403"/>
      <c r="O439" s="373" t="s">
        <v>53</v>
      </c>
      <c r="P439" s="2559">
        <v>1</v>
      </c>
      <c r="Q439" s="2318"/>
      <c r="R439" s="2316"/>
      <c r="S439" s="2316"/>
      <c r="T439" s="108"/>
      <c r="U439" s="108"/>
      <c r="V439" s="108"/>
      <c r="W439" s="108"/>
      <c r="X439" s="2399">
        <v>1</v>
      </c>
      <c r="Y439" s="2399"/>
      <c r="Z439" s="108"/>
      <c r="AA439" s="108"/>
      <c r="AB439" s="108"/>
      <c r="AC439" s="108"/>
      <c r="AD439" s="2316"/>
      <c r="AE439" s="2316"/>
      <c r="AF439" s="108"/>
      <c r="AG439" s="108"/>
      <c r="AH439" s="108"/>
      <c r="AI439" s="108"/>
      <c r="AJ439" s="2316"/>
      <c r="AK439" s="2316"/>
      <c r="AL439" s="2316"/>
      <c r="AM439" s="2316"/>
      <c r="AN439" s="2316"/>
      <c r="AO439" s="2316"/>
      <c r="AP439" s="2316"/>
      <c r="AQ439" s="2316"/>
      <c r="AS439" s="460"/>
    </row>
    <row r="440" spans="2:45" ht="16.5" x14ac:dyDescent="0.3">
      <c r="B440" s="460"/>
      <c r="D440" s="2465" t="s">
        <v>40</v>
      </c>
      <c r="E440" s="2466"/>
      <c r="F440" s="2466"/>
      <c r="G440" s="2466"/>
      <c r="H440" s="2466"/>
      <c r="I440" s="2466"/>
      <c r="J440" s="2466"/>
      <c r="K440" s="173"/>
      <c r="L440" s="2469" t="s">
        <v>118</v>
      </c>
      <c r="M440" s="2470"/>
      <c r="N440" s="2470"/>
      <c r="O440" s="2567"/>
      <c r="P440" s="2455">
        <f>P381+P383+P387+P393+P400+P401+P432+P398</f>
        <v>48</v>
      </c>
      <c r="Q440" s="2455"/>
      <c r="R440" s="2455"/>
      <c r="S440" s="2455"/>
      <c r="T440" s="826"/>
      <c r="U440" s="625"/>
      <c r="V440" s="625"/>
      <c r="W440" s="625"/>
      <c r="X440" s="2455">
        <f>SUM(X381:Y432)</f>
        <v>48</v>
      </c>
      <c r="Y440" s="2455"/>
      <c r="Z440" s="826">
        <f>SUM(X381:Y400)+SUM(X405:Y432)</f>
        <v>45</v>
      </c>
      <c r="AA440" s="625">
        <f>P381+P383+P387+P393+P398+P400+P432</f>
        <v>45</v>
      </c>
      <c r="AB440" s="625">
        <f>P401</f>
        <v>3</v>
      </c>
      <c r="AC440" s="625"/>
      <c r="AD440" s="2455"/>
      <c r="AE440" s="2455"/>
      <c r="AF440" s="826"/>
      <c r="AG440" s="625"/>
      <c r="AH440" s="625"/>
      <c r="AI440" s="625"/>
      <c r="AJ440" s="2456"/>
      <c r="AK440" s="2456"/>
      <c r="AL440" s="2455"/>
      <c r="AM440" s="2455"/>
      <c r="AN440" s="2455"/>
      <c r="AO440" s="2455"/>
      <c r="AP440" s="2455"/>
      <c r="AQ440" s="2455"/>
      <c r="AS440" s="460"/>
    </row>
    <row r="441" spans="2:45" ht="16.5" x14ac:dyDescent="0.3">
      <c r="B441" s="460"/>
      <c r="D441" s="2467"/>
      <c r="E441" s="2468"/>
      <c r="F441" s="2468"/>
      <c r="G441" s="2468"/>
      <c r="H441" s="2468"/>
      <c r="I441" s="2468"/>
      <c r="J441" s="2468"/>
      <c r="K441" s="359"/>
      <c r="L441" s="2432" t="s">
        <v>120</v>
      </c>
      <c r="M441" s="2433"/>
      <c r="N441" s="2433"/>
      <c r="O441" s="2433"/>
      <c r="P441" s="2455">
        <f>P381+P383+P387+P393+P435+P439+P398</f>
        <v>30</v>
      </c>
      <c r="Q441" s="2455"/>
      <c r="R441" s="2455"/>
      <c r="S441" s="2455"/>
      <c r="T441" s="826"/>
      <c r="U441" s="630"/>
      <c r="V441" s="625"/>
      <c r="W441" s="625"/>
      <c r="X441" s="2455">
        <f>SUM(X381:Y398)+SUM(X435:Y439)</f>
        <v>30</v>
      </c>
      <c r="Y441" s="2455"/>
      <c r="Z441" s="826">
        <f>SUM(X381:Y398)+X439</f>
        <v>15</v>
      </c>
      <c r="AA441" s="630">
        <f>P381+P383+P387+P393+P398+P439</f>
        <v>15</v>
      </c>
      <c r="AB441" s="625">
        <f>P435</f>
        <v>15</v>
      </c>
      <c r="AC441" s="625"/>
      <c r="AD441" s="2455"/>
      <c r="AE441" s="2455"/>
      <c r="AF441" s="826"/>
      <c r="AG441" s="630"/>
      <c r="AH441" s="625"/>
      <c r="AI441" s="625"/>
      <c r="AJ441" s="2456"/>
      <c r="AK441" s="2456"/>
      <c r="AL441" s="2455"/>
      <c r="AM441" s="2455"/>
      <c r="AN441" s="2455"/>
      <c r="AO441" s="2455"/>
      <c r="AP441" s="2455"/>
      <c r="AQ441" s="2455"/>
      <c r="AS441" s="460"/>
    </row>
    <row r="442" spans="2:45" x14ac:dyDescent="0.25">
      <c r="B442" s="460"/>
      <c r="AS442" s="460"/>
    </row>
    <row r="443" spans="2:45" ht="18.75" x14ac:dyDescent="0.3">
      <c r="B443" s="460"/>
      <c r="D443" s="608" t="s">
        <v>494</v>
      </c>
      <c r="E443" s="444"/>
      <c r="F443" s="444"/>
      <c r="G443" s="444"/>
      <c r="H443" s="444"/>
      <c r="I443" s="444"/>
      <c r="J443" s="444"/>
      <c r="K443" s="444"/>
      <c r="L443" s="444"/>
      <c r="M443" s="444"/>
      <c r="N443" s="444"/>
      <c r="O443" s="444"/>
      <c r="P443" s="444"/>
      <c r="Q443" s="444"/>
      <c r="R443" s="444"/>
      <c r="S443" s="444"/>
      <c r="T443" s="444"/>
      <c r="U443" s="444"/>
      <c r="V443" s="444"/>
      <c r="W443" s="444"/>
      <c r="X443" s="444"/>
      <c r="Y443" s="444"/>
      <c r="Z443" s="444"/>
      <c r="AA443" s="444"/>
      <c r="AB443" s="444"/>
      <c r="AC443" s="444"/>
      <c r="AD443" s="444"/>
      <c r="AE443" s="444"/>
      <c r="AF443" s="444"/>
      <c r="AG443" s="444"/>
      <c r="AH443" s="444"/>
      <c r="AI443" s="444"/>
      <c r="AJ443" s="880"/>
      <c r="AK443" s="880"/>
      <c r="AL443" s="880"/>
      <c r="AM443" s="402"/>
      <c r="AN443" s="402"/>
      <c r="AO443" s="402"/>
      <c r="AP443" s="402"/>
      <c r="AQ443" s="403"/>
      <c r="AS443" s="460"/>
    </row>
    <row r="444" spans="2:45" ht="16.5" x14ac:dyDescent="0.3">
      <c r="B444" s="460"/>
      <c r="D444" s="537" t="s">
        <v>433</v>
      </c>
      <c r="E444" s="137" t="s">
        <v>123</v>
      </c>
      <c r="F444" s="549"/>
      <c r="G444" s="549"/>
      <c r="H444" s="549"/>
      <c r="I444" s="549"/>
      <c r="J444" s="42"/>
      <c r="K444" s="42"/>
      <c r="L444" s="399"/>
      <c r="M444" s="399"/>
      <c r="N444" s="400"/>
      <c r="O444" s="147"/>
      <c r="P444" s="2423"/>
      <c r="Q444" s="2312"/>
      <c r="R444" s="2312"/>
      <c r="S444" s="2312"/>
      <c r="T444" s="246"/>
      <c r="U444" s="68"/>
      <c r="V444" s="68"/>
      <c r="W444" s="68"/>
      <c r="X444" s="2312"/>
      <c r="Y444" s="2312"/>
      <c r="Z444" s="246"/>
      <c r="AA444" s="68"/>
      <c r="AB444" s="68"/>
      <c r="AC444" s="68"/>
      <c r="AD444" s="2312"/>
      <c r="AE444" s="2312"/>
      <c r="AF444" s="246"/>
      <c r="AG444" s="68"/>
      <c r="AH444" s="68"/>
      <c r="AI444" s="68"/>
      <c r="AJ444" s="2312"/>
      <c r="AK444" s="2312"/>
      <c r="AL444" s="2312"/>
      <c r="AM444" s="2312"/>
      <c r="AN444" s="2312"/>
      <c r="AO444" s="2312"/>
      <c r="AP444" s="2312"/>
      <c r="AQ444" s="2312"/>
      <c r="AS444" s="460"/>
    </row>
    <row r="445" spans="2:45" ht="16.5" x14ac:dyDescent="0.3">
      <c r="B445" s="460"/>
      <c r="D445" s="143"/>
      <c r="E445" s="244" t="s">
        <v>572</v>
      </c>
      <c r="F445" s="244"/>
      <c r="G445" s="244"/>
      <c r="H445" s="49"/>
      <c r="I445" s="49"/>
      <c r="J445" s="49"/>
      <c r="K445" s="415"/>
      <c r="L445" s="415"/>
      <c r="M445" s="415"/>
      <c r="N445" s="408"/>
      <c r="O445" s="426" t="s">
        <v>181</v>
      </c>
      <c r="P445" s="2488">
        <v>1</v>
      </c>
      <c r="Q445" s="2314"/>
      <c r="R445" s="2313"/>
      <c r="S445" s="2314"/>
      <c r="T445" s="453"/>
      <c r="U445" s="412"/>
      <c r="V445" s="412"/>
      <c r="W445" s="412"/>
      <c r="X445" s="2491">
        <v>1</v>
      </c>
      <c r="Y445" s="2492"/>
      <c r="Z445" s="453"/>
      <c r="AA445" s="412"/>
      <c r="AB445" s="412"/>
      <c r="AC445" s="412"/>
      <c r="AD445" s="2313"/>
      <c r="AE445" s="2314"/>
      <c r="AF445" s="453"/>
      <c r="AG445" s="412"/>
      <c r="AH445" s="412"/>
      <c r="AI445" s="412"/>
      <c r="AJ445" s="2313"/>
      <c r="AK445" s="2314"/>
      <c r="AL445" s="2313"/>
      <c r="AM445" s="2314"/>
      <c r="AN445" s="2313"/>
      <c r="AO445" s="2314"/>
      <c r="AP445" s="2313"/>
      <c r="AQ445" s="2314"/>
      <c r="AS445" s="460"/>
    </row>
    <row r="446" spans="2:45" ht="30.75" customHeight="1" x14ac:dyDescent="0.3">
      <c r="B446" s="460"/>
      <c r="D446" s="472"/>
      <c r="E446" s="2571" t="s">
        <v>573</v>
      </c>
      <c r="F446" s="2571"/>
      <c r="G446" s="2571"/>
      <c r="H446" s="2571"/>
      <c r="I446" s="2571"/>
      <c r="J446" s="2571"/>
      <c r="K446" s="2571"/>
      <c r="L446" s="2571"/>
      <c r="M446" s="2571"/>
      <c r="N446" s="2572"/>
      <c r="O446" s="249" t="s">
        <v>181</v>
      </c>
      <c r="P446" s="2573">
        <v>1</v>
      </c>
      <c r="Q446" s="2384"/>
      <c r="R446" s="2383"/>
      <c r="S446" s="2384"/>
      <c r="T446" s="453"/>
      <c r="U446" s="412"/>
      <c r="V446" s="412"/>
      <c r="W446" s="412"/>
      <c r="X446" s="2574">
        <v>1</v>
      </c>
      <c r="Y446" s="2575"/>
      <c r="Z446" s="453"/>
      <c r="AA446" s="412"/>
      <c r="AB446" s="412"/>
      <c r="AC446" s="412"/>
      <c r="AD446" s="2383"/>
      <c r="AE446" s="2384"/>
      <c r="AF446" s="453"/>
      <c r="AG446" s="412"/>
      <c r="AH446" s="412"/>
      <c r="AI446" s="412"/>
      <c r="AJ446" s="2383"/>
      <c r="AK446" s="2384"/>
      <c r="AL446" s="2383"/>
      <c r="AM446" s="2384"/>
      <c r="AN446" s="2383"/>
      <c r="AO446" s="2384"/>
      <c r="AP446" s="2383"/>
      <c r="AQ446" s="2384"/>
      <c r="AS446" s="460"/>
    </row>
    <row r="447" spans="2:45" ht="16.5" x14ac:dyDescent="0.3">
      <c r="B447" s="460"/>
      <c r="D447" s="130" t="s">
        <v>434</v>
      </c>
      <c r="E447" s="201" t="s">
        <v>124</v>
      </c>
      <c r="F447" s="200"/>
      <c r="G447" s="200"/>
      <c r="H447" s="399"/>
      <c r="I447" s="399"/>
      <c r="J447" s="399"/>
      <c r="K447" s="399"/>
      <c r="L447" s="399"/>
      <c r="M447" s="399"/>
      <c r="N447" s="400"/>
      <c r="O447" s="473"/>
      <c r="P447" s="2314"/>
      <c r="Q447" s="2316"/>
      <c r="R447" s="2316"/>
      <c r="S447" s="2316"/>
      <c r="T447" s="453"/>
      <c r="U447" s="412"/>
      <c r="V447" s="412"/>
      <c r="W447" s="412"/>
      <c r="X447" s="2316"/>
      <c r="Y447" s="2316"/>
      <c r="Z447" s="453"/>
      <c r="AA447" s="412"/>
      <c r="AB447" s="412"/>
      <c r="AC447" s="412"/>
      <c r="AD447" s="2316"/>
      <c r="AE447" s="2316"/>
      <c r="AF447" s="453"/>
      <c r="AG447" s="412"/>
      <c r="AH447" s="412"/>
      <c r="AI447" s="412"/>
      <c r="AJ447" s="2316"/>
      <c r="AK447" s="2316"/>
      <c r="AL447" s="2316"/>
      <c r="AM447" s="2316"/>
      <c r="AN447" s="2316"/>
      <c r="AO447" s="2316"/>
      <c r="AP447" s="2316"/>
      <c r="AQ447" s="2316"/>
      <c r="AS447" s="460"/>
    </row>
    <row r="448" spans="2:45" ht="16.5" customHeight="1" x14ac:dyDescent="0.3">
      <c r="B448" s="460"/>
      <c r="D448" s="472"/>
      <c r="E448" s="432" t="s">
        <v>574</v>
      </c>
      <c r="F448" s="432"/>
      <c r="G448" s="402"/>
      <c r="H448" s="402"/>
      <c r="I448" s="402"/>
      <c r="J448" s="402"/>
      <c r="K448" s="402"/>
      <c r="L448" s="402"/>
      <c r="M448" s="402"/>
      <c r="N448" s="403"/>
      <c r="O448" s="426" t="s">
        <v>181</v>
      </c>
      <c r="P448" s="2314">
        <v>1</v>
      </c>
      <c r="Q448" s="2316"/>
      <c r="R448" s="2316"/>
      <c r="S448" s="2316"/>
      <c r="T448" s="453"/>
      <c r="U448" s="412"/>
      <c r="V448" s="412"/>
      <c r="W448" s="412"/>
      <c r="X448" s="2490">
        <v>1</v>
      </c>
      <c r="Y448" s="2490"/>
      <c r="Z448" s="453"/>
      <c r="AA448" s="412"/>
      <c r="AB448" s="412"/>
      <c r="AC448" s="412"/>
      <c r="AD448" s="2316"/>
      <c r="AE448" s="2316"/>
      <c r="AF448" s="453"/>
      <c r="AG448" s="412"/>
      <c r="AH448" s="412"/>
      <c r="AI448" s="412"/>
      <c r="AJ448" s="2316"/>
      <c r="AK448" s="2316"/>
      <c r="AL448" s="2316"/>
      <c r="AM448" s="2316"/>
      <c r="AN448" s="2316"/>
      <c r="AO448" s="2316"/>
      <c r="AP448" s="2316"/>
      <c r="AQ448" s="2316"/>
      <c r="AS448" s="460"/>
    </row>
    <row r="449" spans="2:45" ht="16.5" customHeight="1" x14ac:dyDescent="0.3">
      <c r="B449" s="460"/>
      <c r="D449" s="144"/>
      <c r="E449" s="238" t="s">
        <v>575</v>
      </c>
      <c r="F449" s="238"/>
      <c r="G449" s="399"/>
      <c r="H449" s="399"/>
      <c r="I449" s="399"/>
      <c r="J449" s="399"/>
      <c r="K449" s="399"/>
      <c r="L449" s="399"/>
      <c r="M449" s="399"/>
      <c r="N449" s="400"/>
      <c r="O449" s="426" t="s">
        <v>181</v>
      </c>
      <c r="P449" s="2314">
        <v>1</v>
      </c>
      <c r="Q449" s="2316"/>
      <c r="R449" s="2316"/>
      <c r="S449" s="2316"/>
      <c r="T449" s="453"/>
      <c r="U449" s="412"/>
      <c r="V449" s="412"/>
      <c r="W449" s="412"/>
      <c r="X449" s="2490">
        <v>1</v>
      </c>
      <c r="Y449" s="2490"/>
      <c r="Z449" s="453"/>
      <c r="AA449" s="412"/>
      <c r="AB449" s="412"/>
      <c r="AC449" s="412"/>
      <c r="AD449" s="2316"/>
      <c r="AE449" s="2316"/>
      <c r="AF449" s="453"/>
      <c r="AG449" s="412"/>
      <c r="AH449" s="412"/>
      <c r="AI449" s="412"/>
      <c r="AJ449" s="2316"/>
      <c r="AK449" s="2316"/>
      <c r="AL449" s="2316"/>
      <c r="AM449" s="2316"/>
      <c r="AN449" s="2316"/>
      <c r="AO449" s="2316"/>
      <c r="AP449" s="2316"/>
      <c r="AQ449" s="2316"/>
      <c r="AS449" s="460"/>
    </row>
    <row r="450" spans="2:45" ht="16.5" customHeight="1" x14ac:dyDescent="0.3">
      <c r="B450" s="460"/>
      <c r="D450" s="472"/>
      <c r="E450" s="432" t="s">
        <v>576</v>
      </c>
      <c r="F450" s="432"/>
      <c r="G450" s="402"/>
      <c r="H450" s="402"/>
      <c r="I450" s="402"/>
      <c r="J450" s="402"/>
      <c r="K450" s="402"/>
      <c r="L450" s="402"/>
      <c r="M450" s="402"/>
      <c r="N450" s="403"/>
      <c r="O450" s="426" t="s">
        <v>181</v>
      </c>
      <c r="P450" s="2314">
        <v>1</v>
      </c>
      <c r="Q450" s="2316"/>
      <c r="R450" s="2316"/>
      <c r="S450" s="2316"/>
      <c r="T450" s="453"/>
      <c r="U450" s="412"/>
      <c r="V450" s="412"/>
      <c r="W450" s="412"/>
      <c r="X450" s="2490">
        <v>1</v>
      </c>
      <c r="Y450" s="2490"/>
      <c r="Z450" s="453"/>
      <c r="AA450" s="412"/>
      <c r="AB450" s="412"/>
      <c r="AC450" s="412"/>
      <c r="AD450" s="2316"/>
      <c r="AE450" s="2316"/>
      <c r="AF450" s="453"/>
      <c r="AG450" s="412"/>
      <c r="AH450" s="412"/>
      <c r="AI450" s="412"/>
      <c r="AJ450" s="2316"/>
      <c r="AK450" s="2316"/>
      <c r="AL450" s="2316"/>
      <c r="AM450" s="2316"/>
      <c r="AN450" s="2316"/>
      <c r="AO450" s="2316"/>
      <c r="AP450" s="2316"/>
      <c r="AQ450" s="2316"/>
      <c r="AS450" s="460"/>
    </row>
    <row r="451" spans="2:45" ht="16.5" customHeight="1" x14ac:dyDescent="0.3">
      <c r="B451" s="460"/>
      <c r="D451" s="144"/>
      <c r="E451" s="238" t="s">
        <v>577</v>
      </c>
      <c r="F451" s="238"/>
      <c r="G451" s="399"/>
      <c r="H451" s="399"/>
      <c r="I451" s="399"/>
      <c r="J451" s="399"/>
      <c r="K451" s="399"/>
      <c r="L451" s="399"/>
      <c r="M451" s="399"/>
      <c r="N451" s="400"/>
      <c r="O451" s="426" t="s">
        <v>181</v>
      </c>
      <c r="P451" s="2314">
        <v>1</v>
      </c>
      <c r="Q451" s="2316"/>
      <c r="R451" s="2316"/>
      <c r="S451" s="2316"/>
      <c r="T451" s="453"/>
      <c r="U451" s="412"/>
      <c r="V451" s="412"/>
      <c r="W451" s="412"/>
      <c r="X451" s="2490">
        <v>1</v>
      </c>
      <c r="Y451" s="2490"/>
      <c r="Z451" s="453"/>
      <c r="AA451" s="412"/>
      <c r="AB451" s="412"/>
      <c r="AC451" s="412"/>
      <c r="AD451" s="2316"/>
      <c r="AE451" s="2316"/>
      <c r="AF451" s="453"/>
      <c r="AG451" s="412"/>
      <c r="AH451" s="412"/>
      <c r="AI451" s="412"/>
      <c r="AJ451" s="2316"/>
      <c r="AK451" s="2316"/>
      <c r="AL451" s="2316"/>
      <c r="AM451" s="2316"/>
      <c r="AN451" s="2316"/>
      <c r="AO451" s="2316"/>
      <c r="AP451" s="2316"/>
      <c r="AQ451" s="2316"/>
      <c r="AS451" s="460"/>
    </row>
    <row r="452" spans="2:45" ht="16.5" x14ac:dyDescent="0.3">
      <c r="B452" s="460"/>
      <c r="D452" s="419" t="s">
        <v>435</v>
      </c>
      <c r="E452" s="245" t="s">
        <v>125</v>
      </c>
      <c r="F452" s="785"/>
      <c r="G452" s="785"/>
      <c r="H452" s="785"/>
      <c r="I452" s="103"/>
      <c r="J452" s="402"/>
      <c r="K452" s="402"/>
      <c r="L452" s="402"/>
      <c r="M452" s="402"/>
      <c r="N452" s="403"/>
      <c r="O452" s="473"/>
      <c r="P452" s="2314"/>
      <c r="Q452" s="2316"/>
      <c r="R452" s="2316"/>
      <c r="S452" s="2316"/>
      <c r="T452" s="453"/>
      <c r="U452" s="412"/>
      <c r="V452" s="412"/>
      <c r="W452" s="412"/>
      <c r="X452" s="2316"/>
      <c r="Y452" s="2316"/>
      <c r="Z452" s="453"/>
      <c r="AA452" s="412"/>
      <c r="AB452" s="412"/>
      <c r="AC452" s="412"/>
      <c r="AD452" s="2316"/>
      <c r="AE452" s="2316"/>
      <c r="AF452" s="453"/>
      <c r="AG452" s="412"/>
      <c r="AH452" s="412"/>
      <c r="AI452" s="412"/>
      <c r="AJ452" s="2316"/>
      <c r="AK452" s="2316"/>
      <c r="AL452" s="2316"/>
      <c r="AM452" s="2316"/>
      <c r="AN452" s="2316"/>
      <c r="AO452" s="2316"/>
      <c r="AP452" s="2316"/>
      <c r="AQ452" s="2316"/>
      <c r="AS452" s="460"/>
    </row>
    <row r="453" spans="2:45" ht="16.5" customHeight="1" x14ac:dyDescent="0.3">
      <c r="B453" s="460"/>
      <c r="D453" s="144"/>
      <c r="E453" s="191" t="s">
        <v>578</v>
      </c>
      <c r="F453" s="238"/>
      <c r="G453" s="399"/>
      <c r="H453" s="399"/>
      <c r="I453" s="399"/>
      <c r="J453" s="399"/>
      <c r="K453" s="399"/>
      <c r="L453" s="399"/>
      <c r="M453" s="399"/>
      <c r="N453" s="400"/>
      <c r="O453" s="426" t="s">
        <v>181</v>
      </c>
      <c r="P453" s="2488">
        <v>1</v>
      </c>
      <c r="Q453" s="2314"/>
      <c r="R453" s="2313"/>
      <c r="S453" s="2314"/>
      <c r="T453" s="453"/>
      <c r="U453" s="412"/>
      <c r="V453" s="412"/>
      <c r="W453" s="412"/>
      <c r="X453" s="2491">
        <v>1</v>
      </c>
      <c r="Y453" s="2492"/>
      <c r="Z453" s="453"/>
      <c r="AA453" s="412"/>
      <c r="AB453" s="412"/>
      <c r="AC453" s="412"/>
      <c r="AD453" s="2313"/>
      <c r="AE453" s="2314"/>
      <c r="AF453" s="453"/>
      <c r="AG453" s="412"/>
      <c r="AH453" s="412"/>
      <c r="AI453" s="412"/>
      <c r="AJ453" s="2313"/>
      <c r="AK453" s="2314"/>
      <c r="AL453" s="2313"/>
      <c r="AM453" s="2314"/>
      <c r="AN453" s="2313"/>
      <c r="AO453" s="2314"/>
      <c r="AP453" s="2313"/>
      <c r="AQ453" s="2314"/>
      <c r="AS453" s="460"/>
    </row>
    <row r="454" spans="2:45" ht="16.5" customHeight="1" x14ac:dyDescent="0.3">
      <c r="B454" s="460"/>
      <c r="D454" s="472"/>
      <c r="E454" s="203" t="s">
        <v>579</v>
      </c>
      <c r="F454" s="432"/>
      <c r="G454" s="402"/>
      <c r="H454" s="402"/>
      <c r="I454" s="402"/>
      <c r="J454" s="402"/>
      <c r="K454" s="402"/>
      <c r="L454" s="402"/>
      <c r="M454" s="402"/>
      <c r="N454" s="403"/>
      <c r="O454" s="426" t="s">
        <v>181</v>
      </c>
      <c r="P454" s="2314">
        <v>1</v>
      </c>
      <c r="Q454" s="2316"/>
      <c r="R454" s="2316"/>
      <c r="S454" s="2316"/>
      <c r="T454" s="453"/>
      <c r="U454" s="412"/>
      <c r="V454" s="412"/>
      <c r="W454" s="412"/>
      <c r="X454" s="2490">
        <v>1</v>
      </c>
      <c r="Y454" s="2490"/>
      <c r="Z454" s="453"/>
      <c r="AA454" s="412"/>
      <c r="AB454" s="412"/>
      <c r="AC454" s="412"/>
      <c r="AD454" s="2316"/>
      <c r="AE454" s="2316"/>
      <c r="AF454" s="453"/>
      <c r="AG454" s="412"/>
      <c r="AH454" s="412"/>
      <c r="AI454" s="412"/>
      <c r="AJ454" s="2316"/>
      <c r="AK454" s="2316"/>
      <c r="AL454" s="2316"/>
      <c r="AM454" s="2316"/>
      <c r="AN454" s="2316"/>
      <c r="AO454" s="2316"/>
      <c r="AP454" s="2316"/>
      <c r="AQ454" s="2316"/>
      <c r="AS454" s="460"/>
    </row>
    <row r="455" spans="2:45" ht="16.5" customHeight="1" x14ac:dyDescent="0.3">
      <c r="B455" s="460"/>
      <c r="D455" s="132" t="s">
        <v>436</v>
      </c>
      <c r="E455" s="433" t="s">
        <v>310</v>
      </c>
      <c r="F455" s="535"/>
      <c r="G455" s="533"/>
      <c r="H455" s="533"/>
      <c r="I455" s="402"/>
      <c r="J455" s="402"/>
      <c r="K455" s="402"/>
      <c r="L455" s="402"/>
      <c r="M455" s="402"/>
      <c r="N455" s="403"/>
      <c r="O455" s="380" t="s">
        <v>181</v>
      </c>
      <c r="P455" s="2314">
        <v>1</v>
      </c>
      <c r="Q455" s="2316"/>
      <c r="R455" s="2316"/>
      <c r="S455" s="2316"/>
      <c r="T455" s="453"/>
      <c r="U455" s="412"/>
      <c r="V455" s="412"/>
      <c r="W455" s="412"/>
      <c r="X455" s="2490">
        <v>1</v>
      </c>
      <c r="Y455" s="2490"/>
      <c r="Z455" s="453"/>
      <c r="AA455" s="412"/>
      <c r="AB455" s="412"/>
      <c r="AC455" s="412"/>
      <c r="AD455" s="2316"/>
      <c r="AE455" s="2316"/>
      <c r="AF455" s="453"/>
      <c r="AG455" s="412"/>
      <c r="AH455" s="412"/>
      <c r="AI455" s="412"/>
      <c r="AJ455" s="2316"/>
      <c r="AK455" s="2316"/>
      <c r="AL455" s="2316"/>
      <c r="AM455" s="2316"/>
      <c r="AN455" s="2316"/>
      <c r="AO455" s="2316"/>
      <c r="AP455" s="2316"/>
      <c r="AQ455" s="2316"/>
      <c r="AS455" s="460"/>
    </row>
    <row r="456" spans="2:45" ht="16.5" x14ac:dyDescent="0.3">
      <c r="B456" s="460"/>
      <c r="D456" s="2432" t="s">
        <v>40</v>
      </c>
      <c r="E456" s="2433"/>
      <c r="F456" s="2433"/>
      <c r="G456" s="2433"/>
      <c r="H456" s="2433"/>
      <c r="I456" s="2433"/>
      <c r="J456" s="2433"/>
      <c r="K456" s="2433"/>
      <c r="L456" s="2433"/>
      <c r="M456" s="2433"/>
      <c r="N456" s="2433"/>
      <c r="O456" s="2434"/>
      <c r="P456" s="2455">
        <f>SUM(P445:Q455)</f>
        <v>9</v>
      </c>
      <c r="Q456" s="2455"/>
      <c r="R456" s="2455"/>
      <c r="S456" s="2455"/>
      <c r="T456" s="221"/>
      <c r="U456" s="628"/>
      <c r="V456" s="628"/>
      <c r="W456" s="625"/>
      <c r="X456" s="2455">
        <f>SUM(X445:Y455)</f>
        <v>9</v>
      </c>
      <c r="Y456" s="2455"/>
      <c r="Z456" s="221"/>
      <c r="AA456" s="628"/>
      <c r="AB456" s="628"/>
      <c r="AC456" s="625">
        <f>SUM(P445:Q455)</f>
        <v>9</v>
      </c>
      <c r="AD456" s="2455"/>
      <c r="AE456" s="2455"/>
      <c r="AF456" s="221"/>
      <c r="AG456" s="628"/>
      <c r="AH456" s="628"/>
      <c r="AI456" s="625"/>
      <c r="AJ456" s="2456"/>
      <c r="AK456" s="2456"/>
      <c r="AL456" s="2455"/>
      <c r="AM456" s="2455"/>
      <c r="AN456" s="2455"/>
      <c r="AO456" s="2455"/>
      <c r="AP456" s="2455"/>
      <c r="AQ456" s="2455"/>
      <c r="AS456" s="460"/>
    </row>
    <row r="457" spans="2:45" x14ac:dyDescent="0.25">
      <c r="B457" s="460"/>
      <c r="AS457" s="460"/>
    </row>
    <row r="458" spans="2:45" ht="18.75" x14ac:dyDescent="0.3">
      <c r="B458" s="460"/>
      <c r="D458" s="608" t="s">
        <v>495</v>
      </c>
      <c r="E458" s="444"/>
      <c r="F458" s="444"/>
      <c r="G458" s="444"/>
      <c r="H458" s="444"/>
      <c r="I458" s="444"/>
      <c r="J458" s="444"/>
      <c r="K458" s="444"/>
      <c r="L458" s="444"/>
      <c r="M458" s="444"/>
      <c r="N458" s="444"/>
      <c r="O458" s="444"/>
      <c r="P458" s="444"/>
      <c r="Q458" s="444"/>
      <c r="R458" s="444"/>
      <c r="S458" s="444"/>
      <c r="T458" s="444"/>
      <c r="U458" s="444"/>
      <c r="V458" s="444"/>
      <c r="W458" s="444"/>
      <c r="X458" s="444"/>
      <c r="Y458" s="444"/>
      <c r="Z458" s="444"/>
      <c r="AA458" s="444"/>
      <c r="AB458" s="444"/>
      <c r="AC458" s="444"/>
      <c r="AD458" s="444"/>
      <c r="AE458" s="444"/>
      <c r="AF458" s="444"/>
      <c r="AG458" s="444"/>
      <c r="AH458" s="444"/>
      <c r="AI458" s="444"/>
      <c r="AJ458" s="880"/>
      <c r="AK458" s="880"/>
      <c r="AL458" s="880"/>
      <c r="AM458" s="402"/>
      <c r="AN458" s="402"/>
      <c r="AO458" s="402"/>
      <c r="AP458" s="402"/>
      <c r="AQ458" s="403"/>
      <c r="AS458" s="460"/>
    </row>
    <row r="459" spans="2:45" ht="18" x14ac:dyDescent="0.35">
      <c r="B459" s="460"/>
      <c r="D459" s="843" t="s">
        <v>479</v>
      </c>
      <c r="E459" s="371" t="s">
        <v>92</v>
      </c>
      <c r="F459" s="96"/>
      <c r="G459" s="96"/>
      <c r="H459" s="97"/>
      <c r="I459" s="97"/>
      <c r="J459" s="97"/>
      <c r="K459" s="126"/>
      <c r="L459" s="96"/>
      <c r="M459" s="97"/>
      <c r="N459" s="360"/>
      <c r="O459" s="816" t="s">
        <v>180</v>
      </c>
      <c r="P459" s="2418" t="s">
        <v>194</v>
      </c>
      <c r="Q459" s="2418"/>
      <c r="R459" s="2418"/>
      <c r="S459" s="2418"/>
      <c r="T459" s="246"/>
      <c r="U459" s="68"/>
      <c r="V459" s="68"/>
      <c r="W459" s="68"/>
      <c r="X459" s="2418" t="s">
        <v>194</v>
      </c>
      <c r="Y459" s="2418"/>
      <c r="Z459" s="246"/>
      <c r="AA459" s="68"/>
      <c r="AB459" s="68"/>
      <c r="AC459" s="68"/>
      <c r="AD459" s="2418"/>
      <c r="AE459" s="2418"/>
      <c r="AF459" s="246"/>
      <c r="AG459" s="68"/>
      <c r="AH459" s="68"/>
      <c r="AI459" s="68"/>
      <c r="AJ459" s="2418"/>
      <c r="AK459" s="2418"/>
      <c r="AL459" s="2418"/>
      <c r="AM459" s="2418"/>
      <c r="AN459" s="2418"/>
      <c r="AO459" s="2418"/>
      <c r="AP459" s="2418"/>
      <c r="AQ459" s="2418"/>
      <c r="AS459" s="460"/>
    </row>
    <row r="460" spans="2:45" ht="16.5" customHeight="1" x14ac:dyDescent="0.3">
      <c r="B460" s="460"/>
      <c r="D460" s="215"/>
      <c r="E460" s="2474" t="s">
        <v>127</v>
      </c>
      <c r="F460" s="2474"/>
      <c r="G460" s="2474"/>
      <c r="H460" s="2474"/>
      <c r="I460" s="2474"/>
      <c r="J460" s="2474"/>
      <c r="K460" s="2474"/>
      <c r="L460" s="2474"/>
      <c r="M460" s="2474"/>
      <c r="N460" s="2475"/>
      <c r="O460" s="145"/>
      <c r="P460" s="2420"/>
      <c r="Q460" s="2421"/>
      <c r="R460" s="2420"/>
      <c r="S460" s="2421"/>
      <c r="T460" s="248"/>
      <c r="U460" s="81"/>
      <c r="V460" s="81"/>
      <c r="W460" s="81"/>
      <c r="X460" s="2420"/>
      <c r="Y460" s="2421"/>
      <c r="Z460" s="248"/>
      <c r="AA460" s="81"/>
      <c r="AB460" s="81"/>
      <c r="AC460" s="81"/>
      <c r="AD460" s="2420"/>
      <c r="AE460" s="2421"/>
      <c r="AF460" s="248"/>
      <c r="AG460" s="81"/>
      <c r="AH460" s="81"/>
      <c r="AI460" s="81"/>
      <c r="AJ460" s="2420"/>
      <c r="AK460" s="2421"/>
      <c r="AL460" s="2420"/>
      <c r="AM460" s="2421"/>
      <c r="AN460" s="2420"/>
      <c r="AO460" s="2421"/>
      <c r="AP460" s="2420"/>
      <c r="AQ460" s="2421"/>
      <c r="AS460" s="460"/>
    </row>
    <row r="461" spans="2:45" ht="16.5" x14ac:dyDescent="0.3">
      <c r="B461" s="460"/>
      <c r="D461" s="216"/>
      <c r="E461" s="2478"/>
      <c r="F461" s="2478"/>
      <c r="G461" s="2478"/>
      <c r="H461" s="2478"/>
      <c r="I461" s="2478"/>
      <c r="J461" s="2478"/>
      <c r="K461" s="2478"/>
      <c r="L461" s="2478"/>
      <c r="M461" s="2478"/>
      <c r="N461" s="2479"/>
      <c r="O461" s="147"/>
      <c r="P461" s="2312"/>
      <c r="Q461" s="2312"/>
      <c r="R461" s="2312"/>
      <c r="S461" s="2312"/>
      <c r="T461" s="246"/>
      <c r="U461" s="68"/>
      <c r="V461" s="68"/>
      <c r="W461" s="68"/>
      <c r="X461" s="2312"/>
      <c r="Y461" s="2312"/>
      <c r="Z461" s="246"/>
      <c r="AA461" s="68"/>
      <c r="AB461" s="68"/>
      <c r="AC461" s="68"/>
      <c r="AD461" s="2312"/>
      <c r="AE461" s="2312"/>
      <c r="AF461" s="246"/>
      <c r="AG461" s="68"/>
      <c r="AH461" s="68"/>
      <c r="AI461" s="68"/>
      <c r="AJ461" s="2312"/>
      <c r="AK461" s="2312"/>
      <c r="AL461" s="2312"/>
      <c r="AM461" s="2312"/>
      <c r="AN461" s="2312"/>
      <c r="AO461" s="2312"/>
      <c r="AP461" s="2312"/>
      <c r="AQ461" s="2312"/>
      <c r="AS461" s="460"/>
    </row>
    <row r="462" spans="2:45" ht="16.5" x14ac:dyDescent="0.3">
      <c r="B462" s="460"/>
      <c r="D462" s="796" t="s">
        <v>191</v>
      </c>
      <c r="E462" s="438" t="s">
        <v>446</v>
      </c>
      <c r="F462" s="61"/>
      <c r="G462" s="61"/>
      <c r="H462" s="825"/>
      <c r="I462" s="825"/>
      <c r="J462" s="825"/>
      <c r="K462" s="825"/>
      <c r="L462" s="825"/>
      <c r="M462" s="825"/>
      <c r="N462" s="403"/>
      <c r="O462" s="429" t="s">
        <v>180</v>
      </c>
      <c r="P462" s="2418" t="s">
        <v>194</v>
      </c>
      <c r="Q462" s="2418"/>
      <c r="R462" s="2418"/>
      <c r="S462" s="2418"/>
      <c r="T462" s="453"/>
      <c r="U462" s="453"/>
      <c r="V462" s="453"/>
      <c r="W462" s="453"/>
      <c r="X462" s="2418" t="s">
        <v>194</v>
      </c>
      <c r="Y462" s="2418"/>
      <c r="Z462" s="453"/>
      <c r="AA462" s="453"/>
      <c r="AB462" s="453"/>
      <c r="AC462" s="453"/>
      <c r="AD462" s="2418"/>
      <c r="AE462" s="2418"/>
      <c r="AF462" s="453"/>
      <c r="AG462" s="453"/>
      <c r="AH462" s="453"/>
      <c r="AI462" s="453"/>
      <c r="AJ462" s="2418"/>
      <c r="AK462" s="2418"/>
      <c r="AL462" s="2418"/>
      <c r="AM462" s="2418"/>
      <c r="AN462" s="2418"/>
      <c r="AO462" s="2418"/>
      <c r="AP462" s="2418"/>
      <c r="AQ462" s="2418"/>
      <c r="AS462" s="460"/>
    </row>
    <row r="463" spans="2:45" ht="16.5" customHeight="1" x14ac:dyDescent="0.3">
      <c r="B463" s="460"/>
      <c r="D463" s="215"/>
      <c r="E463" s="2482" t="s">
        <v>299</v>
      </c>
      <c r="F463" s="2482"/>
      <c r="G463" s="2482"/>
      <c r="H463" s="2482"/>
      <c r="I463" s="2482"/>
      <c r="J463" s="2482"/>
      <c r="K463" s="2482"/>
      <c r="L463" s="2482"/>
      <c r="M463" s="2482"/>
      <c r="N463" s="2483"/>
      <c r="O463" s="145"/>
      <c r="P463" s="2431"/>
      <c r="Q463" s="2431"/>
      <c r="R463" s="2431"/>
      <c r="S463" s="2431"/>
      <c r="T463" s="248"/>
      <c r="U463" s="81"/>
      <c r="V463" s="81"/>
      <c r="W463" s="81"/>
      <c r="X463" s="2431"/>
      <c r="Y463" s="2431"/>
      <c r="Z463" s="248"/>
      <c r="AA463" s="81"/>
      <c r="AB463" s="81"/>
      <c r="AC463" s="81"/>
      <c r="AD463" s="2431"/>
      <c r="AE463" s="2431"/>
      <c r="AF463" s="248"/>
      <c r="AG463" s="81"/>
      <c r="AH463" s="81"/>
      <c r="AI463" s="81"/>
      <c r="AJ463" s="2431"/>
      <c r="AK463" s="2431"/>
      <c r="AL463" s="2431"/>
      <c r="AM463" s="2431"/>
      <c r="AN463" s="2431"/>
      <c r="AO463" s="2431"/>
      <c r="AP463" s="2431"/>
      <c r="AQ463" s="2431"/>
      <c r="AS463" s="460"/>
    </row>
    <row r="464" spans="2:45" ht="16.5" x14ac:dyDescent="0.3">
      <c r="B464" s="460"/>
      <c r="D464" s="216"/>
      <c r="E464" s="2484"/>
      <c r="F464" s="2484"/>
      <c r="G464" s="2484"/>
      <c r="H464" s="2484"/>
      <c r="I464" s="2484"/>
      <c r="J464" s="2484"/>
      <c r="K464" s="2484"/>
      <c r="L464" s="2484"/>
      <c r="M464" s="2484"/>
      <c r="N464" s="2485"/>
      <c r="O464" s="147"/>
      <c r="P464" s="2422"/>
      <c r="Q464" s="2423"/>
      <c r="R464" s="68"/>
      <c r="S464" s="190"/>
      <c r="T464" s="246"/>
      <c r="U464" s="68"/>
      <c r="V464" s="68"/>
      <c r="W464" s="68"/>
      <c r="X464" s="68"/>
      <c r="Y464" s="190"/>
      <c r="Z464" s="246"/>
      <c r="AA464" s="68"/>
      <c r="AB464" s="68"/>
      <c r="AC464" s="68"/>
      <c r="AD464" s="68"/>
      <c r="AE464" s="190"/>
      <c r="AF464" s="246"/>
      <c r="AG464" s="68"/>
      <c r="AH464" s="68"/>
      <c r="AI464" s="68"/>
      <c r="AJ464" s="68"/>
      <c r="AK464" s="190"/>
      <c r="AL464" s="68"/>
      <c r="AM464" s="190"/>
      <c r="AN464" s="68"/>
      <c r="AO464" s="190"/>
      <c r="AP464" s="68"/>
      <c r="AQ464" s="190"/>
      <c r="AS464" s="460"/>
    </row>
    <row r="465" spans="2:45" ht="16.5" x14ac:dyDescent="0.3">
      <c r="B465" s="460"/>
      <c r="D465" s="149" t="s">
        <v>437</v>
      </c>
      <c r="E465" s="43" t="s">
        <v>94</v>
      </c>
      <c r="F465" s="138"/>
      <c r="G465" s="138"/>
      <c r="H465" s="138"/>
      <c r="I465" s="138"/>
      <c r="J465" s="235"/>
      <c r="K465" s="399"/>
      <c r="L465" s="399"/>
      <c r="M465" s="399"/>
      <c r="N465" s="400"/>
      <c r="O465" s="467"/>
      <c r="P465" s="2316"/>
      <c r="Q465" s="2316"/>
      <c r="R465" s="2316"/>
      <c r="S465" s="2316"/>
      <c r="T465" s="453"/>
      <c r="U465" s="412"/>
      <c r="V465" s="412"/>
      <c r="W465" s="412"/>
      <c r="X465" s="2316"/>
      <c r="Y465" s="2316"/>
      <c r="Z465" s="453"/>
      <c r="AA465" s="412"/>
      <c r="AB465" s="412"/>
      <c r="AC465" s="412"/>
      <c r="AD465" s="2316"/>
      <c r="AE465" s="2316"/>
      <c r="AF465" s="453"/>
      <c r="AG465" s="412"/>
      <c r="AH465" s="412"/>
      <c r="AI465" s="412"/>
      <c r="AJ465" s="2316"/>
      <c r="AK465" s="2316"/>
      <c r="AL465" s="2316"/>
      <c r="AM465" s="2316"/>
      <c r="AN465" s="2316"/>
      <c r="AO465" s="2316"/>
      <c r="AP465" s="2316"/>
      <c r="AQ465" s="2316"/>
      <c r="AS465" s="460"/>
    </row>
    <row r="466" spans="2:45" ht="16.5" x14ac:dyDescent="0.3">
      <c r="B466" s="460"/>
      <c r="D466" s="796"/>
      <c r="E466" s="542" t="s">
        <v>308</v>
      </c>
      <c r="F466" s="541"/>
      <c r="G466" s="541"/>
      <c r="H466" s="541"/>
      <c r="I466" s="541"/>
      <c r="J466" s="61"/>
      <c r="K466" s="535"/>
      <c r="L466" s="535"/>
      <c r="M466" s="535"/>
      <c r="N466" s="547"/>
      <c r="O466" s="429" t="s">
        <v>180</v>
      </c>
      <c r="P466" s="2316">
        <v>1</v>
      </c>
      <c r="Q466" s="2316"/>
      <c r="R466" s="2316"/>
      <c r="S466" s="2316"/>
      <c r="T466" s="453"/>
      <c r="U466" s="412"/>
      <c r="V466" s="412"/>
      <c r="W466" s="412"/>
      <c r="X466" s="2490"/>
      <c r="Y466" s="2490"/>
      <c r="Z466" s="453"/>
      <c r="AA466" s="412"/>
      <c r="AB466" s="412"/>
      <c r="AC466" s="412"/>
      <c r="AD466" s="2316"/>
      <c r="AE466" s="2316"/>
      <c r="AF466" s="453"/>
      <c r="AG466" s="412"/>
      <c r="AH466" s="412"/>
      <c r="AI466" s="412"/>
      <c r="AJ466" s="2316"/>
      <c r="AK466" s="2316"/>
      <c r="AL466" s="2316"/>
      <c r="AM466" s="2316"/>
      <c r="AN466" s="2316"/>
      <c r="AO466" s="2316"/>
      <c r="AP466" s="2316"/>
      <c r="AQ466" s="2316"/>
      <c r="AS466" s="460"/>
    </row>
    <row r="467" spans="2:45" ht="16.5" x14ac:dyDescent="0.3">
      <c r="B467" s="460"/>
      <c r="D467" s="796"/>
      <c r="E467" s="542" t="s">
        <v>309</v>
      </c>
      <c r="F467" s="541"/>
      <c r="G467" s="541"/>
      <c r="H467" s="541"/>
      <c r="I467" s="541"/>
      <c r="J467" s="61"/>
      <c r="K467" s="535"/>
      <c r="L467" s="535"/>
      <c r="M467" s="535"/>
      <c r="N467" s="547"/>
      <c r="O467" s="429" t="s">
        <v>180</v>
      </c>
      <c r="P467" s="2316">
        <v>2</v>
      </c>
      <c r="Q467" s="2316"/>
      <c r="R467" s="2316"/>
      <c r="S467" s="2316"/>
      <c r="T467" s="453"/>
      <c r="U467" s="412"/>
      <c r="V467" s="412"/>
      <c r="W467" s="412"/>
      <c r="X467" s="2490"/>
      <c r="Y467" s="2490"/>
      <c r="Z467" s="453"/>
      <c r="AA467" s="412"/>
      <c r="AB467" s="412"/>
      <c r="AC467" s="412"/>
      <c r="AD467" s="2316"/>
      <c r="AE467" s="2316"/>
      <c r="AF467" s="453"/>
      <c r="AG467" s="412"/>
      <c r="AH467" s="412"/>
      <c r="AI467" s="412"/>
      <c r="AJ467" s="2316"/>
      <c r="AK467" s="2316"/>
      <c r="AL467" s="2316"/>
      <c r="AM467" s="2316"/>
      <c r="AN467" s="2316"/>
      <c r="AO467" s="2316"/>
      <c r="AP467" s="2316"/>
      <c r="AQ467" s="2316"/>
      <c r="AS467" s="460"/>
    </row>
    <row r="468" spans="2:45" ht="16.5" x14ac:dyDescent="0.3">
      <c r="B468" s="460"/>
      <c r="D468" s="149"/>
      <c r="E468" s="546" t="s">
        <v>322</v>
      </c>
      <c r="F468" s="138"/>
      <c r="G468" s="138"/>
      <c r="H468" s="138"/>
      <c r="I468" s="138"/>
      <c r="J468" s="235"/>
      <c r="K468" s="545"/>
      <c r="L468" s="545"/>
      <c r="M468" s="545"/>
      <c r="N468" s="437"/>
      <c r="O468" s="429" t="s">
        <v>180</v>
      </c>
      <c r="P468" s="2316">
        <v>3</v>
      </c>
      <c r="Q468" s="2316"/>
      <c r="R468" s="2316"/>
      <c r="S468" s="2316"/>
      <c r="T468" s="453"/>
      <c r="U468" s="412"/>
      <c r="V468" s="412"/>
      <c r="W468" s="412"/>
      <c r="X468" s="2490">
        <v>3</v>
      </c>
      <c r="Y468" s="2490"/>
      <c r="Z468" s="453"/>
      <c r="AA468" s="412"/>
      <c r="AB468" s="412"/>
      <c r="AC468" s="412"/>
      <c r="AD468" s="2316"/>
      <c r="AE468" s="2316"/>
      <c r="AF468" s="453"/>
      <c r="AG468" s="412"/>
      <c r="AH468" s="412"/>
      <c r="AI468" s="412"/>
      <c r="AJ468" s="2316"/>
      <c r="AK468" s="2316"/>
      <c r="AL468" s="2316"/>
      <c r="AM468" s="2316"/>
      <c r="AN468" s="2316"/>
      <c r="AO468" s="2316"/>
      <c r="AP468" s="2316"/>
      <c r="AQ468" s="2316"/>
      <c r="AS468" s="460"/>
    </row>
    <row r="469" spans="2:45" ht="16.5" x14ac:dyDescent="0.3">
      <c r="B469" s="460"/>
      <c r="D469" s="796" t="s">
        <v>438</v>
      </c>
      <c r="E469" s="98" t="s">
        <v>95</v>
      </c>
      <c r="F469" s="541"/>
      <c r="G469" s="541"/>
      <c r="H469" s="541"/>
      <c r="I469" s="541"/>
      <c r="J469" s="541"/>
      <c r="K469" s="402"/>
      <c r="L469" s="402"/>
      <c r="M469" s="402"/>
      <c r="N469" s="403"/>
      <c r="O469" s="473"/>
      <c r="P469" s="2316"/>
      <c r="Q469" s="2316"/>
      <c r="R469" s="2316"/>
      <c r="S469" s="2316"/>
      <c r="T469" s="453"/>
      <c r="U469" s="412"/>
      <c r="V469" s="412"/>
      <c r="W469" s="412"/>
      <c r="X469" s="2316"/>
      <c r="Y469" s="2316"/>
      <c r="Z469" s="453"/>
      <c r="AA469" s="412"/>
      <c r="AB469" s="412"/>
      <c r="AC469" s="412"/>
      <c r="AD469" s="2316"/>
      <c r="AE469" s="2316"/>
      <c r="AF469" s="453"/>
      <c r="AG469" s="412"/>
      <c r="AH469" s="412"/>
      <c r="AI469" s="412"/>
      <c r="AJ469" s="2316"/>
      <c r="AK469" s="2316"/>
      <c r="AL469" s="2316"/>
      <c r="AM469" s="2316"/>
      <c r="AN469" s="2316"/>
      <c r="AO469" s="2316"/>
      <c r="AP469" s="2316"/>
      <c r="AQ469" s="2316"/>
      <c r="AS469" s="460"/>
    </row>
    <row r="470" spans="2:45" ht="16.5" x14ac:dyDescent="0.3">
      <c r="B470" s="460"/>
      <c r="D470" s="472"/>
      <c r="E470" s="540" t="s">
        <v>549</v>
      </c>
      <c r="F470" s="402"/>
      <c r="G470" s="402"/>
      <c r="H470" s="402"/>
      <c r="I470" s="402"/>
      <c r="J470" s="402"/>
      <c r="K470" s="402"/>
      <c r="L470" s="402"/>
      <c r="M470" s="402"/>
      <c r="N470" s="403"/>
      <c r="O470" s="429" t="s">
        <v>180</v>
      </c>
      <c r="P470" s="2316">
        <v>1</v>
      </c>
      <c r="Q470" s="2316"/>
      <c r="R470" s="2316"/>
      <c r="S470" s="2316"/>
      <c r="T470" s="453"/>
      <c r="U470" s="412"/>
      <c r="V470" s="412"/>
      <c r="W470" s="412"/>
      <c r="X470" s="2490">
        <v>1</v>
      </c>
      <c r="Y470" s="2490"/>
      <c r="Z470" s="453"/>
      <c r="AA470" s="412"/>
      <c r="AB470" s="412"/>
      <c r="AC470" s="412"/>
      <c r="AD470" s="2316"/>
      <c r="AE470" s="2316"/>
      <c r="AF470" s="453"/>
      <c r="AG470" s="412"/>
      <c r="AH470" s="412"/>
      <c r="AI470" s="412"/>
      <c r="AJ470" s="2316"/>
      <c r="AK470" s="2316"/>
      <c r="AL470" s="2316"/>
      <c r="AM470" s="2316"/>
      <c r="AN470" s="2316"/>
      <c r="AO470" s="2316"/>
      <c r="AP470" s="2316"/>
      <c r="AQ470" s="2316"/>
      <c r="AS470" s="460"/>
    </row>
    <row r="471" spans="2:45" ht="16.5" x14ac:dyDescent="0.3">
      <c r="B471" s="460"/>
      <c r="D471" s="472"/>
      <c r="E471" s="140" t="s">
        <v>550</v>
      </c>
      <c r="F471" s="399"/>
      <c r="G471" s="399"/>
      <c r="H471" s="399"/>
      <c r="I471" s="399"/>
      <c r="J471" s="399"/>
      <c r="K471" s="399"/>
      <c r="L471" s="399"/>
      <c r="M471" s="399"/>
      <c r="N471" s="400"/>
      <c r="O471" s="798"/>
      <c r="P471" s="2313"/>
      <c r="Q471" s="2314"/>
      <c r="R471" s="2313"/>
      <c r="S471" s="2314"/>
      <c r="T471" s="453"/>
      <c r="U471" s="412"/>
      <c r="V471" s="412"/>
      <c r="W471" s="412"/>
      <c r="X471" s="2313"/>
      <c r="Y471" s="2314"/>
      <c r="Z471" s="453"/>
      <c r="AA471" s="412"/>
      <c r="AB471" s="412"/>
      <c r="AC471" s="412"/>
      <c r="AD471" s="2313"/>
      <c r="AE471" s="2314"/>
      <c r="AF471" s="453"/>
      <c r="AG471" s="412"/>
      <c r="AH471" s="412"/>
      <c r="AI471" s="412"/>
      <c r="AJ471" s="2313"/>
      <c r="AK471" s="2314"/>
      <c r="AL471" s="2313"/>
      <c r="AM471" s="2314"/>
      <c r="AN471" s="2313"/>
      <c r="AO471" s="2314"/>
      <c r="AP471" s="2313"/>
      <c r="AQ471" s="2314"/>
      <c r="AS471" s="460"/>
    </row>
    <row r="472" spans="2:45" ht="16.5" x14ac:dyDescent="0.3">
      <c r="B472" s="460"/>
      <c r="D472" s="472"/>
      <c r="E472" s="542" t="s">
        <v>96</v>
      </c>
      <c r="F472" s="402"/>
      <c r="G472" s="402"/>
      <c r="H472" s="402"/>
      <c r="I472" s="402"/>
      <c r="J472" s="402"/>
      <c r="K472" s="402"/>
      <c r="L472" s="402"/>
      <c r="M472" s="402"/>
      <c r="N472" s="403"/>
      <c r="O472" s="429" t="s">
        <v>180</v>
      </c>
      <c r="P472" s="2316">
        <v>1</v>
      </c>
      <c r="Q472" s="2316"/>
      <c r="R472" s="2316"/>
      <c r="S472" s="2316"/>
      <c r="T472" s="428"/>
      <c r="U472" s="428"/>
      <c r="V472" s="428"/>
      <c r="W472" s="428"/>
      <c r="X472" s="2399"/>
      <c r="Y472" s="2399"/>
      <c r="Z472" s="428" t="str">
        <f>IF(X472=1,"Y","")</f>
        <v/>
      </c>
      <c r="AA472" s="428"/>
      <c r="AB472" s="428"/>
      <c r="AC472" s="428"/>
      <c r="AD472" s="2316"/>
      <c r="AE472" s="2316"/>
      <c r="AF472" s="428"/>
      <c r="AG472" s="428"/>
      <c r="AH472" s="428"/>
      <c r="AI472" s="428"/>
      <c r="AJ472" s="2316"/>
      <c r="AK472" s="2316"/>
      <c r="AL472" s="2316"/>
      <c r="AM472" s="2316"/>
      <c r="AN472" s="2316"/>
      <c r="AO472" s="2316"/>
      <c r="AP472" s="2316"/>
      <c r="AQ472" s="2316"/>
      <c r="AS472" s="460"/>
    </row>
    <row r="473" spans="2:45" ht="16.5" x14ac:dyDescent="0.3">
      <c r="B473" s="460"/>
      <c r="D473" s="472"/>
      <c r="E473" s="546" t="s">
        <v>97</v>
      </c>
      <c r="F473" s="399"/>
      <c r="G473" s="399"/>
      <c r="H473" s="399"/>
      <c r="I473" s="399"/>
      <c r="J473" s="399"/>
      <c r="K473" s="399"/>
      <c r="L473" s="399"/>
      <c r="M473" s="399"/>
      <c r="N473" s="400"/>
      <c r="O473" s="429" t="s">
        <v>180</v>
      </c>
      <c r="P473" s="2316">
        <v>2</v>
      </c>
      <c r="Q473" s="2316"/>
      <c r="R473" s="2316"/>
      <c r="S473" s="2316"/>
      <c r="T473" s="428"/>
      <c r="U473" s="428"/>
      <c r="V473" s="428"/>
      <c r="W473" s="428"/>
      <c r="X473" s="2399">
        <v>2</v>
      </c>
      <c r="Y473" s="2399"/>
      <c r="Z473" s="428"/>
      <c r="AA473" s="428"/>
      <c r="AB473" s="428"/>
      <c r="AC473" s="428"/>
      <c r="AD473" s="2316"/>
      <c r="AE473" s="2316"/>
      <c r="AF473" s="428"/>
      <c r="AG473" s="428"/>
      <c r="AH473" s="428"/>
      <c r="AI473" s="428"/>
      <c r="AJ473" s="2316"/>
      <c r="AK473" s="2316"/>
      <c r="AL473" s="2316"/>
      <c r="AM473" s="2316"/>
      <c r="AN473" s="2316"/>
      <c r="AO473" s="2316"/>
      <c r="AP473" s="2316"/>
      <c r="AQ473" s="2316"/>
      <c r="AS473" s="460"/>
    </row>
    <row r="474" spans="2:45" ht="16.5" x14ac:dyDescent="0.3">
      <c r="B474" s="460"/>
      <c r="D474" s="472"/>
      <c r="E474" s="540" t="s">
        <v>551</v>
      </c>
      <c r="F474" s="402"/>
      <c r="G474" s="402"/>
      <c r="H474" s="402"/>
      <c r="I474" s="402"/>
      <c r="J474" s="402"/>
      <c r="K474" s="402"/>
      <c r="L474" s="402"/>
      <c r="M474" s="402"/>
      <c r="N474" s="403"/>
      <c r="O474" s="427" t="s">
        <v>53</v>
      </c>
      <c r="P474" s="2316">
        <v>1</v>
      </c>
      <c r="Q474" s="2316"/>
      <c r="R474" s="2316"/>
      <c r="S474" s="2316"/>
      <c r="T474" s="428"/>
      <c r="U474" s="428"/>
      <c r="V474" s="428"/>
      <c r="W474" s="428"/>
      <c r="X474" s="2490">
        <v>1</v>
      </c>
      <c r="Y474" s="2490"/>
      <c r="Z474" s="428" t="str">
        <f>IF(X474=P474,"Y","")</f>
        <v>Y</v>
      </c>
      <c r="AA474" s="428"/>
      <c r="AB474" s="428"/>
      <c r="AC474" s="428"/>
      <c r="AD474" s="2316"/>
      <c r="AE474" s="2316"/>
      <c r="AF474" s="428"/>
      <c r="AG474" s="428"/>
      <c r="AH474" s="428"/>
      <c r="AI474" s="428"/>
      <c r="AJ474" s="2316"/>
      <c r="AK474" s="2316"/>
      <c r="AL474" s="2316"/>
      <c r="AM474" s="2316"/>
      <c r="AN474" s="2316"/>
      <c r="AO474" s="2316"/>
      <c r="AP474" s="2316"/>
      <c r="AQ474" s="2316"/>
      <c r="AS474" s="460"/>
    </row>
    <row r="475" spans="2:45" ht="16.5" x14ac:dyDescent="0.3">
      <c r="B475" s="460"/>
      <c r="D475" s="796" t="s">
        <v>439</v>
      </c>
      <c r="E475" s="438" t="s">
        <v>98</v>
      </c>
      <c r="F475" s="541"/>
      <c r="G475" s="541"/>
      <c r="H475" s="535"/>
      <c r="I475" s="541"/>
      <c r="J475" s="402"/>
      <c r="K475" s="402"/>
      <c r="L475" s="402"/>
      <c r="M475" s="402"/>
      <c r="N475" s="403"/>
      <c r="O475" s="467"/>
      <c r="P475" s="2313"/>
      <c r="Q475" s="2314"/>
      <c r="R475" s="2313"/>
      <c r="S475" s="2314"/>
      <c r="T475" s="453"/>
      <c r="U475" s="81"/>
      <c r="V475" s="81"/>
      <c r="W475" s="81"/>
      <c r="X475" s="2313"/>
      <c r="Y475" s="2314"/>
      <c r="Z475" s="453"/>
      <c r="AA475" s="81"/>
      <c r="AB475" s="81"/>
      <c r="AC475" s="81"/>
      <c r="AD475" s="2313"/>
      <c r="AE475" s="2314"/>
      <c r="AF475" s="453"/>
      <c r="AG475" s="81"/>
      <c r="AH475" s="81"/>
      <c r="AI475" s="81"/>
      <c r="AJ475" s="2313"/>
      <c r="AK475" s="2314"/>
      <c r="AL475" s="2313"/>
      <c r="AM475" s="2314"/>
      <c r="AN475" s="2313"/>
      <c r="AO475" s="2314"/>
      <c r="AP475" s="2313"/>
      <c r="AQ475" s="2314"/>
      <c r="AS475" s="460"/>
    </row>
    <row r="476" spans="2:45" ht="16.5" x14ac:dyDescent="0.3">
      <c r="B476" s="460"/>
      <c r="D476" s="472"/>
      <c r="E476" s="540" t="s">
        <v>552</v>
      </c>
      <c r="F476" s="540"/>
      <c r="G476" s="540"/>
      <c r="H476" s="402"/>
      <c r="I476" s="402"/>
      <c r="J476" s="402"/>
      <c r="K476" s="402"/>
      <c r="L476" s="402"/>
      <c r="M476" s="402"/>
      <c r="N476" s="403"/>
      <c r="O476" s="429" t="s">
        <v>180</v>
      </c>
      <c r="P476" s="2316">
        <v>3</v>
      </c>
      <c r="Q476" s="2316"/>
      <c r="R476" s="2316"/>
      <c r="S476" s="2316"/>
      <c r="T476" s="453"/>
      <c r="U476" s="412"/>
      <c r="V476" s="412"/>
      <c r="W476" s="412"/>
      <c r="X476" s="2490"/>
      <c r="Y476" s="2490"/>
      <c r="Z476" s="453"/>
      <c r="AA476" s="412"/>
      <c r="AB476" s="412"/>
      <c r="AC476" s="412"/>
      <c r="AD476" s="2316"/>
      <c r="AE476" s="2316"/>
      <c r="AF476" s="453"/>
      <c r="AG476" s="412"/>
      <c r="AH476" s="412"/>
      <c r="AI476" s="412"/>
      <c r="AJ476" s="2316"/>
      <c r="AK476" s="2316"/>
      <c r="AL476" s="2316"/>
      <c r="AM476" s="2316"/>
      <c r="AN476" s="2316"/>
      <c r="AO476" s="2316"/>
      <c r="AP476" s="2316"/>
      <c r="AQ476" s="2316"/>
      <c r="AS476" s="460"/>
    </row>
    <row r="477" spans="2:45" ht="16.5" x14ac:dyDescent="0.3">
      <c r="B477" s="460"/>
      <c r="D477" s="472"/>
      <c r="E477" s="540" t="s">
        <v>553</v>
      </c>
      <c r="F477" s="540"/>
      <c r="G477" s="540"/>
      <c r="H477" s="402"/>
      <c r="I477" s="402"/>
      <c r="J477" s="402"/>
      <c r="K477" s="402"/>
      <c r="L477" s="402"/>
      <c r="M477" s="402"/>
      <c r="N477" s="403"/>
      <c r="O477" s="429" t="s">
        <v>180</v>
      </c>
      <c r="P477" s="2316">
        <v>5</v>
      </c>
      <c r="Q477" s="2316"/>
      <c r="R477" s="2316"/>
      <c r="S477" s="2316"/>
      <c r="T477" s="453"/>
      <c r="U477" s="68"/>
      <c r="V477" s="68"/>
      <c r="W477" s="68"/>
      <c r="X477" s="2490">
        <v>5</v>
      </c>
      <c r="Y477" s="2490"/>
      <c r="Z477" s="453"/>
      <c r="AA477" s="68"/>
      <c r="AB477" s="68"/>
      <c r="AC477" s="68"/>
      <c r="AD477" s="2316"/>
      <c r="AE477" s="2316"/>
      <c r="AF477" s="453"/>
      <c r="AG477" s="68"/>
      <c r="AH477" s="68"/>
      <c r="AI477" s="68"/>
      <c r="AJ477" s="2316"/>
      <c r="AK477" s="2316"/>
      <c r="AL477" s="2316"/>
      <c r="AM477" s="2316"/>
      <c r="AN477" s="2316"/>
      <c r="AO477" s="2316"/>
      <c r="AP477" s="2316"/>
      <c r="AQ477" s="2316"/>
      <c r="AS477" s="460"/>
    </row>
    <row r="478" spans="2:45" ht="16.5" x14ac:dyDescent="0.3">
      <c r="B478" s="460"/>
      <c r="D478" s="149" t="s">
        <v>440</v>
      </c>
      <c r="E478" s="430" t="s">
        <v>128</v>
      </c>
      <c r="F478" s="138"/>
      <c r="G478" s="138"/>
      <c r="H478" s="545"/>
      <c r="I478" s="138"/>
      <c r="J478" s="399"/>
      <c r="K478" s="399"/>
      <c r="L478" s="399"/>
      <c r="M478" s="399"/>
      <c r="N478" s="400"/>
      <c r="O478" s="467"/>
      <c r="P478" s="2316"/>
      <c r="Q478" s="2316"/>
      <c r="R478" s="2316"/>
      <c r="S478" s="2316"/>
      <c r="T478" s="453"/>
      <c r="U478" s="412"/>
      <c r="V478" s="412"/>
      <c r="W478" s="412"/>
      <c r="X478" s="2316"/>
      <c r="Y478" s="2316"/>
      <c r="Z478" s="453"/>
      <c r="AA478" s="412"/>
      <c r="AB478" s="412"/>
      <c r="AC478" s="412"/>
      <c r="AD478" s="2316"/>
      <c r="AE478" s="2316"/>
      <c r="AF478" s="453"/>
      <c r="AG478" s="412"/>
      <c r="AH478" s="412"/>
      <c r="AI478" s="412"/>
      <c r="AJ478" s="2316"/>
      <c r="AK478" s="2316"/>
      <c r="AL478" s="2316"/>
      <c r="AM478" s="2316"/>
      <c r="AN478" s="2316"/>
      <c r="AO478" s="2316"/>
      <c r="AP478" s="2316"/>
      <c r="AQ478" s="2316"/>
      <c r="AS478" s="460"/>
    </row>
    <row r="479" spans="2:45" ht="16.5" x14ac:dyDescent="0.3">
      <c r="B479" s="460"/>
      <c r="D479" s="472"/>
      <c r="E479" s="540" t="s">
        <v>580</v>
      </c>
      <c r="F479" s="540"/>
      <c r="G479" s="540"/>
      <c r="H479" s="402"/>
      <c r="I479" s="402"/>
      <c r="J479" s="402"/>
      <c r="K479" s="402"/>
      <c r="L479" s="402"/>
      <c r="M479" s="402"/>
      <c r="N479" s="403"/>
      <c r="O479" s="429" t="s">
        <v>180</v>
      </c>
      <c r="P479" s="2316">
        <v>3</v>
      </c>
      <c r="Q479" s="2316"/>
      <c r="R479" s="2316"/>
      <c r="S479" s="2316"/>
      <c r="T479" s="453"/>
      <c r="U479" s="412"/>
      <c r="V479" s="412"/>
      <c r="W479" s="412"/>
      <c r="X479" s="2490"/>
      <c r="Y479" s="2490"/>
      <c r="Z479" s="453"/>
      <c r="AA479" s="412"/>
      <c r="AB479" s="412"/>
      <c r="AC479" s="412"/>
      <c r="AD479" s="2316"/>
      <c r="AE479" s="2316"/>
      <c r="AF479" s="453"/>
      <c r="AG479" s="412"/>
      <c r="AH479" s="412"/>
      <c r="AI479" s="412"/>
      <c r="AJ479" s="2316"/>
      <c r="AK479" s="2316"/>
      <c r="AL479" s="2316"/>
      <c r="AM479" s="2316"/>
      <c r="AN479" s="2316"/>
      <c r="AO479" s="2316"/>
      <c r="AP479" s="2316"/>
      <c r="AQ479" s="2316"/>
      <c r="AS479" s="460"/>
    </row>
    <row r="480" spans="2:45" ht="16.5" x14ac:dyDescent="0.3">
      <c r="B480" s="460"/>
      <c r="D480" s="472"/>
      <c r="E480" s="540" t="s">
        <v>581</v>
      </c>
      <c r="F480" s="540"/>
      <c r="G480" s="540"/>
      <c r="H480" s="402"/>
      <c r="I480" s="402"/>
      <c r="J480" s="402"/>
      <c r="K480" s="402"/>
      <c r="L480" s="402"/>
      <c r="M480" s="402"/>
      <c r="N480" s="403"/>
      <c r="O480" s="429" t="s">
        <v>180</v>
      </c>
      <c r="P480" s="2316">
        <v>4</v>
      </c>
      <c r="Q480" s="2316"/>
      <c r="R480" s="2316"/>
      <c r="S480" s="2316"/>
      <c r="T480" s="453"/>
      <c r="U480" s="412"/>
      <c r="V480" s="412"/>
      <c r="W480" s="412"/>
      <c r="X480" s="2490"/>
      <c r="Y480" s="2490"/>
      <c r="Z480" s="453"/>
      <c r="AA480" s="412"/>
      <c r="AB480" s="412"/>
      <c r="AC480" s="412"/>
      <c r="AD480" s="2316"/>
      <c r="AE480" s="2316"/>
      <c r="AF480" s="453"/>
      <c r="AG480" s="412"/>
      <c r="AH480" s="412"/>
      <c r="AI480" s="412"/>
      <c r="AJ480" s="2316"/>
      <c r="AK480" s="2316"/>
      <c r="AL480" s="2316"/>
      <c r="AM480" s="2316"/>
      <c r="AN480" s="2316"/>
      <c r="AO480" s="2316"/>
      <c r="AP480" s="2316"/>
      <c r="AQ480" s="2316"/>
      <c r="AS480" s="460"/>
    </row>
    <row r="481" spans="2:45" ht="16.5" x14ac:dyDescent="0.3">
      <c r="B481" s="460"/>
      <c r="D481" s="472"/>
      <c r="E481" s="540" t="s">
        <v>582</v>
      </c>
      <c r="F481" s="540"/>
      <c r="G481" s="540"/>
      <c r="H481" s="402"/>
      <c r="I481" s="402"/>
      <c r="J481" s="402"/>
      <c r="K481" s="402"/>
      <c r="L481" s="402"/>
      <c r="M481" s="402"/>
      <c r="N481" s="403"/>
      <c r="O481" s="429" t="s">
        <v>180</v>
      </c>
      <c r="P481" s="2316">
        <v>5</v>
      </c>
      <c r="Q481" s="2316"/>
      <c r="R481" s="2316"/>
      <c r="S481" s="2316"/>
      <c r="T481" s="453"/>
      <c r="U481" s="412"/>
      <c r="V481" s="412"/>
      <c r="W481" s="412"/>
      <c r="X481" s="2490">
        <v>5</v>
      </c>
      <c r="Y481" s="2490"/>
      <c r="Z481" s="453"/>
      <c r="AA481" s="412"/>
      <c r="AB481" s="412"/>
      <c r="AC481" s="412"/>
      <c r="AD481" s="2316"/>
      <c r="AE481" s="2316"/>
      <c r="AF481" s="453"/>
      <c r="AG481" s="412"/>
      <c r="AH481" s="412"/>
      <c r="AI481" s="412"/>
      <c r="AJ481" s="2316"/>
      <c r="AK481" s="2316"/>
      <c r="AL481" s="2316"/>
      <c r="AM481" s="2316"/>
      <c r="AN481" s="2316"/>
      <c r="AO481" s="2316"/>
      <c r="AP481" s="2316"/>
      <c r="AQ481" s="2316"/>
      <c r="AS481" s="460"/>
    </row>
    <row r="482" spans="2:45" ht="16.5" x14ac:dyDescent="0.3">
      <c r="B482" s="460"/>
      <c r="D482" s="149" t="s">
        <v>441</v>
      </c>
      <c r="E482" s="430" t="s">
        <v>290</v>
      </c>
      <c r="F482" s="138"/>
      <c r="G482" s="138"/>
      <c r="H482" s="545"/>
      <c r="I482" s="138"/>
      <c r="J482" s="399"/>
      <c r="K482" s="399"/>
      <c r="L482" s="399"/>
      <c r="M482" s="399"/>
      <c r="N482" s="400"/>
      <c r="O482" s="473"/>
      <c r="P482" s="2313"/>
      <c r="Q482" s="2314"/>
      <c r="R482" s="2313"/>
      <c r="S482" s="2314"/>
      <c r="T482" s="453"/>
      <c r="U482" s="412"/>
      <c r="V482" s="412"/>
      <c r="W482" s="412"/>
      <c r="X482" s="2313"/>
      <c r="Y482" s="2314"/>
      <c r="Z482" s="453"/>
      <c r="AA482" s="412"/>
      <c r="AB482" s="412"/>
      <c r="AC482" s="412"/>
      <c r="AD482" s="2313"/>
      <c r="AE482" s="2314"/>
      <c r="AF482" s="453"/>
      <c r="AG482" s="412"/>
      <c r="AH482" s="412"/>
      <c r="AI482" s="412"/>
      <c r="AJ482" s="2313"/>
      <c r="AK482" s="2314"/>
      <c r="AL482" s="2313"/>
      <c r="AM482" s="2314"/>
      <c r="AN482" s="2313"/>
      <c r="AO482" s="2314"/>
      <c r="AP482" s="2313"/>
      <c r="AQ482" s="2314"/>
      <c r="AS482" s="460"/>
    </row>
    <row r="483" spans="2:45" ht="16.5" x14ac:dyDescent="0.3">
      <c r="B483" s="460"/>
      <c r="D483" s="472"/>
      <c r="E483" s="251" t="s">
        <v>129</v>
      </c>
      <c r="F483" s="402"/>
      <c r="G483" s="402"/>
      <c r="H483" s="402"/>
      <c r="I483" s="402"/>
      <c r="J483" s="402"/>
      <c r="K483" s="402"/>
      <c r="L483" s="402"/>
      <c r="M483" s="402"/>
      <c r="N483" s="403"/>
      <c r="O483" s="427" t="s">
        <v>53</v>
      </c>
      <c r="P483" s="2313">
        <v>1</v>
      </c>
      <c r="Q483" s="2314"/>
      <c r="R483" s="2313"/>
      <c r="S483" s="2314"/>
      <c r="T483" s="428"/>
      <c r="U483" s="412"/>
      <c r="V483" s="412"/>
      <c r="W483" s="412"/>
      <c r="X483" s="2491"/>
      <c r="Y483" s="2492"/>
      <c r="Z483" s="428" t="str">
        <f>IF(X483=P483,"Y","")</f>
        <v/>
      </c>
      <c r="AA483" s="412"/>
      <c r="AB483" s="412"/>
      <c r="AC483" s="412"/>
      <c r="AD483" s="2313"/>
      <c r="AE483" s="2314"/>
      <c r="AF483" s="428"/>
      <c r="AG483" s="412"/>
      <c r="AH483" s="412"/>
      <c r="AI483" s="412"/>
      <c r="AJ483" s="2313"/>
      <c r="AK483" s="2314"/>
      <c r="AL483" s="2313"/>
      <c r="AM483" s="2314"/>
      <c r="AN483" s="2313"/>
      <c r="AO483" s="2314"/>
      <c r="AP483" s="2313"/>
      <c r="AQ483" s="2314"/>
      <c r="AS483" s="460"/>
    </row>
    <row r="484" spans="2:45" ht="16.5" x14ac:dyDescent="0.3">
      <c r="B484" s="460"/>
      <c r="D484" s="144"/>
      <c r="E484" s="135" t="s">
        <v>130</v>
      </c>
      <c r="F484" s="399"/>
      <c r="G484" s="399"/>
      <c r="H484" s="399"/>
      <c r="I484" s="399"/>
      <c r="J484" s="399"/>
      <c r="K484" s="399"/>
      <c r="L484" s="399"/>
      <c r="M484" s="399"/>
      <c r="N484" s="400"/>
      <c r="O484" s="427" t="s">
        <v>53</v>
      </c>
      <c r="P484" s="2313">
        <v>2</v>
      </c>
      <c r="Q484" s="2314"/>
      <c r="R484" s="2313"/>
      <c r="S484" s="2314"/>
      <c r="T484" s="428"/>
      <c r="U484" s="412"/>
      <c r="V484" s="412"/>
      <c r="W484" s="412"/>
      <c r="X484" s="2491">
        <v>2</v>
      </c>
      <c r="Y484" s="2492"/>
      <c r="Z484" s="428" t="str">
        <f>IF(X484=P484,"Y","")</f>
        <v>Y</v>
      </c>
      <c r="AA484" s="412"/>
      <c r="AB484" s="412"/>
      <c r="AC484" s="412"/>
      <c r="AD484" s="2313"/>
      <c r="AE484" s="2314"/>
      <c r="AF484" s="428"/>
      <c r="AG484" s="412"/>
      <c r="AH484" s="412"/>
      <c r="AI484" s="412"/>
      <c r="AJ484" s="2313"/>
      <c r="AK484" s="2314"/>
      <c r="AL484" s="2313"/>
      <c r="AM484" s="2314"/>
      <c r="AN484" s="2313"/>
      <c r="AO484" s="2314"/>
      <c r="AP484" s="2313"/>
      <c r="AQ484" s="2314"/>
      <c r="AS484" s="460"/>
    </row>
    <row r="485" spans="2:45" ht="16.5" x14ac:dyDescent="0.3">
      <c r="B485" s="460"/>
      <c r="D485" s="419" t="s">
        <v>442</v>
      </c>
      <c r="E485" s="438" t="s">
        <v>446</v>
      </c>
      <c r="F485" s="252"/>
      <c r="G485" s="252"/>
      <c r="H485" s="252"/>
      <c r="I485" s="402"/>
      <c r="J485" s="402"/>
      <c r="K485" s="402"/>
      <c r="L485" s="402"/>
      <c r="M485" s="402"/>
      <c r="N485" s="403"/>
      <c r="O485" s="473"/>
      <c r="P485" s="2316"/>
      <c r="Q485" s="2316"/>
      <c r="R485" s="2316"/>
      <c r="S485" s="2316"/>
      <c r="T485" s="453"/>
      <c r="U485" s="412"/>
      <c r="V485" s="412"/>
      <c r="W485" s="412"/>
      <c r="X485" s="2316"/>
      <c r="Y485" s="2316"/>
      <c r="Z485" s="453"/>
      <c r="AA485" s="412"/>
      <c r="AB485" s="412"/>
      <c r="AC485" s="412"/>
      <c r="AD485" s="2316"/>
      <c r="AE485" s="2316"/>
      <c r="AF485" s="453"/>
      <c r="AG485" s="412"/>
      <c r="AH485" s="412"/>
      <c r="AI485" s="412"/>
      <c r="AJ485" s="2316"/>
      <c r="AK485" s="2316"/>
      <c r="AL485" s="2316"/>
      <c r="AM485" s="2316"/>
      <c r="AN485" s="2316"/>
      <c r="AO485" s="2316"/>
      <c r="AP485" s="2316"/>
      <c r="AQ485" s="2316"/>
      <c r="AS485" s="460"/>
    </row>
    <row r="486" spans="2:45" ht="15" customHeight="1" x14ac:dyDescent="0.3">
      <c r="B486" s="460"/>
      <c r="D486" s="143"/>
      <c r="E486" s="2495" t="s">
        <v>447</v>
      </c>
      <c r="F486" s="2495"/>
      <c r="G486" s="2495"/>
      <c r="H486" s="2495"/>
      <c r="I486" s="2495"/>
      <c r="J486" s="2495"/>
      <c r="K486" s="2495"/>
      <c r="L486" s="2495"/>
      <c r="M486" s="2495"/>
      <c r="N486" s="2496"/>
      <c r="O486" s="2499" t="s">
        <v>180</v>
      </c>
      <c r="P486" s="2480">
        <v>5</v>
      </c>
      <c r="Q486" s="2481"/>
      <c r="R486" s="2480"/>
      <c r="S486" s="2481"/>
      <c r="T486" s="248"/>
      <c r="U486" s="81"/>
      <c r="V486" s="81"/>
      <c r="W486" s="81"/>
      <c r="X486" s="2501">
        <v>5</v>
      </c>
      <c r="Y486" s="2340"/>
      <c r="Z486" s="248"/>
      <c r="AA486" s="81"/>
      <c r="AB486" s="81"/>
      <c r="AC486" s="81"/>
      <c r="AD486" s="2480"/>
      <c r="AE486" s="2481"/>
      <c r="AF486" s="248"/>
      <c r="AG486" s="81"/>
      <c r="AH486" s="81"/>
      <c r="AI486" s="81"/>
      <c r="AJ486" s="2480"/>
      <c r="AK486" s="2481"/>
      <c r="AL486" s="2480"/>
      <c r="AM486" s="2481"/>
      <c r="AN486" s="2480"/>
      <c r="AO486" s="2481"/>
      <c r="AP486" s="2480"/>
      <c r="AQ486" s="2481"/>
      <c r="AS486" s="460"/>
    </row>
    <row r="487" spans="2:45" ht="16.5" x14ac:dyDescent="0.3">
      <c r="B487" s="460"/>
      <c r="D487" s="471"/>
      <c r="E487" s="2497"/>
      <c r="F487" s="2497"/>
      <c r="G487" s="2497"/>
      <c r="H487" s="2497"/>
      <c r="I487" s="2497"/>
      <c r="J487" s="2497"/>
      <c r="K487" s="2497"/>
      <c r="L487" s="2497"/>
      <c r="M487" s="2497"/>
      <c r="N487" s="2498"/>
      <c r="O487" s="2500"/>
      <c r="P487" s="2374"/>
      <c r="Q487" s="2375"/>
      <c r="R487" s="2374"/>
      <c r="S487" s="2375"/>
      <c r="T487" s="246"/>
      <c r="U487" s="68"/>
      <c r="V487" s="68"/>
      <c r="W487" s="68"/>
      <c r="X487" s="2343"/>
      <c r="Y487" s="2344"/>
      <c r="Z487" s="246"/>
      <c r="AA487" s="68"/>
      <c r="AB487" s="68"/>
      <c r="AC487" s="68"/>
      <c r="AD487" s="2374"/>
      <c r="AE487" s="2375"/>
      <c r="AF487" s="246"/>
      <c r="AG487" s="68"/>
      <c r="AH487" s="68"/>
      <c r="AI487" s="68"/>
      <c r="AJ487" s="2374"/>
      <c r="AK487" s="2375"/>
      <c r="AL487" s="2374"/>
      <c r="AM487" s="2375"/>
      <c r="AN487" s="2374"/>
      <c r="AO487" s="2375"/>
      <c r="AP487" s="2374"/>
      <c r="AQ487" s="2375"/>
      <c r="AS487" s="460"/>
    </row>
    <row r="488" spans="2:45" ht="16.5" x14ac:dyDescent="0.3">
      <c r="B488" s="460"/>
      <c r="D488" s="144"/>
      <c r="E488" s="237" t="s">
        <v>406</v>
      </c>
      <c r="F488" s="399"/>
      <c r="G488" s="399"/>
      <c r="H488" s="399"/>
      <c r="I488" s="399"/>
      <c r="J488" s="399"/>
      <c r="K488" s="399"/>
      <c r="L488" s="399"/>
      <c r="M488" s="399"/>
      <c r="N488" s="400"/>
      <c r="O488" s="473"/>
      <c r="P488" s="2313"/>
      <c r="Q488" s="2314"/>
      <c r="R488" s="2313"/>
      <c r="S488" s="2314"/>
      <c r="T488" s="453"/>
      <c r="U488" s="412"/>
      <c r="V488" s="412"/>
      <c r="W488" s="412"/>
      <c r="X488" s="2313"/>
      <c r="Y488" s="2314"/>
      <c r="Z488" s="453"/>
      <c r="AA488" s="412"/>
      <c r="AB488" s="412"/>
      <c r="AC488" s="412"/>
      <c r="AD488" s="2313"/>
      <c r="AE488" s="2314"/>
      <c r="AF488" s="453"/>
      <c r="AG488" s="412"/>
      <c r="AH488" s="412"/>
      <c r="AI488" s="412"/>
      <c r="AJ488" s="2313"/>
      <c r="AK488" s="2314"/>
      <c r="AL488" s="2313"/>
      <c r="AM488" s="2314"/>
      <c r="AN488" s="2313"/>
      <c r="AO488" s="2314"/>
      <c r="AP488" s="2313"/>
      <c r="AQ488" s="2314"/>
      <c r="AS488" s="460"/>
    </row>
    <row r="489" spans="2:45" ht="16.5" x14ac:dyDescent="0.3">
      <c r="B489" s="460"/>
      <c r="D489" s="419" t="s">
        <v>443</v>
      </c>
      <c r="E489" s="420" t="s">
        <v>353</v>
      </c>
      <c r="F489" s="785"/>
      <c r="G489" s="785"/>
      <c r="H489" s="533"/>
      <c r="I489" s="533"/>
      <c r="J489" s="533"/>
      <c r="K489" s="402"/>
      <c r="L489" s="402"/>
      <c r="M489" s="402"/>
      <c r="N489" s="403"/>
      <c r="O489" s="473"/>
      <c r="P489" s="2313"/>
      <c r="Q489" s="2314"/>
      <c r="R489" s="414"/>
      <c r="S489" s="437"/>
      <c r="T489" s="453"/>
      <c r="U489" s="412"/>
      <c r="V489" s="412"/>
      <c r="W489" s="412"/>
      <c r="X489" s="414"/>
      <c r="Y489" s="437"/>
      <c r="Z489" s="453"/>
      <c r="AA489" s="412"/>
      <c r="AB489" s="412"/>
      <c r="AC489" s="412"/>
      <c r="AD489" s="414"/>
      <c r="AE489" s="437"/>
      <c r="AF489" s="453"/>
      <c r="AG489" s="412"/>
      <c r="AH489" s="412"/>
      <c r="AI489" s="412"/>
      <c r="AJ489" s="414"/>
      <c r="AK489" s="437"/>
      <c r="AL489" s="414"/>
      <c r="AM489" s="437"/>
      <c r="AN489" s="414"/>
      <c r="AO489" s="437"/>
      <c r="AP489" s="414"/>
      <c r="AQ489" s="437"/>
      <c r="AS489" s="460"/>
    </row>
    <row r="490" spans="2:45" ht="16.5" x14ac:dyDescent="0.3">
      <c r="B490" s="460"/>
      <c r="D490" s="144"/>
      <c r="E490" s="546" t="s">
        <v>29</v>
      </c>
      <c r="F490" s="399"/>
      <c r="G490" s="399"/>
      <c r="H490" s="399"/>
      <c r="I490" s="399"/>
      <c r="J490" s="399"/>
      <c r="K490" s="399"/>
      <c r="L490" s="399"/>
      <c r="M490" s="399"/>
      <c r="N490" s="400"/>
      <c r="O490" s="427" t="s">
        <v>53</v>
      </c>
      <c r="P490" s="2316">
        <v>2</v>
      </c>
      <c r="Q490" s="2316"/>
      <c r="R490" s="2316"/>
      <c r="S490" s="2316"/>
      <c r="T490" s="428"/>
      <c r="U490" s="453"/>
      <c r="V490" s="453"/>
      <c r="W490" s="453"/>
      <c r="X490" s="2490"/>
      <c r="Y490" s="2490"/>
      <c r="Z490" s="428" t="str">
        <f>IF(X490=P490,"Y","")</f>
        <v/>
      </c>
      <c r="AA490" s="453"/>
      <c r="AB490" s="453"/>
      <c r="AC490" s="453"/>
      <c r="AD490" s="2316"/>
      <c r="AE490" s="2316"/>
      <c r="AF490" s="428"/>
      <c r="AG490" s="453"/>
      <c r="AH490" s="453"/>
      <c r="AI490" s="453"/>
      <c r="AJ490" s="2316"/>
      <c r="AK490" s="2316"/>
      <c r="AL490" s="2316"/>
      <c r="AM490" s="2316"/>
      <c r="AN490" s="2316"/>
      <c r="AO490" s="2316"/>
      <c r="AP490" s="2316"/>
      <c r="AQ490" s="2316"/>
      <c r="AS490" s="460"/>
    </row>
    <row r="491" spans="2:45" ht="16.5" x14ac:dyDescent="0.3">
      <c r="B491" s="460"/>
      <c r="D491" s="472"/>
      <c r="E491" s="542" t="s">
        <v>30</v>
      </c>
      <c r="F491" s="402"/>
      <c r="G491" s="402"/>
      <c r="H491" s="402"/>
      <c r="I491" s="402"/>
      <c r="J491" s="402"/>
      <c r="K491" s="402"/>
      <c r="L491" s="402"/>
      <c r="M491" s="402"/>
      <c r="N491" s="403"/>
      <c r="O491" s="427" t="s">
        <v>53</v>
      </c>
      <c r="P491" s="2316">
        <v>4</v>
      </c>
      <c r="Q491" s="2316"/>
      <c r="R491" s="2316"/>
      <c r="S491" s="2316"/>
      <c r="T491" s="428"/>
      <c r="U491" s="453"/>
      <c r="V491" s="453"/>
      <c r="W491" s="453"/>
      <c r="X491" s="2490"/>
      <c r="Y491" s="2490"/>
      <c r="Z491" s="428" t="str">
        <f>IF(X491=P491,"Y","")</f>
        <v/>
      </c>
      <c r="AA491" s="453"/>
      <c r="AB491" s="453"/>
      <c r="AC491" s="453"/>
      <c r="AD491" s="2316"/>
      <c r="AE491" s="2316"/>
      <c r="AF491" s="428"/>
      <c r="AG491" s="453"/>
      <c r="AH491" s="453"/>
      <c r="AI491" s="453"/>
      <c r="AJ491" s="2316"/>
      <c r="AK491" s="2316"/>
      <c r="AL491" s="2316"/>
      <c r="AM491" s="2316"/>
      <c r="AN491" s="2316"/>
      <c r="AO491" s="2316"/>
      <c r="AP491" s="2316"/>
      <c r="AQ491" s="2316"/>
      <c r="AS491" s="460"/>
    </row>
    <row r="492" spans="2:45" ht="16.5" x14ac:dyDescent="0.3">
      <c r="B492" s="460"/>
      <c r="D492" s="144"/>
      <c r="E492" s="546" t="s">
        <v>31</v>
      </c>
      <c r="F492" s="399"/>
      <c r="G492" s="399"/>
      <c r="H492" s="399"/>
      <c r="I492" s="399"/>
      <c r="J492" s="399"/>
      <c r="K492" s="399"/>
      <c r="L492" s="399"/>
      <c r="M492" s="399"/>
      <c r="N492" s="400"/>
      <c r="O492" s="427" t="s">
        <v>53</v>
      </c>
      <c r="P492" s="2313">
        <v>6</v>
      </c>
      <c r="Q492" s="2314"/>
      <c r="R492" s="2313"/>
      <c r="S492" s="2314"/>
      <c r="T492" s="428"/>
      <c r="U492" s="412"/>
      <c r="V492" s="412"/>
      <c r="W492" s="412"/>
      <c r="X492" s="2491"/>
      <c r="Y492" s="2492"/>
      <c r="Z492" s="428" t="str">
        <f>IF(X492=P492,"Y","")</f>
        <v/>
      </c>
      <c r="AA492" s="412"/>
      <c r="AB492" s="412"/>
      <c r="AC492" s="412"/>
      <c r="AD492" s="2313"/>
      <c r="AE492" s="2314"/>
      <c r="AF492" s="428"/>
      <c r="AG492" s="412"/>
      <c r="AH492" s="412"/>
      <c r="AI492" s="412"/>
      <c r="AJ492" s="2313"/>
      <c r="AK492" s="2314"/>
      <c r="AL492" s="2313"/>
      <c r="AM492" s="2314"/>
      <c r="AN492" s="2313"/>
      <c r="AO492" s="2314"/>
      <c r="AP492" s="2313"/>
      <c r="AQ492" s="2314"/>
      <c r="AS492" s="460"/>
    </row>
    <row r="493" spans="2:45" ht="16.5" x14ac:dyDescent="0.3">
      <c r="B493" s="460"/>
      <c r="D493" s="472"/>
      <c r="E493" s="542" t="s">
        <v>32</v>
      </c>
      <c r="F493" s="402"/>
      <c r="G493" s="402"/>
      <c r="H493" s="402"/>
      <c r="I493" s="402"/>
      <c r="J493" s="402"/>
      <c r="K493" s="402"/>
      <c r="L493" s="402"/>
      <c r="M493" s="402"/>
      <c r="N493" s="403"/>
      <c r="O493" s="427" t="s">
        <v>53</v>
      </c>
      <c r="P493" s="2313">
        <v>8</v>
      </c>
      <c r="Q493" s="2314"/>
      <c r="R493" s="2313"/>
      <c r="S493" s="2314"/>
      <c r="T493" s="428"/>
      <c r="U493" s="412"/>
      <c r="V493" s="412"/>
      <c r="W493" s="412"/>
      <c r="X493" s="2491"/>
      <c r="Y493" s="2492"/>
      <c r="Z493" s="428" t="str">
        <f>IF(X493=P493,"Y","")</f>
        <v/>
      </c>
      <c r="AA493" s="412"/>
      <c r="AB493" s="412"/>
      <c r="AC493" s="412"/>
      <c r="AD493" s="2313"/>
      <c r="AE493" s="2314"/>
      <c r="AF493" s="428"/>
      <c r="AG493" s="412"/>
      <c r="AH493" s="412"/>
      <c r="AI493" s="412"/>
      <c r="AJ493" s="2313"/>
      <c r="AK493" s="2314"/>
      <c r="AL493" s="2313"/>
      <c r="AM493" s="2314"/>
      <c r="AN493" s="2313"/>
      <c r="AO493" s="2314"/>
      <c r="AP493" s="2313"/>
      <c r="AQ493" s="2314"/>
      <c r="AS493" s="460"/>
    </row>
    <row r="494" spans="2:45" ht="16.5" x14ac:dyDescent="0.3">
      <c r="B494" s="460"/>
      <c r="D494" s="471"/>
      <c r="E494" s="440" t="s">
        <v>33</v>
      </c>
      <c r="F494" s="359"/>
      <c r="G494" s="359"/>
      <c r="H494" s="359"/>
      <c r="I494" s="359"/>
      <c r="J494" s="359"/>
      <c r="K494" s="359"/>
      <c r="L494" s="359"/>
      <c r="M494" s="359"/>
      <c r="N494" s="360"/>
      <c r="O494" s="427" t="s">
        <v>53</v>
      </c>
      <c r="P494" s="2313">
        <v>10</v>
      </c>
      <c r="Q494" s="2314"/>
      <c r="R494" s="2313"/>
      <c r="S494" s="2314"/>
      <c r="T494" s="428"/>
      <c r="U494" s="412"/>
      <c r="V494" s="412"/>
      <c r="W494" s="412"/>
      <c r="X494" s="2491">
        <v>10</v>
      </c>
      <c r="Y494" s="2492"/>
      <c r="Z494" s="428" t="str">
        <f>IF(X494=P494,"Y","")</f>
        <v>Y</v>
      </c>
      <c r="AA494" s="412"/>
      <c r="AB494" s="412"/>
      <c r="AC494" s="412"/>
      <c r="AD494" s="2313"/>
      <c r="AE494" s="2314"/>
      <c r="AF494" s="428"/>
      <c r="AG494" s="412"/>
      <c r="AH494" s="412"/>
      <c r="AI494" s="412"/>
      <c r="AJ494" s="2313"/>
      <c r="AK494" s="2314"/>
      <c r="AL494" s="2313"/>
      <c r="AM494" s="2314"/>
      <c r="AN494" s="2313"/>
      <c r="AO494" s="2314"/>
      <c r="AP494" s="2313"/>
      <c r="AQ494" s="2314"/>
      <c r="AS494" s="460"/>
    </row>
    <row r="495" spans="2:45" ht="16.5" x14ac:dyDescent="0.3">
      <c r="B495" s="460"/>
      <c r="D495" s="419" t="s">
        <v>444</v>
      </c>
      <c r="E495" s="420" t="s">
        <v>329</v>
      </c>
      <c r="F495" s="785"/>
      <c r="G495" s="785"/>
      <c r="H495" s="533"/>
      <c r="I495" s="533"/>
      <c r="J495" s="533"/>
      <c r="K495" s="402"/>
      <c r="L495" s="402"/>
      <c r="M495" s="402"/>
      <c r="N495" s="403"/>
      <c r="O495" s="473"/>
      <c r="P495" s="805"/>
      <c r="Q495" s="806"/>
      <c r="R495" s="805"/>
      <c r="S495" s="806"/>
      <c r="T495" s="547"/>
      <c r="U495" s="535"/>
      <c r="V495" s="535"/>
      <c r="W495" s="535"/>
      <c r="X495" s="805"/>
      <c r="Y495" s="806"/>
      <c r="Z495" s="547"/>
      <c r="AA495" s="535"/>
      <c r="AB495" s="535"/>
      <c r="AC495" s="535"/>
      <c r="AD495" s="805"/>
      <c r="AE495" s="806"/>
      <c r="AF495" s="547"/>
      <c r="AG495" s="535"/>
      <c r="AH495" s="535"/>
      <c r="AI495" s="535"/>
      <c r="AJ495" s="805"/>
      <c r="AK495" s="806"/>
      <c r="AL495" s="805"/>
      <c r="AM495" s="806"/>
      <c r="AN495" s="805"/>
      <c r="AO495" s="806"/>
      <c r="AP495" s="805"/>
      <c r="AQ495" s="806"/>
      <c r="AS495" s="460"/>
    </row>
    <row r="496" spans="2:45" ht="16.5" x14ac:dyDescent="0.3">
      <c r="B496" s="460"/>
      <c r="D496" s="471"/>
      <c r="E496" s="546" t="s">
        <v>29</v>
      </c>
      <c r="F496" s="399"/>
      <c r="G496" s="399"/>
      <c r="H496" s="399"/>
      <c r="I496" s="399"/>
      <c r="J496" s="399"/>
      <c r="K496" s="399"/>
      <c r="L496" s="399"/>
      <c r="M496" s="399"/>
      <c r="N496" s="400"/>
      <c r="O496" s="427" t="s">
        <v>53</v>
      </c>
      <c r="P496" s="2316">
        <v>3</v>
      </c>
      <c r="Q496" s="2316"/>
      <c r="R496" s="2316"/>
      <c r="S496" s="2316"/>
      <c r="T496" s="428"/>
      <c r="U496" s="412"/>
      <c r="V496" s="412"/>
      <c r="W496" s="412"/>
      <c r="X496" s="2490"/>
      <c r="Y496" s="2490"/>
      <c r="Z496" s="428" t="str">
        <f>IF(X496=P496,"Y","")</f>
        <v/>
      </c>
      <c r="AA496" s="412"/>
      <c r="AB496" s="412"/>
      <c r="AC496" s="412"/>
      <c r="AD496" s="2316"/>
      <c r="AE496" s="2316"/>
      <c r="AF496" s="428"/>
      <c r="AG496" s="412"/>
      <c r="AH496" s="412"/>
      <c r="AI496" s="412"/>
      <c r="AJ496" s="2316"/>
      <c r="AK496" s="2316"/>
      <c r="AL496" s="2316"/>
      <c r="AM496" s="2316"/>
      <c r="AN496" s="2316"/>
      <c r="AO496" s="2316"/>
      <c r="AP496" s="2316"/>
      <c r="AQ496" s="2316"/>
      <c r="AS496" s="460"/>
    </row>
    <row r="497" spans="2:45" ht="16.5" x14ac:dyDescent="0.3">
      <c r="B497" s="460"/>
      <c r="D497" s="471"/>
      <c r="E497" s="542" t="s">
        <v>31</v>
      </c>
      <c r="F497" s="402"/>
      <c r="G497" s="402"/>
      <c r="H497" s="402"/>
      <c r="I497" s="402"/>
      <c r="J497" s="402"/>
      <c r="K497" s="402"/>
      <c r="L497" s="402"/>
      <c r="M497" s="402"/>
      <c r="N497" s="403"/>
      <c r="O497" s="427" t="s">
        <v>53</v>
      </c>
      <c r="P497" s="2316">
        <v>4</v>
      </c>
      <c r="Q497" s="2316"/>
      <c r="R497" s="2316"/>
      <c r="S497" s="2316"/>
      <c r="T497" s="428"/>
      <c r="U497" s="412"/>
      <c r="V497" s="412"/>
      <c r="W497" s="412"/>
      <c r="X497" s="2490"/>
      <c r="Y497" s="2490"/>
      <c r="Z497" s="428" t="str">
        <f>IF(X497=P497,"Y","")</f>
        <v/>
      </c>
      <c r="AA497" s="412"/>
      <c r="AB497" s="412"/>
      <c r="AC497" s="412"/>
      <c r="AD497" s="2316"/>
      <c r="AE497" s="2316"/>
      <c r="AF497" s="428"/>
      <c r="AG497" s="412"/>
      <c r="AH497" s="412"/>
      <c r="AI497" s="412"/>
      <c r="AJ497" s="2316"/>
      <c r="AK497" s="2316"/>
      <c r="AL497" s="2316"/>
      <c r="AM497" s="2316"/>
      <c r="AN497" s="2316"/>
      <c r="AO497" s="2316"/>
      <c r="AP497" s="2316"/>
      <c r="AQ497" s="2316"/>
      <c r="AS497" s="460"/>
    </row>
    <row r="498" spans="2:45" ht="16.5" x14ac:dyDescent="0.3">
      <c r="B498" s="460"/>
      <c r="D498" s="144"/>
      <c r="E498" s="546" t="s">
        <v>330</v>
      </c>
      <c r="F498" s="399"/>
      <c r="G498" s="399"/>
      <c r="H498" s="399"/>
      <c r="I498" s="399"/>
      <c r="J498" s="399"/>
      <c r="K498" s="399"/>
      <c r="L498" s="399"/>
      <c r="M498" s="399"/>
      <c r="N498" s="400"/>
      <c r="O498" s="427" t="s">
        <v>53</v>
      </c>
      <c r="P498" s="2313">
        <v>5</v>
      </c>
      <c r="Q498" s="2314"/>
      <c r="R498" s="2313"/>
      <c r="S498" s="2314"/>
      <c r="T498" s="428"/>
      <c r="U498" s="412"/>
      <c r="V498" s="412"/>
      <c r="W498" s="412"/>
      <c r="X498" s="2491">
        <v>5</v>
      </c>
      <c r="Y498" s="2492"/>
      <c r="Z498" s="428" t="str">
        <f>IF(X498=P498,"Y","")</f>
        <v>Y</v>
      </c>
      <c r="AA498" s="412"/>
      <c r="AB498" s="412"/>
      <c r="AC498" s="412"/>
      <c r="AD498" s="2313"/>
      <c r="AE498" s="2314"/>
      <c r="AF498" s="428"/>
      <c r="AG498" s="412"/>
      <c r="AH498" s="412"/>
      <c r="AI498" s="412"/>
      <c r="AJ498" s="2313"/>
      <c r="AK498" s="2314"/>
      <c r="AL498" s="2313"/>
      <c r="AM498" s="2314"/>
      <c r="AN498" s="2313"/>
      <c r="AO498" s="2314"/>
      <c r="AP498" s="2313"/>
      <c r="AQ498" s="2314"/>
      <c r="AS498" s="460"/>
    </row>
    <row r="499" spans="2:45" ht="16.5" x14ac:dyDescent="0.3">
      <c r="B499" s="460"/>
      <c r="D499" s="564" t="s">
        <v>445</v>
      </c>
      <c r="E499" s="609" t="s">
        <v>354</v>
      </c>
      <c r="F499" s="565"/>
      <c r="G499" s="565"/>
      <c r="H499" s="402"/>
      <c r="I499" s="402"/>
      <c r="J499" s="402"/>
      <c r="K499" s="402"/>
      <c r="L499" s="402"/>
      <c r="M499" s="402"/>
      <c r="N499" s="403"/>
      <c r="R499" s="805"/>
      <c r="S499" s="806"/>
      <c r="T499" s="547"/>
      <c r="U499" s="535"/>
      <c r="V499" s="453"/>
      <c r="W499" s="535"/>
      <c r="X499" s="805"/>
      <c r="Y499" s="806"/>
      <c r="Z499" s="547"/>
      <c r="AA499" s="535"/>
      <c r="AB499" s="453"/>
      <c r="AC499" s="535"/>
      <c r="AD499" s="805"/>
      <c r="AE499" s="806"/>
      <c r="AF499" s="547"/>
      <c r="AG499" s="535"/>
      <c r="AH499" s="453"/>
      <c r="AI499" s="535"/>
      <c r="AJ499" s="805"/>
      <c r="AK499" s="806"/>
      <c r="AL499" s="805"/>
      <c r="AM499" s="806"/>
      <c r="AN499" s="805"/>
      <c r="AO499" s="806"/>
      <c r="AP499" s="805"/>
      <c r="AQ499" s="806"/>
      <c r="AS499" s="460"/>
    </row>
    <row r="500" spans="2:45" ht="16.5" x14ac:dyDescent="0.3">
      <c r="B500" s="460"/>
      <c r="D500" s="561"/>
      <c r="E500" s="440" t="s">
        <v>658</v>
      </c>
      <c r="F500" s="359"/>
      <c r="G500" s="359"/>
      <c r="H500" s="359"/>
      <c r="I500" s="359"/>
      <c r="J500" s="359"/>
      <c r="K500" s="359"/>
      <c r="L500" s="359"/>
      <c r="M500" s="402"/>
      <c r="N500" s="403"/>
      <c r="O500" s="429" t="s">
        <v>180</v>
      </c>
      <c r="P500" s="2313">
        <v>1</v>
      </c>
      <c r="Q500" s="2314"/>
      <c r="R500" s="2313"/>
      <c r="S500" s="2314"/>
      <c r="T500" s="547"/>
      <c r="U500" s="535"/>
      <c r="V500" s="453"/>
      <c r="W500" s="535"/>
      <c r="X500" s="2491">
        <v>1</v>
      </c>
      <c r="Y500" s="2492"/>
      <c r="Z500" s="547"/>
      <c r="AA500" s="535"/>
      <c r="AB500" s="453"/>
      <c r="AC500" s="535"/>
      <c r="AD500" s="2313"/>
      <c r="AE500" s="2314"/>
      <c r="AF500" s="547"/>
      <c r="AG500" s="535"/>
      <c r="AH500" s="453"/>
      <c r="AI500" s="535"/>
      <c r="AJ500" s="2313"/>
      <c r="AK500" s="2314"/>
      <c r="AL500" s="2313"/>
      <c r="AM500" s="2314"/>
      <c r="AN500" s="2313"/>
      <c r="AO500" s="2314"/>
      <c r="AP500" s="2313"/>
      <c r="AQ500" s="2314"/>
      <c r="AS500" s="460"/>
    </row>
    <row r="501" spans="2:45" ht="16.5" x14ac:dyDescent="0.3">
      <c r="B501" s="460"/>
      <c r="D501" s="2432" t="s">
        <v>40</v>
      </c>
      <c r="E501" s="2433"/>
      <c r="F501" s="2433"/>
      <c r="G501" s="2433"/>
      <c r="H501" s="2433"/>
      <c r="I501" s="2433"/>
      <c r="J501" s="2433"/>
      <c r="K501" s="2433"/>
      <c r="L501" s="2433"/>
      <c r="M501" s="2433"/>
      <c r="N501" s="2433"/>
      <c r="O501" s="2433"/>
      <c r="P501" s="2397">
        <f>P468+P470+P473+P474+P477+P481+P484+P486+P494+P498+P500</f>
        <v>40</v>
      </c>
      <c r="Q501" s="2398"/>
      <c r="R501" s="2397"/>
      <c r="S501" s="2398"/>
      <c r="T501" s="809"/>
      <c r="U501" s="626"/>
      <c r="V501" s="625"/>
      <c r="W501" s="626"/>
      <c r="X501" s="2397">
        <f>SUM(X466:Y500)</f>
        <v>40</v>
      </c>
      <c r="Y501" s="2398"/>
      <c r="Z501" s="809">
        <f>SUM(X474)+SUM(X490:Y498)+X484</f>
        <v>18</v>
      </c>
      <c r="AA501" s="626">
        <f>P474+P484+P494+P498</f>
        <v>18</v>
      </c>
      <c r="AB501" s="625">
        <f>P468+P470+P473+P477+P481+P486+P500</f>
        <v>22</v>
      </c>
      <c r="AC501" s="626"/>
      <c r="AD501" s="2397"/>
      <c r="AE501" s="2398"/>
      <c r="AF501" s="809"/>
      <c r="AG501" s="626"/>
      <c r="AH501" s="625"/>
      <c r="AI501" s="626"/>
      <c r="AJ501" s="2427"/>
      <c r="AK501" s="2428"/>
      <c r="AL501" s="2397"/>
      <c r="AM501" s="2398"/>
      <c r="AN501" s="2397"/>
      <c r="AO501" s="2398"/>
      <c r="AP501" s="2397"/>
      <c r="AQ501" s="2398"/>
      <c r="AS501" s="460"/>
    </row>
    <row r="502" spans="2:45" x14ac:dyDescent="0.25">
      <c r="B502" s="460"/>
      <c r="AS502" s="460"/>
    </row>
    <row r="503" spans="2:45" ht="18.75" x14ac:dyDescent="0.3">
      <c r="B503" s="460"/>
      <c r="D503" s="608" t="s">
        <v>496</v>
      </c>
      <c r="E503" s="444"/>
      <c r="F503" s="444"/>
      <c r="G503" s="444"/>
      <c r="H503" s="444"/>
      <c r="I503" s="444"/>
      <c r="J503" s="444"/>
      <c r="K503" s="444"/>
      <c r="L503" s="444"/>
      <c r="M503" s="444"/>
      <c r="N503" s="444"/>
      <c r="O503" s="444"/>
      <c r="P503" s="444"/>
      <c r="Q503" s="444"/>
      <c r="R503" s="444"/>
      <c r="S503" s="444"/>
      <c r="T503" s="444"/>
      <c r="U503" s="444"/>
      <c r="V503" s="444"/>
      <c r="W503" s="444"/>
      <c r="X503" s="444"/>
      <c r="Y503" s="444"/>
      <c r="Z503" s="444"/>
      <c r="AA503" s="444"/>
      <c r="AB503" s="444"/>
      <c r="AC503" s="444"/>
      <c r="AD503" s="444"/>
      <c r="AE503" s="444"/>
      <c r="AF503" s="444"/>
      <c r="AG503" s="444"/>
      <c r="AH503" s="444"/>
      <c r="AI503" s="444"/>
      <c r="AJ503" s="444"/>
      <c r="AK503" s="444"/>
      <c r="AL503" s="444"/>
      <c r="AM503" s="402"/>
      <c r="AN503" s="402"/>
      <c r="AO503" s="402"/>
      <c r="AP503" s="402"/>
      <c r="AQ503" s="403"/>
      <c r="AS503" s="460"/>
    </row>
    <row r="504" spans="2:45" ht="16.5" x14ac:dyDescent="0.3">
      <c r="B504" s="460"/>
      <c r="D504" s="149" t="s">
        <v>70</v>
      </c>
      <c r="E504" s="430" t="s">
        <v>131</v>
      </c>
      <c r="F504" s="235"/>
      <c r="G504" s="235"/>
      <c r="H504" s="545"/>
      <c r="I504" s="545"/>
      <c r="J504" s="545"/>
      <c r="K504" s="545"/>
      <c r="L504" s="545"/>
      <c r="M504" s="545"/>
      <c r="N504" s="437"/>
      <c r="O504" s="493" t="s">
        <v>53</v>
      </c>
      <c r="P504" s="2418" t="s">
        <v>194</v>
      </c>
      <c r="Q504" s="2418"/>
      <c r="R504" s="2418"/>
      <c r="S504" s="2418"/>
      <c r="T504" s="246"/>
      <c r="U504" s="68"/>
      <c r="V504" s="68"/>
      <c r="W504" s="68"/>
      <c r="X504" s="2418" t="s">
        <v>194</v>
      </c>
      <c r="Y504" s="2418"/>
      <c r="Z504" s="246"/>
      <c r="AA504" s="68"/>
      <c r="AB504" s="68"/>
      <c r="AC504" s="68"/>
      <c r="AD504" s="2418"/>
      <c r="AE504" s="2418"/>
      <c r="AF504" s="246"/>
      <c r="AG504" s="68"/>
      <c r="AH504" s="68"/>
      <c r="AI504" s="68"/>
      <c r="AJ504" s="2418"/>
      <c r="AK504" s="2418"/>
      <c r="AL504" s="2418"/>
      <c r="AM504" s="2418"/>
      <c r="AN504" s="2418"/>
      <c r="AO504" s="2418"/>
      <c r="AP504" s="2418"/>
      <c r="AQ504" s="2418"/>
      <c r="AS504" s="460"/>
    </row>
    <row r="505" spans="2:45" ht="16.5" x14ac:dyDescent="0.3">
      <c r="B505" s="460"/>
      <c r="D505" s="412"/>
      <c r="E505" s="2662" t="s">
        <v>132</v>
      </c>
      <c r="F505" s="2662"/>
      <c r="G505" s="2662"/>
      <c r="H505" s="2662"/>
      <c r="I505" s="2662"/>
      <c r="J505" s="2662"/>
      <c r="K505" s="2662"/>
      <c r="L505" s="2662"/>
      <c r="M505" s="2662"/>
      <c r="N505" s="547"/>
      <c r="O505" s="473"/>
      <c r="P505" s="2316"/>
      <c r="Q505" s="2316"/>
      <c r="R505" s="2316"/>
      <c r="S505" s="2316"/>
      <c r="T505" s="453"/>
      <c r="U505" s="412"/>
      <c r="V505" s="412"/>
      <c r="W505" s="412"/>
      <c r="X505" s="2316"/>
      <c r="Y505" s="2316"/>
      <c r="Z505" s="453"/>
      <c r="AA505" s="412"/>
      <c r="AB505" s="412"/>
      <c r="AC505" s="412"/>
      <c r="AD505" s="2316"/>
      <c r="AE505" s="2316"/>
      <c r="AF505" s="453"/>
      <c r="AG505" s="412"/>
      <c r="AH505" s="412"/>
      <c r="AI505" s="412"/>
      <c r="AJ505" s="2316"/>
      <c r="AK505" s="2316"/>
      <c r="AL505" s="2316"/>
      <c r="AM505" s="2316"/>
      <c r="AN505" s="2316"/>
      <c r="AO505" s="2316"/>
      <c r="AP505" s="2316"/>
      <c r="AQ505" s="2316"/>
      <c r="AS505" s="460"/>
    </row>
    <row r="506" spans="2:45" ht="16.5" x14ac:dyDescent="0.3">
      <c r="B506" s="460"/>
      <c r="D506" s="149" t="s">
        <v>448</v>
      </c>
      <c r="E506" s="430" t="s">
        <v>133</v>
      </c>
      <c r="F506" s="138"/>
      <c r="G506" s="138"/>
      <c r="H506" s="138"/>
      <c r="I506" s="138"/>
      <c r="J506" s="545"/>
      <c r="K506" s="545"/>
      <c r="L506" s="545"/>
      <c r="M506" s="545"/>
      <c r="N506" s="437"/>
      <c r="O506" s="473"/>
      <c r="P506" s="2313"/>
      <c r="Q506" s="2314"/>
      <c r="R506" s="2313"/>
      <c r="S506" s="2314"/>
      <c r="T506" s="453"/>
      <c r="U506" s="412"/>
      <c r="V506" s="412"/>
      <c r="W506" s="412"/>
      <c r="X506" s="2313"/>
      <c r="Y506" s="2314"/>
      <c r="Z506" s="453"/>
      <c r="AA506" s="412"/>
      <c r="AB506" s="412"/>
      <c r="AC506" s="412"/>
      <c r="AD506" s="2313"/>
      <c r="AE506" s="2314"/>
      <c r="AF506" s="453"/>
      <c r="AG506" s="412"/>
      <c r="AH506" s="412"/>
      <c r="AI506" s="412"/>
      <c r="AJ506" s="2313"/>
      <c r="AK506" s="2314"/>
      <c r="AL506" s="2313"/>
      <c r="AM506" s="2314"/>
      <c r="AN506" s="2313"/>
      <c r="AO506" s="2314"/>
      <c r="AP506" s="2313"/>
      <c r="AQ506" s="2314"/>
      <c r="AS506" s="460"/>
    </row>
    <row r="507" spans="2:45" ht="16.5" x14ac:dyDescent="0.3">
      <c r="B507" s="460"/>
      <c r="D507" s="412"/>
      <c r="E507" s="223" t="s">
        <v>583</v>
      </c>
      <c r="F507" s="254"/>
      <c r="G507" s="535"/>
      <c r="H507" s="535"/>
      <c r="I507" s="535"/>
      <c r="J507" s="535"/>
      <c r="K507" s="535"/>
      <c r="L507" s="535"/>
      <c r="M507" s="535"/>
      <c r="N507" s="547"/>
      <c r="O507" s="427" t="s">
        <v>53</v>
      </c>
      <c r="P507" s="2313">
        <v>1</v>
      </c>
      <c r="Q507" s="2314"/>
      <c r="R507" s="2313"/>
      <c r="S507" s="2314"/>
      <c r="T507" s="428"/>
      <c r="U507" s="412"/>
      <c r="V507" s="412"/>
      <c r="W507" s="412"/>
      <c r="X507" s="2491">
        <v>1</v>
      </c>
      <c r="Y507" s="2492"/>
      <c r="Z507" s="428" t="str">
        <f>IF(X507=P507,"Y","")</f>
        <v>Y</v>
      </c>
      <c r="AA507" s="412"/>
      <c r="AB507" s="412"/>
      <c r="AC507" s="412"/>
      <c r="AD507" s="2313"/>
      <c r="AE507" s="2314"/>
      <c r="AF507" s="428"/>
      <c r="AG507" s="412"/>
      <c r="AH507" s="412"/>
      <c r="AI507" s="412"/>
      <c r="AJ507" s="2313"/>
      <c r="AK507" s="2314"/>
      <c r="AL507" s="2313"/>
      <c r="AM507" s="2314"/>
      <c r="AN507" s="2313"/>
      <c r="AO507" s="2314"/>
      <c r="AP507" s="2313"/>
      <c r="AQ507" s="2314"/>
      <c r="AS507" s="460"/>
    </row>
    <row r="508" spans="2:45" ht="16.5" x14ac:dyDescent="0.3">
      <c r="B508" s="460"/>
      <c r="D508" s="414"/>
      <c r="E508" s="253" t="s">
        <v>584</v>
      </c>
      <c r="F508" s="546"/>
      <c r="G508" s="545"/>
      <c r="H508" s="545"/>
      <c r="I508" s="545"/>
      <c r="J508" s="545"/>
      <c r="K508" s="545"/>
      <c r="L508" s="545"/>
      <c r="M508" s="545"/>
      <c r="N508" s="437"/>
      <c r="O508" s="427" t="s">
        <v>53</v>
      </c>
      <c r="P508" s="2313">
        <v>1</v>
      </c>
      <c r="Q508" s="2314"/>
      <c r="R508" s="2313"/>
      <c r="S508" s="2314"/>
      <c r="T508" s="428"/>
      <c r="U508" s="412"/>
      <c r="V508" s="412"/>
      <c r="W508" s="412"/>
      <c r="X508" s="2491">
        <v>1</v>
      </c>
      <c r="Y508" s="2492"/>
      <c r="Z508" s="428" t="str">
        <f>IF(X508=P508,"Y","")</f>
        <v>Y</v>
      </c>
      <c r="AA508" s="412"/>
      <c r="AB508" s="412"/>
      <c r="AC508" s="412"/>
      <c r="AD508" s="2313"/>
      <c r="AE508" s="2314"/>
      <c r="AF508" s="428"/>
      <c r="AG508" s="412"/>
      <c r="AH508" s="412"/>
      <c r="AI508" s="412"/>
      <c r="AJ508" s="2313"/>
      <c r="AK508" s="2314"/>
      <c r="AL508" s="2313"/>
      <c r="AM508" s="2314"/>
      <c r="AN508" s="2313"/>
      <c r="AO508" s="2314"/>
      <c r="AP508" s="2313"/>
      <c r="AQ508" s="2314"/>
      <c r="AS508" s="460"/>
    </row>
    <row r="509" spans="2:45" ht="16.5" x14ac:dyDescent="0.3">
      <c r="B509" s="460"/>
      <c r="D509" s="796" t="s">
        <v>449</v>
      </c>
      <c r="E509" s="438" t="s">
        <v>312</v>
      </c>
      <c r="F509" s="541"/>
      <c r="G509" s="541"/>
      <c r="H509" s="535"/>
      <c r="I509" s="535"/>
      <c r="J509" s="535"/>
      <c r="K509" s="535"/>
      <c r="L509" s="535"/>
      <c r="M509" s="535"/>
      <c r="N509" s="547"/>
      <c r="O509" s="429" t="s">
        <v>180</v>
      </c>
      <c r="P509" s="2313">
        <v>2</v>
      </c>
      <c r="Q509" s="2314"/>
      <c r="R509" s="2313"/>
      <c r="S509" s="2314"/>
      <c r="T509" s="453"/>
      <c r="U509" s="412"/>
      <c r="V509" s="412"/>
      <c r="W509" s="412"/>
      <c r="X509" s="2491">
        <v>2</v>
      </c>
      <c r="Y509" s="2492"/>
      <c r="Z509" s="453"/>
      <c r="AA509" s="412"/>
      <c r="AB509" s="412"/>
      <c r="AC509" s="412"/>
      <c r="AD509" s="2313"/>
      <c r="AE509" s="2314"/>
      <c r="AF509" s="453"/>
      <c r="AG509" s="412"/>
      <c r="AH509" s="412"/>
      <c r="AI509" s="412"/>
      <c r="AJ509" s="2313"/>
      <c r="AK509" s="2314"/>
      <c r="AL509" s="2313"/>
      <c r="AM509" s="2314"/>
      <c r="AN509" s="2313"/>
      <c r="AO509" s="2314"/>
      <c r="AP509" s="2313"/>
      <c r="AQ509" s="2314"/>
      <c r="AS509" s="460"/>
    </row>
    <row r="510" spans="2:45" ht="16.5" x14ac:dyDescent="0.3">
      <c r="B510" s="460"/>
      <c r="D510" s="2432" t="s">
        <v>40</v>
      </c>
      <c r="E510" s="2433"/>
      <c r="F510" s="2433"/>
      <c r="G510" s="2433"/>
      <c r="H510" s="2433"/>
      <c r="I510" s="2433"/>
      <c r="J510" s="2433"/>
      <c r="K510" s="2433"/>
      <c r="L510" s="2433"/>
      <c r="M510" s="2433"/>
      <c r="N510" s="2433"/>
      <c r="O510" s="2433"/>
      <c r="P510" s="2397">
        <f>SUM(P507:Q509)</f>
        <v>4</v>
      </c>
      <c r="Q510" s="2398"/>
      <c r="R510" s="2397"/>
      <c r="S510" s="2398"/>
      <c r="T510" s="809"/>
      <c r="U510" s="626"/>
      <c r="V510" s="625"/>
      <c r="W510" s="626"/>
      <c r="X510" s="2397">
        <f>SUM(X507:Y509)</f>
        <v>4</v>
      </c>
      <c r="Y510" s="2398"/>
      <c r="Z510" s="809">
        <f>X507+X508</f>
        <v>2</v>
      </c>
      <c r="AA510" s="626">
        <f>P507+P508</f>
        <v>2</v>
      </c>
      <c r="AB510" s="625">
        <f>P509</f>
        <v>2</v>
      </c>
      <c r="AC510" s="626"/>
      <c r="AD510" s="2397"/>
      <c r="AE510" s="2398"/>
      <c r="AF510" s="809"/>
      <c r="AG510" s="626"/>
      <c r="AH510" s="625"/>
      <c r="AI510" s="626"/>
      <c r="AJ510" s="2427"/>
      <c r="AK510" s="2428"/>
      <c r="AL510" s="2397"/>
      <c r="AM510" s="2398"/>
      <c r="AN510" s="2397"/>
      <c r="AO510" s="2398"/>
      <c r="AP510" s="2397"/>
      <c r="AQ510" s="2398"/>
      <c r="AS510" s="460"/>
    </row>
    <row r="511" spans="2:45" x14ac:dyDescent="0.25">
      <c r="B511" s="460"/>
      <c r="AS511" s="460"/>
    </row>
    <row r="512" spans="2:45" ht="18.75" x14ac:dyDescent="0.3">
      <c r="B512" s="460"/>
      <c r="D512" s="608" t="s">
        <v>497</v>
      </c>
      <c r="E512" s="444"/>
      <c r="F512" s="444"/>
      <c r="G512" s="444"/>
      <c r="H512" s="444"/>
      <c r="I512" s="444"/>
      <c r="J512" s="444"/>
      <c r="K512" s="444"/>
      <c r="L512" s="444"/>
      <c r="M512" s="444"/>
      <c r="N512" s="444"/>
      <c r="O512" s="444"/>
      <c r="P512" s="444"/>
      <c r="Q512" s="444"/>
      <c r="R512" s="444"/>
      <c r="S512" s="444"/>
      <c r="T512" s="444"/>
      <c r="U512" s="444"/>
      <c r="V512" s="444"/>
      <c r="W512" s="444"/>
      <c r="X512" s="444"/>
      <c r="Y512" s="444"/>
      <c r="Z512" s="444"/>
      <c r="AA512" s="444"/>
      <c r="AB512" s="444"/>
      <c r="AC512" s="444"/>
      <c r="AD512" s="444"/>
      <c r="AE512" s="444"/>
      <c r="AF512" s="444"/>
      <c r="AG512" s="444"/>
      <c r="AH512" s="444"/>
      <c r="AI512" s="444"/>
      <c r="AJ512" s="444"/>
      <c r="AK512" s="444"/>
      <c r="AL512" s="444"/>
      <c r="AM512" s="402"/>
      <c r="AN512" s="402"/>
      <c r="AO512" s="402"/>
      <c r="AP512" s="402"/>
      <c r="AQ512" s="403"/>
      <c r="AS512" s="460"/>
    </row>
    <row r="513" spans="2:45" ht="16.5" x14ac:dyDescent="0.3">
      <c r="B513" s="460"/>
      <c r="D513" s="843" t="s">
        <v>59</v>
      </c>
      <c r="E513" s="889" t="s">
        <v>313</v>
      </c>
      <c r="F513" s="112"/>
      <c r="G513" s="112"/>
      <c r="H513" s="112"/>
      <c r="I513" s="406"/>
      <c r="J513" s="406"/>
      <c r="K513" s="406"/>
      <c r="L513" s="406"/>
      <c r="M513" s="406"/>
      <c r="N513" s="407"/>
      <c r="O513" s="808"/>
      <c r="P513" s="2422"/>
      <c r="Q513" s="2423"/>
      <c r="R513" s="2422"/>
      <c r="S513" s="2423"/>
      <c r="T513" s="246"/>
      <c r="U513" s="68"/>
      <c r="V513" s="68"/>
      <c r="W513" s="68"/>
      <c r="X513" s="2422"/>
      <c r="Y513" s="2423"/>
      <c r="Z513" s="246"/>
      <c r="AA513" s="68"/>
      <c r="AB513" s="68"/>
      <c r="AC513" s="68"/>
      <c r="AD513" s="2422"/>
      <c r="AE513" s="2423"/>
      <c r="AF513" s="246"/>
      <c r="AG513" s="68"/>
      <c r="AH513" s="68"/>
      <c r="AI513" s="68"/>
      <c r="AJ513" s="2422"/>
      <c r="AK513" s="2423"/>
      <c r="AL513" s="2422"/>
      <c r="AM513" s="2423"/>
      <c r="AN513" s="2422"/>
      <c r="AO513" s="2423"/>
      <c r="AP513" s="2422"/>
      <c r="AQ513" s="2423"/>
      <c r="AS513" s="460"/>
    </row>
    <row r="514" spans="2:45" ht="16.5" x14ac:dyDescent="0.3">
      <c r="B514" s="460"/>
      <c r="D514" s="472"/>
      <c r="E514" s="540" t="s">
        <v>585</v>
      </c>
      <c r="F514" s="540"/>
      <c r="G514" s="540"/>
      <c r="H514" s="402"/>
      <c r="I514" s="402"/>
      <c r="J514" s="402"/>
      <c r="K514" s="402"/>
      <c r="L514" s="402"/>
      <c r="M514" s="402"/>
      <c r="N514" s="403"/>
      <c r="O514" s="426" t="s">
        <v>181</v>
      </c>
      <c r="P514" s="2313">
        <v>1</v>
      </c>
      <c r="Q514" s="2314"/>
      <c r="R514" s="2313"/>
      <c r="S514" s="2314"/>
      <c r="T514" s="453"/>
      <c r="U514" s="412"/>
      <c r="V514" s="412"/>
      <c r="W514" s="412"/>
      <c r="X514" s="2491"/>
      <c r="Y514" s="2492"/>
      <c r="Z514" s="453"/>
      <c r="AA514" s="412"/>
      <c r="AB514" s="412"/>
      <c r="AC514" s="412"/>
      <c r="AD514" s="2313"/>
      <c r="AE514" s="2314"/>
      <c r="AF514" s="453"/>
      <c r="AG514" s="412"/>
      <c r="AH514" s="412"/>
      <c r="AI514" s="412"/>
      <c r="AJ514" s="2313"/>
      <c r="AK514" s="2314"/>
      <c r="AL514" s="2313"/>
      <c r="AM514" s="2314"/>
      <c r="AN514" s="2313"/>
      <c r="AO514" s="2314"/>
      <c r="AP514" s="2313"/>
      <c r="AQ514" s="2314"/>
      <c r="AS514" s="460"/>
    </row>
    <row r="515" spans="2:45" ht="16.5" x14ac:dyDescent="0.3">
      <c r="B515" s="460"/>
      <c r="D515" s="472"/>
      <c r="E515" s="540" t="s">
        <v>586</v>
      </c>
      <c r="F515" s="540"/>
      <c r="G515" s="540"/>
      <c r="H515" s="402"/>
      <c r="I515" s="402"/>
      <c r="J515" s="402"/>
      <c r="K515" s="402"/>
      <c r="L515" s="402"/>
      <c r="M515" s="402"/>
      <c r="N515" s="403"/>
      <c r="O515" s="426" t="s">
        <v>181</v>
      </c>
      <c r="P515" s="2313">
        <v>2</v>
      </c>
      <c r="Q515" s="2314"/>
      <c r="R515" s="2313"/>
      <c r="S515" s="2314"/>
      <c r="T515" s="453"/>
      <c r="U515" s="412"/>
      <c r="V515" s="412"/>
      <c r="W515" s="412"/>
      <c r="X515" s="2491"/>
      <c r="Y515" s="2492"/>
      <c r="Z515" s="453"/>
      <c r="AA515" s="412"/>
      <c r="AB515" s="412"/>
      <c r="AC515" s="412"/>
      <c r="AD515" s="2313"/>
      <c r="AE515" s="2314"/>
      <c r="AF515" s="453"/>
      <c r="AG515" s="412"/>
      <c r="AH515" s="412"/>
      <c r="AI515" s="412"/>
      <c r="AJ515" s="2313"/>
      <c r="AK515" s="2314"/>
      <c r="AL515" s="2313"/>
      <c r="AM515" s="2314"/>
      <c r="AN515" s="2313"/>
      <c r="AO515" s="2314"/>
      <c r="AP515" s="2313"/>
      <c r="AQ515" s="2314"/>
      <c r="AS515" s="460"/>
    </row>
    <row r="516" spans="2:45" ht="16.5" x14ac:dyDescent="0.3">
      <c r="B516" s="460"/>
      <c r="D516" s="472"/>
      <c r="E516" s="540" t="s">
        <v>587</v>
      </c>
      <c r="F516" s="540"/>
      <c r="G516" s="540"/>
      <c r="H516" s="402"/>
      <c r="I516" s="402"/>
      <c r="J516" s="402"/>
      <c r="K516" s="402"/>
      <c r="L516" s="402"/>
      <c r="M516" s="402"/>
      <c r="N516" s="403"/>
      <c r="O516" s="426" t="s">
        <v>181</v>
      </c>
      <c r="P516" s="2313">
        <v>3</v>
      </c>
      <c r="Q516" s="2314"/>
      <c r="R516" s="2313"/>
      <c r="S516" s="2314"/>
      <c r="T516" s="453"/>
      <c r="U516" s="412"/>
      <c r="V516" s="412"/>
      <c r="W516" s="412"/>
      <c r="X516" s="2491">
        <v>3</v>
      </c>
      <c r="Y516" s="2492"/>
      <c r="Z516" s="453"/>
      <c r="AA516" s="412"/>
      <c r="AB516" s="412"/>
      <c r="AC516" s="412"/>
      <c r="AD516" s="2313"/>
      <c r="AE516" s="2314"/>
      <c r="AF516" s="453"/>
      <c r="AG516" s="412"/>
      <c r="AH516" s="412"/>
      <c r="AI516" s="412"/>
      <c r="AJ516" s="2313"/>
      <c r="AK516" s="2314"/>
      <c r="AL516" s="2313"/>
      <c r="AM516" s="2314"/>
      <c r="AN516" s="2313"/>
      <c r="AO516" s="2314"/>
      <c r="AP516" s="2313"/>
      <c r="AQ516" s="2314"/>
      <c r="AS516" s="460"/>
    </row>
    <row r="517" spans="2:45" ht="16.5" x14ac:dyDescent="0.3">
      <c r="B517" s="460"/>
      <c r="D517" s="229" t="s">
        <v>61</v>
      </c>
      <c r="E517" s="230" t="s">
        <v>134</v>
      </c>
      <c r="F517" s="406"/>
      <c r="G517" s="255"/>
      <c r="H517" s="255"/>
      <c r="I517" s="255"/>
      <c r="J517" s="255"/>
      <c r="K517" s="406"/>
      <c r="L517" s="406"/>
      <c r="M517" s="406"/>
      <c r="N517" s="407"/>
      <c r="O517" s="426" t="s">
        <v>181</v>
      </c>
      <c r="P517" s="2313">
        <v>1</v>
      </c>
      <c r="Q517" s="2314"/>
      <c r="R517" s="2313"/>
      <c r="S517" s="2314"/>
      <c r="T517" s="453"/>
      <c r="U517" s="412"/>
      <c r="V517" s="412"/>
      <c r="W517" s="412"/>
      <c r="X517" s="2491">
        <v>1</v>
      </c>
      <c r="Y517" s="2492"/>
      <c r="Z517" s="453"/>
      <c r="AA517" s="412"/>
      <c r="AB517" s="412"/>
      <c r="AC517" s="412"/>
      <c r="AD517" s="2313"/>
      <c r="AE517" s="2314"/>
      <c r="AF517" s="453"/>
      <c r="AG517" s="412"/>
      <c r="AH517" s="412"/>
      <c r="AI517" s="412"/>
      <c r="AJ517" s="2313"/>
      <c r="AK517" s="2314"/>
      <c r="AL517" s="2313"/>
      <c r="AM517" s="2314"/>
      <c r="AN517" s="2313"/>
      <c r="AO517" s="2314"/>
      <c r="AP517" s="2313"/>
      <c r="AQ517" s="2314"/>
      <c r="AS517" s="460"/>
    </row>
    <row r="518" spans="2:45" ht="16.5" x14ac:dyDescent="0.3">
      <c r="B518" s="460"/>
      <c r="D518" s="2432" t="s">
        <v>40</v>
      </c>
      <c r="E518" s="2433"/>
      <c r="F518" s="2433"/>
      <c r="G518" s="2433"/>
      <c r="H518" s="2433"/>
      <c r="I518" s="2433"/>
      <c r="J518" s="2433"/>
      <c r="K518" s="2433"/>
      <c r="L518" s="2433"/>
      <c r="M518" s="2433"/>
      <c r="N518" s="2433"/>
      <c r="O518" s="2433"/>
      <c r="P518" s="2397">
        <f>SUM(P516:Q517)</f>
        <v>4</v>
      </c>
      <c r="Q518" s="2398"/>
      <c r="R518" s="2397"/>
      <c r="S518" s="2398"/>
      <c r="T518" s="793"/>
      <c r="U518" s="626"/>
      <c r="V518" s="625"/>
      <c r="W518" s="626"/>
      <c r="X518" s="2397">
        <f>SUM(X514:Y517)</f>
        <v>4</v>
      </c>
      <c r="Y518" s="2398"/>
      <c r="Z518" s="793"/>
      <c r="AA518" s="626"/>
      <c r="AB518" s="625"/>
      <c r="AC518" s="626">
        <f>P516+P517</f>
        <v>4</v>
      </c>
      <c r="AD518" s="2397"/>
      <c r="AE518" s="2398"/>
      <c r="AF518" s="793"/>
      <c r="AG518" s="626"/>
      <c r="AH518" s="625"/>
      <c r="AI518" s="626"/>
      <c r="AJ518" s="2427"/>
      <c r="AK518" s="2428"/>
      <c r="AL518" s="2397"/>
      <c r="AM518" s="2398"/>
      <c r="AN518" s="2397"/>
      <c r="AO518" s="2398"/>
      <c r="AP518" s="2397"/>
      <c r="AQ518" s="2398"/>
      <c r="AS518" s="460"/>
    </row>
    <row r="519" spans="2:45" x14ac:dyDescent="0.25">
      <c r="B519" s="460"/>
      <c r="AD519" s="399"/>
      <c r="AE519" s="399"/>
      <c r="AF519" s="399"/>
      <c r="AG519" s="399"/>
      <c r="AH519" s="399"/>
      <c r="AI519" s="399"/>
      <c r="AJ519" s="399"/>
      <c r="AK519" s="399"/>
      <c r="AL519" s="399"/>
      <c r="AS519" s="460"/>
    </row>
    <row r="520" spans="2:45" ht="18.75" x14ac:dyDescent="0.3">
      <c r="B520" s="460"/>
      <c r="D520" s="608" t="s">
        <v>502</v>
      </c>
      <c r="E520" s="444"/>
      <c r="F520" s="444"/>
      <c r="G520" s="444"/>
      <c r="H520" s="444"/>
      <c r="I520" s="444"/>
      <c r="J520" s="444"/>
      <c r="K520" s="444"/>
      <c r="L520" s="444"/>
      <c r="M520" s="444"/>
      <c r="N520" s="444"/>
      <c r="O520" s="444"/>
      <c r="P520" s="444"/>
      <c r="Q520" s="444"/>
      <c r="R520" s="444"/>
      <c r="S520" s="444"/>
      <c r="T520" s="444"/>
      <c r="U520" s="444"/>
      <c r="V520" s="444"/>
      <c r="W520" s="444"/>
      <c r="X520" s="444"/>
      <c r="Y520" s="444"/>
      <c r="Z520" s="444"/>
      <c r="AA520" s="444"/>
      <c r="AB520" s="444"/>
      <c r="AC520" s="444"/>
      <c r="AD520" s="444"/>
      <c r="AE520" s="444"/>
      <c r="AF520" s="444"/>
      <c r="AG520" s="444"/>
      <c r="AH520" s="444"/>
      <c r="AI520" s="444"/>
      <c r="AJ520" s="444"/>
      <c r="AK520" s="444"/>
      <c r="AL520" s="444"/>
      <c r="AM520" s="402"/>
      <c r="AN520" s="402"/>
      <c r="AO520" s="402"/>
      <c r="AP520" s="402"/>
      <c r="AQ520" s="403"/>
      <c r="AS520" s="460"/>
    </row>
    <row r="521" spans="2:45" ht="16.5" x14ac:dyDescent="0.3">
      <c r="B521" s="460"/>
      <c r="D521" s="149" t="s">
        <v>320</v>
      </c>
      <c r="E521" s="43" t="s">
        <v>136</v>
      </c>
      <c r="F521" s="885"/>
      <c r="G521" s="885"/>
      <c r="H521" s="885"/>
      <c r="I521" s="885"/>
      <c r="J521" s="531"/>
      <c r="K521" s="531"/>
      <c r="L521" s="531"/>
      <c r="M521" s="531"/>
      <c r="N521" s="532"/>
      <c r="O521" s="834"/>
      <c r="P521" s="2423"/>
      <c r="Q521" s="2312"/>
      <c r="R521" s="2312"/>
      <c r="S521" s="2312"/>
      <c r="T521" s="246"/>
      <c r="U521" s="68"/>
      <c r="V521" s="68"/>
      <c r="W521" s="68"/>
      <c r="X521" s="2312"/>
      <c r="Y521" s="2312"/>
      <c r="Z521" s="246"/>
      <c r="AA521" s="68"/>
      <c r="AB521" s="68"/>
      <c r="AC521" s="68"/>
      <c r="AD521" s="2312"/>
      <c r="AE521" s="2312"/>
      <c r="AF521" s="246"/>
      <c r="AG521" s="68"/>
      <c r="AH521" s="68"/>
      <c r="AI521" s="68"/>
      <c r="AJ521" s="2312"/>
      <c r="AK521" s="2312"/>
      <c r="AL521" s="2312"/>
      <c r="AM521" s="2312"/>
      <c r="AN521" s="2312"/>
      <c r="AO521" s="2312"/>
      <c r="AP521" s="2312"/>
      <c r="AQ521" s="2312"/>
      <c r="AS521" s="460"/>
    </row>
    <row r="522" spans="2:45" ht="16.5" x14ac:dyDescent="0.3">
      <c r="B522" s="460"/>
      <c r="D522" s="2648"/>
      <c r="E522" s="2650" t="s">
        <v>659</v>
      </c>
      <c r="F522" s="2650"/>
      <c r="G522" s="2650"/>
      <c r="H522" s="2650"/>
      <c r="I522" s="2650"/>
      <c r="J522" s="2650"/>
      <c r="K522" s="2650"/>
      <c r="L522" s="2650"/>
      <c r="M522" s="2650"/>
      <c r="N522" s="2651"/>
      <c r="O522" s="2656" t="s">
        <v>180</v>
      </c>
      <c r="P522" s="2480">
        <v>1</v>
      </c>
      <c r="Q522" s="2481"/>
      <c r="R522" s="2480"/>
      <c r="S522" s="2481"/>
      <c r="T522" s="2431"/>
      <c r="U522" s="799"/>
      <c r="V522" s="799"/>
      <c r="W522" s="799"/>
      <c r="X522" s="2501">
        <v>1</v>
      </c>
      <c r="Y522" s="2340"/>
      <c r="Z522" s="2431"/>
      <c r="AA522" s="799"/>
      <c r="AB522" s="799"/>
      <c r="AC522" s="799"/>
      <c r="AD522" s="2480"/>
      <c r="AE522" s="2481"/>
      <c r="AF522" s="2431"/>
      <c r="AG522" s="799"/>
      <c r="AH522" s="799"/>
      <c r="AI522" s="799"/>
      <c r="AJ522" s="2480"/>
      <c r="AK522" s="2481"/>
      <c r="AL522" s="2480"/>
      <c r="AM522" s="2481"/>
      <c r="AN522" s="2480"/>
      <c r="AO522" s="2481"/>
      <c r="AP522" s="2480"/>
      <c r="AQ522" s="2481"/>
      <c r="AS522" s="460"/>
    </row>
    <row r="523" spans="2:45" ht="16.5" x14ac:dyDescent="0.3">
      <c r="B523" s="460"/>
      <c r="D523" s="2649"/>
      <c r="E523" s="2652"/>
      <c r="F523" s="2652"/>
      <c r="G523" s="2652"/>
      <c r="H523" s="2652"/>
      <c r="I523" s="2652"/>
      <c r="J523" s="2652"/>
      <c r="K523" s="2652"/>
      <c r="L523" s="2652"/>
      <c r="M523" s="2652"/>
      <c r="N523" s="2653"/>
      <c r="O523" s="2657"/>
      <c r="P523" s="2486"/>
      <c r="Q523" s="2487"/>
      <c r="R523" s="2486"/>
      <c r="S523" s="2487"/>
      <c r="T523" s="2452"/>
      <c r="U523" s="800"/>
      <c r="V523" s="800"/>
      <c r="W523" s="800"/>
      <c r="X523" s="2341"/>
      <c r="Y523" s="2342"/>
      <c r="Z523" s="2452"/>
      <c r="AA523" s="800"/>
      <c r="AB523" s="800"/>
      <c r="AC523" s="800"/>
      <c r="AD523" s="2486"/>
      <c r="AE523" s="2487"/>
      <c r="AF523" s="2452"/>
      <c r="AG523" s="800"/>
      <c r="AH523" s="800"/>
      <c r="AI523" s="800"/>
      <c r="AJ523" s="2486"/>
      <c r="AK523" s="2487"/>
      <c r="AL523" s="2486"/>
      <c r="AM523" s="2487"/>
      <c r="AN523" s="2486"/>
      <c r="AO523" s="2487"/>
      <c r="AP523" s="2486"/>
      <c r="AQ523" s="2487"/>
      <c r="AS523" s="460"/>
    </row>
    <row r="524" spans="2:45" ht="16.5" x14ac:dyDescent="0.3">
      <c r="B524" s="460"/>
      <c r="D524" s="2577"/>
      <c r="E524" s="2654"/>
      <c r="F524" s="2654"/>
      <c r="G524" s="2654"/>
      <c r="H524" s="2654"/>
      <c r="I524" s="2654"/>
      <c r="J524" s="2654"/>
      <c r="K524" s="2654"/>
      <c r="L524" s="2654"/>
      <c r="M524" s="2654"/>
      <c r="N524" s="2655"/>
      <c r="O524" s="2658"/>
      <c r="P524" s="2374"/>
      <c r="Q524" s="2375"/>
      <c r="R524" s="2374"/>
      <c r="S524" s="2375"/>
      <c r="T524" s="2312"/>
      <c r="U524" s="801"/>
      <c r="V524" s="801"/>
      <c r="W524" s="801"/>
      <c r="X524" s="2343"/>
      <c r="Y524" s="2344"/>
      <c r="Z524" s="2312"/>
      <c r="AA524" s="801"/>
      <c r="AB524" s="801"/>
      <c r="AC524" s="801"/>
      <c r="AD524" s="2374"/>
      <c r="AE524" s="2375"/>
      <c r="AF524" s="2312"/>
      <c r="AG524" s="801"/>
      <c r="AH524" s="801"/>
      <c r="AI524" s="801"/>
      <c r="AJ524" s="2374"/>
      <c r="AK524" s="2375"/>
      <c r="AL524" s="2374"/>
      <c r="AM524" s="2375"/>
      <c r="AN524" s="2374"/>
      <c r="AO524" s="2375"/>
      <c r="AP524" s="2374"/>
      <c r="AQ524" s="2375"/>
      <c r="AS524" s="460"/>
    </row>
    <row r="525" spans="2:45" ht="16.5" x14ac:dyDescent="0.3">
      <c r="B525" s="460"/>
      <c r="D525" s="796" t="s">
        <v>321</v>
      </c>
      <c r="E525" s="98" t="s">
        <v>326</v>
      </c>
      <c r="F525" s="262"/>
      <c r="G525" s="262"/>
      <c r="H525" s="262"/>
      <c r="I525" s="262"/>
      <c r="J525" s="533"/>
      <c r="K525" s="533"/>
      <c r="L525" s="533"/>
      <c r="M525" s="533"/>
      <c r="N525" s="534"/>
      <c r="O525" s="467"/>
      <c r="P525" s="2313"/>
      <c r="Q525" s="2314"/>
      <c r="R525" s="2313"/>
      <c r="S525" s="2314"/>
      <c r="T525" s="453"/>
      <c r="U525" s="412"/>
      <c r="V525" s="412"/>
      <c r="W525" s="412"/>
      <c r="X525" s="2313"/>
      <c r="Y525" s="2314"/>
      <c r="Z525" s="453"/>
      <c r="AA525" s="412"/>
      <c r="AB525" s="412"/>
      <c r="AC525" s="412"/>
      <c r="AD525" s="2313"/>
      <c r="AE525" s="2314"/>
      <c r="AF525" s="453"/>
      <c r="AG525" s="412"/>
      <c r="AH525" s="412"/>
      <c r="AI525" s="412"/>
      <c r="AJ525" s="2313"/>
      <c r="AK525" s="2314"/>
      <c r="AL525" s="2313"/>
      <c r="AM525" s="2314"/>
      <c r="AN525" s="2313"/>
      <c r="AO525" s="2314"/>
      <c r="AP525" s="2313"/>
      <c r="AQ525" s="2314"/>
      <c r="AS525" s="460"/>
    </row>
    <row r="526" spans="2:45" ht="16.5" x14ac:dyDescent="0.3">
      <c r="B526" s="460"/>
      <c r="D526" s="2648"/>
      <c r="E526" s="2659" t="s">
        <v>660</v>
      </c>
      <c r="F526" s="2659"/>
      <c r="G526" s="2659"/>
      <c r="H526" s="2659"/>
      <c r="I526" s="2659"/>
      <c r="J526" s="2659"/>
      <c r="K526" s="2659"/>
      <c r="L526" s="2659"/>
      <c r="M526" s="2659"/>
      <c r="N526" s="2659"/>
      <c r="O526" s="2499" t="s">
        <v>180</v>
      </c>
      <c r="P526" s="2480">
        <v>1</v>
      </c>
      <c r="Q526" s="2481"/>
      <c r="R526" s="2420"/>
      <c r="S526" s="2421"/>
      <c r="T526" s="2431"/>
      <c r="U526" s="799"/>
      <c r="V526" s="799"/>
      <c r="W526" s="799"/>
      <c r="X526" s="2601">
        <v>1</v>
      </c>
      <c r="Y526" s="2602"/>
      <c r="Z526" s="2431"/>
      <c r="AA526" s="799"/>
      <c r="AB526" s="799"/>
      <c r="AC526" s="799"/>
      <c r="AD526" s="2420"/>
      <c r="AE526" s="2421"/>
      <c r="AF526" s="2431"/>
      <c r="AG526" s="799"/>
      <c r="AH526" s="799"/>
      <c r="AI526" s="799"/>
      <c r="AJ526" s="2420"/>
      <c r="AK526" s="2421"/>
      <c r="AL526" s="2420"/>
      <c r="AM526" s="2421"/>
      <c r="AN526" s="2420"/>
      <c r="AO526" s="2421"/>
      <c r="AP526" s="2420"/>
      <c r="AQ526" s="2421"/>
      <c r="AS526" s="460"/>
    </row>
    <row r="527" spans="2:45" ht="16.5" x14ac:dyDescent="0.3">
      <c r="B527" s="460"/>
      <c r="D527" s="2577"/>
      <c r="E527" s="2660"/>
      <c r="F527" s="2660"/>
      <c r="G527" s="2660"/>
      <c r="H527" s="2660"/>
      <c r="I527" s="2660"/>
      <c r="J527" s="2660"/>
      <c r="K527" s="2660"/>
      <c r="L527" s="2660"/>
      <c r="M527" s="2660"/>
      <c r="N527" s="2660"/>
      <c r="O527" s="2500"/>
      <c r="P527" s="2374"/>
      <c r="Q527" s="2375"/>
      <c r="R527" s="2422"/>
      <c r="S527" s="2423"/>
      <c r="T527" s="2312"/>
      <c r="U527" s="801"/>
      <c r="V527" s="801"/>
      <c r="W527" s="801"/>
      <c r="X527" s="2603"/>
      <c r="Y527" s="2604"/>
      <c r="Z527" s="2312"/>
      <c r="AA527" s="801"/>
      <c r="AB527" s="801"/>
      <c r="AC527" s="801"/>
      <c r="AD527" s="2422"/>
      <c r="AE527" s="2423"/>
      <c r="AF527" s="2312"/>
      <c r="AG527" s="801"/>
      <c r="AH527" s="801"/>
      <c r="AI527" s="801"/>
      <c r="AJ527" s="2422"/>
      <c r="AK527" s="2423"/>
      <c r="AL527" s="2422"/>
      <c r="AM527" s="2423"/>
      <c r="AN527" s="2422"/>
      <c r="AO527" s="2423"/>
      <c r="AP527" s="2422"/>
      <c r="AQ527" s="2423"/>
      <c r="AS527" s="460"/>
    </row>
    <row r="528" spans="2:45" ht="16.5" x14ac:dyDescent="0.3">
      <c r="B528" s="460"/>
      <c r="D528" s="124" t="s">
        <v>342</v>
      </c>
      <c r="E528" s="260" t="s">
        <v>139</v>
      </c>
      <c r="F528" s="261"/>
      <c r="G528" s="261"/>
      <c r="H528" s="261"/>
      <c r="I528" s="261"/>
      <c r="J528" s="255"/>
      <c r="K528" s="406"/>
      <c r="L528" s="406"/>
      <c r="M528" s="406"/>
      <c r="N528" s="407"/>
      <c r="O528" s="429" t="s">
        <v>180</v>
      </c>
      <c r="P528" s="2313">
        <v>1</v>
      </c>
      <c r="Q528" s="2314"/>
      <c r="R528" s="2313"/>
      <c r="S528" s="2314"/>
      <c r="T528" s="453"/>
      <c r="U528" s="412"/>
      <c r="V528" s="412"/>
      <c r="W528" s="412"/>
      <c r="X528" s="2491">
        <v>1</v>
      </c>
      <c r="Y528" s="2492"/>
      <c r="Z528" s="453"/>
      <c r="AA528" s="412"/>
      <c r="AB528" s="412"/>
      <c r="AC528" s="412"/>
      <c r="AD528" s="2313"/>
      <c r="AE528" s="2314"/>
      <c r="AF528" s="453"/>
      <c r="AG528" s="412"/>
      <c r="AH528" s="412"/>
      <c r="AI528" s="412"/>
      <c r="AJ528" s="2313"/>
      <c r="AK528" s="2314"/>
      <c r="AL528" s="2313"/>
      <c r="AM528" s="2314"/>
      <c r="AN528" s="2313"/>
      <c r="AO528" s="2314"/>
      <c r="AP528" s="2313"/>
      <c r="AQ528" s="2314"/>
      <c r="AS528" s="460"/>
    </row>
    <row r="529" spans="2:45" ht="16.5" x14ac:dyDescent="0.3">
      <c r="B529" s="460"/>
      <c r="D529" s="537" t="s">
        <v>480</v>
      </c>
      <c r="E529" s="37" t="s">
        <v>355</v>
      </c>
      <c r="F529" s="549"/>
      <c r="G529" s="549"/>
      <c r="H529" s="549"/>
      <c r="I529" s="549"/>
      <c r="J529" s="399"/>
      <c r="K529" s="399"/>
      <c r="L529" s="399"/>
      <c r="M529" s="399"/>
      <c r="N529" s="400"/>
      <c r="O529" s="473"/>
      <c r="P529" s="2313"/>
      <c r="Q529" s="2314"/>
      <c r="R529" s="2313"/>
      <c r="S529" s="2314"/>
      <c r="T529" s="453"/>
      <c r="U529" s="412"/>
      <c r="V529" s="412"/>
      <c r="W529" s="412"/>
      <c r="X529" s="2313"/>
      <c r="Y529" s="2314"/>
      <c r="Z529" s="453"/>
      <c r="AA529" s="412"/>
      <c r="AB529" s="412"/>
      <c r="AC529" s="412"/>
      <c r="AD529" s="2313"/>
      <c r="AE529" s="2314"/>
      <c r="AF529" s="453"/>
      <c r="AG529" s="412"/>
      <c r="AH529" s="412"/>
      <c r="AI529" s="412"/>
      <c r="AJ529" s="2313"/>
      <c r="AK529" s="2314"/>
      <c r="AL529" s="2313"/>
      <c r="AM529" s="2314"/>
      <c r="AN529" s="2313"/>
      <c r="AO529" s="2314"/>
      <c r="AP529" s="2313"/>
      <c r="AQ529" s="2314"/>
      <c r="AS529" s="460"/>
    </row>
    <row r="530" spans="2:45" ht="16.5" x14ac:dyDescent="0.3">
      <c r="B530" s="460"/>
      <c r="D530" s="472"/>
      <c r="E530" s="540" t="s">
        <v>588</v>
      </c>
      <c r="F530" s="540"/>
      <c r="G530" s="540"/>
      <c r="H530" s="540"/>
      <c r="I530" s="540"/>
      <c r="J530" s="540"/>
      <c r="K530" s="540"/>
      <c r="L530" s="402"/>
      <c r="M530" s="402"/>
      <c r="N530" s="403"/>
      <c r="O530" s="427" t="s">
        <v>53</v>
      </c>
      <c r="P530" s="2316">
        <v>1</v>
      </c>
      <c r="Q530" s="2316"/>
      <c r="R530" s="2313"/>
      <c r="S530" s="2314"/>
      <c r="T530" s="428"/>
      <c r="U530" s="412"/>
      <c r="V530" s="412"/>
      <c r="W530" s="412"/>
      <c r="X530" s="2491">
        <v>1</v>
      </c>
      <c r="Y530" s="2492"/>
      <c r="Z530" s="428" t="str">
        <f>IF(X530=P530,"Y","")</f>
        <v>Y</v>
      </c>
      <c r="AA530" s="412"/>
      <c r="AB530" s="412"/>
      <c r="AC530" s="412"/>
      <c r="AD530" s="2313"/>
      <c r="AE530" s="2314"/>
      <c r="AF530" s="428"/>
      <c r="AG530" s="412"/>
      <c r="AH530" s="412"/>
      <c r="AI530" s="412"/>
      <c r="AJ530" s="2313"/>
      <c r="AK530" s="2314"/>
      <c r="AL530" s="2313"/>
      <c r="AM530" s="2314"/>
      <c r="AN530" s="2313"/>
      <c r="AO530" s="2314"/>
      <c r="AP530" s="2313"/>
      <c r="AQ530" s="2314"/>
      <c r="AS530" s="460"/>
    </row>
    <row r="531" spans="2:45" ht="16.5" x14ac:dyDescent="0.3">
      <c r="B531" s="460"/>
      <c r="D531" s="144"/>
      <c r="E531" s="140" t="s">
        <v>562</v>
      </c>
      <c r="F531" s="140"/>
      <c r="G531" s="140"/>
      <c r="H531" s="140"/>
      <c r="I531" s="140"/>
      <c r="J531" s="136"/>
      <c r="K531" s="136"/>
      <c r="L531" s="399"/>
      <c r="M531" s="399"/>
      <c r="N531" s="400"/>
      <c r="O531" s="429" t="s">
        <v>180</v>
      </c>
      <c r="P531" s="2316">
        <v>1</v>
      </c>
      <c r="Q531" s="2316"/>
      <c r="R531" s="2316"/>
      <c r="S531" s="2316"/>
      <c r="T531" s="453"/>
      <c r="U531" s="453"/>
      <c r="V531" s="453"/>
      <c r="W531" s="453"/>
      <c r="X531" s="2490">
        <v>1</v>
      </c>
      <c r="Y531" s="2490"/>
      <c r="Z531" s="453"/>
      <c r="AA531" s="453"/>
      <c r="AB531" s="453"/>
      <c r="AC531" s="453"/>
      <c r="AD531" s="2316"/>
      <c r="AE531" s="2316"/>
      <c r="AF531" s="453"/>
      <c r="AG531" s="453"/>
      <c r="AH531" s="453"/>
      <c r="AI531" s="453"/>
      <c r="AJ531" s="2316"/>
      <c r="AK531" s="2316"/>
      <c r="AL531" s="2316"/>
      <c r="AM531" s="2316"/>
      <c r="AN531" s="2316"/>
      <c r="AO531" s="2316"/>
      <c r="AP531" s="2316"/>
      <c r="AQ531" s="2316"/>
      <c r="AS531" s="460"/>
    </row>
    <row r="532" spans="2:45" ht="16.5" x14ac:dyDescent="0.3">
      <c r="B532" s="460"/>
      <c r="D532" s="2432" t="s">
        <v>40</v>
      </c>
      <c r="E532" s="2433"/>
      <c r="F532" s="2433"/>
      <c r="G532" s="2433"/>
      <c r="H532" s="2433"/>
      <c r="I532" s="2433"/>
      <c r="J532" s="2433"/>
      <c r="K532" s="2433"/>
      <c r="L532" s="2433"/>
      <c r="M532" s="2433"/>
      <c r="N532" s="2433"/>
      <c r="O532" s="2433"/>
      <c r="P532" s="2397">
        <f>SUM(P522:Q531)</f>
        <v>5</v>
      </c>
      <c r="Q532" s="2398"/>
      <c r="R532" s="2397"/>
      <c r="S532" s="2398"/>
      <c r="T532" s="809"/>
      <c r="U532" s="626"/>
      <c r="V532" s="625"/>
      <c r="W532" s="626"/>
      <c r="X532" s="2397">
        <f>SUM(X522:Y531)</f>
        <v>5</v>
      </c>
      <c r="Y532" s="2398"/>
      <c r="Z532" s="809">
        <f>X530</f>
        <v>1</v>
      </c>
      <c r="AA532" s="626">
        <f>P530</f>
        <v>1</v>
      </c>
      <c r="AB532" s="625">
        <f>P522+P526+P528+P531</f>
        <v>4</v>
      </c>
      <c r="AC532" s="626"/>
      <c r="AD532" s="2397"/>
      <c r="AE532" s="2398"/>
      <c r="AF532" s="809"/>
      <c r="AG532" s="626"/>
      <c r="AH532" s="625"/>
      <c r="AI532" s="626"/>
      <c r="AJ532" s="2427"/>
      <c r="AK532" s="2428"/>
      <c r="AL532" s="2397"/>
      <c r="AM532" s="2398"/>
      <c r="AN532" s="2397"/>
      <c r="AO532" s="2398"/>
      <c r="AP532" s="2397"/>
      <c r="AQ532" s="2398"/>
      <c r="AS532" s="460"/>
    </row>
    <row r="533" spans="2:45" ht="9.9499999999999993" customHeight="1" x14ac:dyDescent="0.25">
      <c r="B533" s="460"/>
      <c r="D533" s="399"/>
      <c r="E533" s="399"/>
      <c r="F533" s="399"/>
      <c r="G533" s="399"/>
      <c r="H533" s="399"/>
      <c r="I533" s="399"/>
      <c r="J533" s="399"/>
      <c r="K533" s="399"/>
      <c r="L533" s="399"/>
      <c r="M533" s="399"/>
      <c r="N533" s="399"/>
      <c r="O533" s="399"/>
      <c r="P533" s="399"/>
      <c r="Q533" s="399"/>
      <c r="R533" s="399"/>
      <c r="S533" s="399"/>
      <c r="T533" s="399"/>
      <c r="U533" s="399"/>
      <c r="V533" s="399"/>
      <c r="W533" s="399"/>
      <c r="AJ533" s="783"/>
      <c r="AK533" s="783"/>
      <c r="AL533" s="783"/>
      <c r="AS533" s="460"/>
    </row>
    <row r="534" spans="2:45" ht="18.75" x14ac:dyDescent="0.3">
      <c r="B534" s="460"/>
      <c r="D534" s="608" t="s">
        <v>503</v>
      </c>
      <c r="E534" s="444"/>
      <c r="F534" s="444"/>
      <c r="G534" s="444"/>
      <c r="H534" s="444"/>
      <c r="I534" s="444"/>
      <c r="J534" s="444"/>
      <c r="K534" s="444"/>
      <c r="L534" s="444"/>
      <c r="M534" s="444"/>
      <c r="N534" s="444"/>
      <c r="O534" s="444"/>
      <c r="P534" s="444"/>
      <c r="Q534" s="444"/>
      <c r="R534" s="444"/>
      <c r="S534" s="444"/>
      <c r="T534" s="444"/>
      <c r="U534" s="444"/>
      <c r="V534" s="444"/>
      <c r="W534" s="444"/>
      <c r="X534" s="444"/>
      <c r="Y534" s="444"/>
      <c r="Z534" s="444"/>
      <c r="AA534" s="444"/>
      <c r="AB534" s="444"/>
      <c r="AC534" s="444"/>
      <c r="AD534" s="444"/>
      <c r="AE534" s="444"/>
      <c r="AF534" s="444"/>
      <c r="AG534" s="444"/>
      <c r="AH534" s="444"/>
      <c r="AI534" s="444"/>
      <c r="AJ534" s="444"/>
      <c r="AK534" s="444"/>
      <c r="AL534" s="444"/>
      <c r="AM534" s="402"/>
      <c r="AN534" s="402"/>
      <c r="AO534" s="402"/>
      <c r="AP534" s="402"/>
      <c r="AQ534" s="403"/>
      <c r="AS534" s="460"/>
    </row>
    <row r="535" spans="2:45" ht="15.95" customHeight="1" x14ac:dyDescent="0.3">
      <c r="B535" s="460"/>
      <c r="D535" s="2527" t="s">
        <v>307</v>
      </c>
      <c r="E535" s="2528"/>
      <c r="F535" s="2528"/>
      <c r="G535" s="2528"/>
      <c r="H535" s="2528"/>
      <c r="I535" s="2528"/>
      <c r="J535" s="2528"/>
      <c r="K535" s="2528"/>
      <c r="L535" s="2528"/>
      <c r="M535" s="2528"/>
      <c r="N535" s="2528"/>
      <c r="O535" s="2528"/>
      <c r="P535" s="865"/>
      <c r="Q535" s="865"/>
      <c r="R535" s="865"/>
      <c r="S535" s="865"/>
      <c r="T535" s="865"/>
      <c r="U535" s="865"/>
      <c r="V535" s="865"/>
      <c r="W535" s="865"/>
      <c r="X535" s="2552"/>
      <c r="Y535" s="2552"/>
      <c r="Z535" s="2552"/>
      <c r="AA535" s="2552"/>
      <c r="AB535" s="2552"/>
      <c r="AC535" s="2552"/>
      <c r="AD535" s="865"/>
      <c r="AE535" s="865"/>
      <c r="AF535" s="865"/>
      <c r="AG535" s="865"/>
      <c r="AH535" s="865"/>
      <c r="AI535" s="865"/>
      <c r="AJ535" s="865"/>
      <c r="AK535" s="865"/>
      <c r="AL535" s="865"/>
      <c r="AM535" s="50"/>
      <c r="AN535" s="50"/>
      <c r="AO535" s="50"/>
      <c r="AP535" s="50"/>
      <c r="AQ535" s="51"/>
      <c r="AS535" s="460"/>
    </row>
    <row r="536" spans="2:45" ht="15.95" customHeight="1" x14ac:dyDescent="0.3">
      <c r="B536" s="460"/>
      <c r="D536" s="2529"/>
      <c r="E536" s="2530"/>
      <c r="F536" s="2530"/>
      <c r="G536" s="2530"/>
      <c r="H536" s="2530"/>
      <c r="I536" s="2530"/>
      <c r="J536" s="2530"/>
      <c r="K536" s="2530"/>
      <c r="L536" s="2530"/>
      <c r="M536" s="2530"/>
      <c r="N536" s="2530"/>
      <c r="O536" s="2530"/>
      <c r="P536" s="461"/>
      <c r="Q536" s="461"/>
      <c r="R536" s="461"/>
      <c r="S536" s="461"/>
      <c r="T536" s="461"/>
      <c r="U536" s="461"/>
      <c r="V536" s="461"/>
      <c r="W536" s="461"/>
      <c r="X536" s="2382"/>
      <c r="Y536" s="2382"/>
      <c r="Z536" s="2382"/>
      <c r="AA536" s="2382"/>
      <c r="AB536" s="2382"/>
      <c r="AC536" s="2382"/>
      <c r="AD536" s="461"/>
      <c r="AE536" s="461"/>
      <c r="AF536" s="461"/>
      <c r="AG536" s="461"/>
      <c r="AH536" s="461"/>
      <c r="AI536" s="461"/>
      <c r="AJ536" s="461"/>
      <c r="AK536" s="461"/>
      <c r="AL536" s="461"/>
      <c r="AM536" s="399"/>
      <c r="AN536" s="399"/>
      <c r="AO536" s="399"/>
      <c r="AP536" s="399"/>
      <c r="AQ536" s="400"/>
      <c r="AS536" s="460"/>
    </row>
    <row r="537" spans="2:45" ht="15.95" customHeight="1" x14ac:dyDescent="0.3">
      <c r="B537" s="460"/>
      <c r="D537" s="2529"/>
      <c r="E537" s="2530"/>
      <c r="F537" s="2530"/>
      <c r="G537" s="2530"/>
      <c r="H537" s="2530"/>
      <c r="I537" s="2530"/>
      <c r="J537" s="2530"/>
      <c r="K537" s="2530"/>
      <c r="L537" s="2530"/>
      <c r="M537" s="2530"/>
      <c r="N537" s="2530"/>
      <c r="O537" s="2530"/>
      <c r="P537" s="461"/>
      <c r="Q537" s="461"/>
      <c r="R537" s="461"/>
      <c r="S537" s="461"/>
      <c r="T537" s="461"/>
      <c r="U537" s="461"/>
      <c r="V537" s="461"/>
      <c r="W537" s="461"/>
      <c r="X537" s="2382"/>
      <c r="Y537" s="2382"/>
      <c r="Z537" s="2382"/>
      <c r="AA537" s="2382"/>
      <c r="AB537" s="2382"/>
      <c r="AC537" s="2382"/>
      <c r="AD537" s="461"/>
      <c r="AE537" s="461"/>
      <c r="AF537" s="461"/>
      <c r="AG537" s="461"/>
      <c r="AH537" s="461"/>
      <c r="AI537" s="461"/>
      <c r="AJ537" s="461"/>
      <c r="AK537" s="461"/>
      <c r="AL537" s="461"/>
      <c r="AM537" s="399"/>
      <c r="AN537" s="399"/>
      <c r="AO537" s="399"/>
      <c r="AP537" s="399"/>
      <c r="AQ537" s="400"/>
      <c r="AS537" s="460"/>
    </row>
    <row r="538" spans="2:45" ht="15.95" customHeight="1" x14ac:dyDescent="0.3">
      <c r="B538" s="460"/>
      <c r="D538" s="2529"/>
      <c r="E538" s="2530"/>
      <c r="F538" s="2530"/>
      <c r="G538" s="2530"/>
      <c r="H538" s="2530"/>
      <c r="I538" s="2530"/>
      <c r="J538" s="2530"/>
      <c r="K538" s="2530"/>
      <c r="L538" s="2530"/>
      <c r="M538" s="2530"/>
      <c r="N538" s="2530"/>
      <c r="O538" s="2530"/>
      <c r="P538" s="461"/>
      <c r="Q538" s="461"/>
      <c r="R538" s="461"/>
      <c r="S538" s="461"/>
      <c r="T538" s="461"/>
      <c r="U538" s="461"/>
      <c r="V538" s="461"/>
      <c r="W538" s="461"/>
      <c r="X538" s="2382"/>
      <c r="Y538" s="2382"/>
      <c r="Z538" s="2382"/>
      <c r="AA538" s="2382"/>
      <c r="AB538" s="2382"/>
      <c r="AC538" s="2382"/>
      <c r="AD538" s="461"/>
      <c r="AE538" s="461"/>
      <c r="AF538" s="461"/>
      <c r="AG538" s="461"/>
      <c r="AH538" s="461"/>
      <c r="AI538" s="461"/>
      <c r="AJ538" s="461"/>
      <c r="AK538" s="461"/>
      <c r="AL538" s="461"/>
      <c r="AM538" s="399"/>
      <c r="AN538" s="399"/>
      <c r="AO538" s="399"/>
      <c r="AP538" s="399"/>
      <c r="AQ538" s="400"/>
      <c r="AS538" s="460"/>
    </row>
    <row r="539" spans="2:45" ht="15.95" customHeight="1" x14ac:dyDescent="0.3">
      <c r="B539" s="460"/>
      <c r="D539" s="2531"/>
      <c r="E539" s="2532"/>
      <c r="F539" s="2532"/>
      <c r="G539" s="2532"/>
      <c r="H539" s="2532"/>
      <c r="I539" s="2532"/>
      <c r="J539" s="2532"/>
      <c r="K539" s="2532"/>
      <c r="L539" s="2532"/>
      <c r="M539" s="2532"/>
      <c r="N539" s="2532"/>
      <c r="O539" s="2532"/>
      <c r="P539" s="866"/>
      <c r="Q539" s="866"/>
      <c r="R539" s="866"/>
      <c r="S539" s="866"/>
      <c r="T539" s="866"/>
      <c r="U539" s="866"/>
      <c r="V539" s="866"/>
      <c r="W539" s="866"/>
      <c r="X539" s="2557"/>
      <c r="Y539" s="2557"/>
      <c r="Z539" s="2557"/>
      <c r="AA539" s="2557"/>
      <c r="AB539" s="2557"/>
      <c r="AC539" s="2557"/>
      <c r="AD539" s="866"/>
      <c r="AE539" s="866"/>
      <c r="AF539" s="866"/>
      <c r="AG539" s="866"/>
      <c r="AH539" s="866"/>
      <c r="AI539" s="866"/>
      <c r="AJ539" s="866"/>
      <c r="AK539" s="866"/>
      <c r="AL539" s="866"/>
      <c r="AM539" s="359"/>
      <c r="AN539" s="359"/>
      <c r="AO539" s="359"/>
      <c r="AP539" s="359"/>
      <c r="AQ539" s="360"/>
      <c r="AS539" s="460"/>
    </row>
    <row r="540" spans="2:45" ht="16.5" x14ac:dyDescent="0.3">
      <c r="B540" s="460"/>
      <c r="D540" s="843" t="s">
        <v>34</v>
      </c>
      <c r="E540" s="889" t="s">
        <v>642</v>
      </c>
      <c r="F540" s="111"/>
      <c r="G540" s="111"/>
      <c r="H540" s="111"/>
      <c r="I540" s="371"/>
      <c r="J540" s="371"/>
      <c r="K540" s="371"/>
      <c r="L540" s="371"/>
      <c r="M540" s="371"/>
      <c r="N540" s="890"/>
      <c r="O540" s="816" t="s">
        <v>180</v>
      </c>
      <c r="P540" s="2312">
        <v>1</v>
      </c>
      <c r="Q540" s="2312"/>
      <c r="R540" s="2312"/>
      <c r="S540" s="2312"/>
      <c r="T540" s="834"/>
      <c r="U540" s="819"/>
      <c r="V540" s="819"/>
      <c r="W540" s="819"/>
      <c r="X540" s="2419"/>
      <c r="Y540" s="2419"/>
      <c r="Z540" s="834"/>
      <c r="AA540" s="819"/>
      <c r="AB540" s="819"/>
      <c r="AC540" s="819"/>
      <c r="AD540" s="2312"/>
      <c r="AE540" s="2312"/>
      <c r="AF540" s="834"/>
      <c r="AG540" s="819"/>
      <c r="AH540" s="819"/>
      <c r="AI540" s="819"/>
      <c r="AJ540" s="2312"/>
      <c r="AK540" s="2312"/>
      <c r="AL540" s="2312"/>
      <c r="AM540" s="2312"/>
      <c r="AN540" s="2312"/>
      <c r="AO540" s="2312"/>
      <c r="AP540" s="2312"/>
      <c r="AQ540" s="2312"/>
      <c r="AS540" s="460"/>
    </row>
    <row r="541" spans="2:45" ht="16.5" x14ac:dyDescent="0.3">
      <c r="B541" s="460"/>
      <c r="D541" s="132"/>
      <c r="E541" s="450" t="s">
        <v>645</v>
      </c>
      <c r="F541" s="433"/>
      <c r="G541" s="433"/>
      <c r="H541" s="433"/>
      <c r="I541" s="433"/>
      <c r="J541" s="433"/>
      <c r="K541" s="433"/>
      <c r="L541" s="433"/>
      <c r="M541" s="433"/>
      <c r="N541" s="452"/>
      <c r="O541" s="426" t="s">
        <v>181</v>
      </c>
      <c r="P541" s="2316">
        <v>1</v>
      </c>
      <c r="Q541" s="2316"/>
      <c r="R541" s="2316"/>
      <c r="S541" s="2316"/>
      <c r="T541" s="467"/>
      <c r="U541" s="794"/>
      <c r="V541" s="794"/>
      <c r="W541" s="794"/>
      <c r="X541" s="2399"/>
      <c r="Y541" s="2399"/>
      <c r="Z541" s="467"/>
      <c r="AA541" s="794"/>
      <c r="AB541" s="794"/>
      <c r="AC541" s="794"/>
      <c r="AD541" s="2316"/>
      <c r="AE541" s="2316"/>
      <c r="AF541" s="467"/>
      <c r="AG541" s="794"/>
      <c r="AH541" s="794"/>
      <c r="AI541" s="794"/>
      <c r="AJ541" s="2316"/>
      <c r="AK541" s="2316"/>
      <c r="AL541" s="2316"/>
      <c r="AM541" s="2316"/>
      <c r="AN541" s="2316"/>
      <c r="AO541" s="2316"/>
      <c r="AP541" s="2316"/>
      <c r="AQ541" s="2316"/>
      <c r="AS541" s="460"/>
    </row>
    <row r="542" spans="2:45" ht="16.5" x14ac:dyDescent="0.3">
      <c r="B542" s="460"/>
      <c r="D542" s="404"/>
      <c r="E542" s="538" t="s">
        <v>643</v>
      </c>
      <c r="F542" s="23"/>
      <c r="G542" s="23"/>
      <c r="H542" s="23"/>
      <c r="I542" s="23"/>
      <c r="J542" s="23"/>
      <c r="K542" s="23"/>
      <c r="L542" s="23"/>
      <c r="M542" s="23"/>
      <c r="N542" s="240"/>
      <c r="O542" s="429" t="s">
        <v>180</v>
      </c>
      <c r="P542" s="2316">
        <v>1</v>
      </c>
      <c r="Q542" s="2316"/>
      <c r="R542" s="2316"/>
      <c r="S542" s="2316"/>
      <c r="T542" s="467"/>
      <c r="U542" s="794"/>
      <c r="V542" s="794"/>
      <c r="W542" s="794"/>
      <c r="X542" s="2399"/>
      <c r="Y542" s="2399"/>
      <c r="Z542" s="467"/>
      <c r="AA542" s="794"/>
      <c r="AB542" s="794"/>
      <c r="AC542" s="794"/>
      <c r="AD542" s="2316"/>
      <c r="AE542" s="2316"/>
      <c r="AF542" s="467"/>
      <c r="AG542" s="794"/>
      <c r="AH542" s="794"/>
      <c r="AI542" s="794"/>
      <c r="AJ542" s="2316"/>
      <c r="AK542" s="2316"/>
      <c r="AL542" s="2316"/>
      <c r="AM542" s="2316"/>
      <c r="AN542" s="2316"/>
      <c r="AO542" s="2316"/>
      <c r="AP542" s="2316"/>
      <c r="AQ542" s="2316"/>
      <c r="AS542" s="460"/>
    </row>
    <row r="543" spans="2:45" ht="16.5" x14ac:dyDescent="0.3">
      <c r="B543" s="460"/>
      <c r="D543" s="409"/>
      <c r="E543" s="178" t="s">
        <v>644</v>
      </c>
      <c r="F543" s="433"/>
      <c r="G543" s="433"/>
      <c r="H543" s="433"/>
      <c r="I543" s="433"/>
      <c r="J543" s="433"/>
      <c r="K543" s="433"/>
      <c r="L543" s="433"/>
      <c r="M543" s="433"/>
      <c r="N543" s="452"/>
      <c r="O543" s="429" t="s">
        <v>180</v>
      </c>
      <c r="P543" s="2316">
        <v>1</v>
      </c>
      <c r="Q543" s="2316"/>
      <c r="R543" s="2316"/>
      <c r="S543" s="2316"/>
      <c r="T543" s="834"/>
      <c r="U543" s="819"/>
      <c r="V543" s="819"/>
      <c r="W543" s="819"/>
      <c r="X543" s="2399"/>
      <c r="Y543" s="2399"/>
      <c r="Z543" s="834"/>
      <c r="AA543" s="819"/>
      <c r="AB543" s="819"/>
      <c r="AC543" s="819"/>
      <c r="AD543" s="2316"/>
      <c r="AE543" s="2316"/>
      <c r="AF543" s="834"/>
      <c r="AG543" s="819"/>
      <c r="AH543" s="819"/>
      <c r="AI543" s="819"/>
      <c r="AJ543" s="2316"/>
      <c r="AK543" s="2316"/>
      <c r="AL543" s="2316"/>
      <c r="AM543" s="2316"/>
      <c r="AN543" s="2316"/>
      <c r="AO543" s="2316"/>
      <c r="AP543" s="2316"/>
      <c r="AQ543" s="2316"/>
      <c r="AS543" s="460"/>
    </row>
    <row r="544" spans="2:45" ht="16.5" x14ac:dyDescent="0.3">
      <c r="B544" s="460"/>
      <c r="D544" s="404"/>
      <c r="E544" s="538" t="s">
        <v>35</v>
      </c>
      <c r="F544" s="23"/>
      <c r="G544" s="23"/>
      <c r="H544" s="23"/>
      <c r="I544" s="23"/>
      <c r="J544" s="23"/>
      <c r="K544" s="23"/>
      <c r="L544" s="23"/>
      <c r="M544" s="23"/>
      <c r="N544" s="240"/>
      <c r="O544" s="427" t="s">
        <v>53</v>
      </c>
      <c r="P544" s="2316">
        <v>1</v>
      </c>
      <c r="Q544" s="2316"/>
      <c r="R544" s="2316"/>
      <c r="S544" s="2316"/>
      <c r="T544" s="428"/>
      <c r="U544" s="819"/>
      <c r="V544" s="819"/>
      <c r="W544" s="819"/>
      <c r="X544" s="2399">
        <v>1</v>
      </c>
      <c r="Y544" s="2399"/>
      <c r="Z544" s="428" t="str">
        <f>IF(X544=P544,"Y","")</f>
        <v>Y</v>
      </c>
      <c r="AA544" s="819"/>
      <c r="AB544" s="819"/>
      <c r="AC544" s="819"/>
      <c r="AD544" s="2316"/>
      <c r="AE544" s="2316"/>
      <c r="AF544" s="428"/>
      <c r="AG544" s="819"/>
      <c r="AH544" s="819"/>
      <c r="AI544" s="819"/>
      <c r="AJ544" s="2316"/>
      <c r="AK544" s="2316"/>
      <c r="AL544" s="2316"/>
      <c r="AM544" s="2316"/>
      <c r="AN544" s="2316"/>
      <c r="AO544" s="2316"/>
      <c r="AP544" s="2316"/>
      <c r="AQ544" s="2316"/>
      <c r="AS544" s="460"/>
    </row>
    <row r="545" spans="2:45" ht="16.5" x14ac:dyDescent="0.3">
      <c r="B545" s="460"/>
      <c r="D545" s="409"/>
      <c r="E545" s="178" t="s">
        <v>36</v>
      </c>
      <c r="F545" s="433"/>
      <c r="G545" s="433"/>
      <c r="H545" s="433"/>
      <c r="I545" s="433"/>
      <c r="J545" s="433"/>
      <c r="K545" s="433"/>
      <c r="L545" s="433"/>
      <c r="M545" s="433"/>
      <c r="N545" s="452"/>
      <c r="O545" s="427" t="s">
        <v>53</v>
      </c>
      <c r="P545" s="2316">
        <v>1</v>
      </c>
      <c r="Q545" s="2316"/>
      <c r="R545" s="2316"/>
      <c r="S545" s="2316"/>
      <c r="T545" s="428"/>
      <c r="U545" s="819"/>
      <c r="V545" s="819"/>
      <c r="W545" s="819"/>
      <c r="X545" s="2399">
        <v>1</v>
      </c>
      <c r="Y545" s="2399"/>
      <c r="Z545" s="428" t="str">
        <f>IF(X545=P545,"Y","")</f>
        <v>Y</v>
      </c>
      <c r="AA545" s="819"/>
      <c r="AB545" s="819"/>
      <c r="AC545" s="819"/>
      <c r="AD545" s="2316"/>
      <c r="AE545" s="2316"/>
      <c r="AF545" s="428"/>
      <c r="AG545" s="819"/>
      <c r="AH545" s="819"/>
      <c r="AI545" s="819"/>
      <c r="AJ545" s="2316"/>
      <c r="AK545" s="2316"/>
      <c r="AL545" s="2316"/>
      <c r="AM545" s="2316"/>
      <c r="AN545" s="2316"/>
      <c r="AO545" s="2316"/>
      <c r="AP545" s="2316"/>
      <c r="AQ545" s="2316"/>
      <c r="AS545" s="460"/>
    </row>
    <row r="546" spans="2:45" ht="16.5" x14ac:dyDescent="0.3">
      <c r="B546" s="460"/>
      <c r="D546" s="404"/>
      <c r="E546" s="538" t="s">
        <v>37</v>
      </c>
      <c r="F546" s="23"/>
      <c r="G546" s="23"/>
      <c r="H546" s="23"/>
      <c r="I546" s="23"/>
      <c r="J546" s="23"/>
      <c r="K546" s="23"/>
      <c r="L546" s="23"/>
      <c r="M546" s="23"/>
      <c r="N546" s="240"/>
      <c r="O546" s="427" t="s">
        <v>53</v>
      </c>
      <c r="P546" s="2316">
        <v>1</v>
      </c>
      <c r="Q546" s="2316"/>
      <c r="R546" s="2316"/>
      <c r="S546" s="2316"/>
      <c r="T546" s="428"/>
      <c r="U546" s="819"/>
      <c r="V546" s="819"/>
      <c r="W546" s="819"/>
      <c r="X546" s="2399">
        <v>1</v>
      </c>
      <c r="Y546" s="2399"/>
      <c r="Z546" s="428" t="str">
        <f>IF(X546=P546,"Y","")</f>
        <v>Y</v>
      </c>
      <c r="AA546" s="819"/>
      <c r="AB546" s="819"/>
      <c r="AC546" s="819"/>
      <c r="AD546" s="2316"/>
      <c r="AE546" s="2316"/>
      <c r="AF546" s="428"/>
      <c r="AG546" s="819"/>
      <c r="AH546" s="819"/>
      <c r="AI546" s="819"/>
      <c r="AJ546" s="2316"/>
      <c r="AK546" s="2316"/>
      <c r="AL546" s="2316"/>
      <c r="AM546" s="2316"/>
      <c r="AN546" s="2316"/>
      <c r="AO546" s="2316"/>
      <c r="AP546" s="2316"/>
      <c r="AQ546" s="2316"/>
      <c r="AS546" s="460"/>
    </row>
    <row r="547" spans="2:45" ht="16.5" x14ac:dyDescent="0.3">
      <c r="B547" s="460"/>
      <c r="D547" s="130"/>
      <c r="E547" s="200" t="s">
        <v>38</v>
      </c>
      <c r="F547" s="23"/>
      <c r="G547" s="23"/>
      <c r="H547" s="23"/>
      <c r="I547" s="23"/>
      <c r="J547" s="23"/>
      <c r="K547" s="23"/>
      <c r="L547" s="23"/>
      <c r="M547" s="23"/>
      <c r="N547" s="240"/>
      <c r="O547" s="426" t="s">
        <v>181</v>
      </c>
      <c r="P547" s="2316">
        <v>1</v>
      </c>
      <c r="Q547" s="2316"/>
      <c r="R547" s="2316"/>
      <c r="S547" s="2316"/>
      <c r="T547" s="834"/>
      <c r="U547" s="819"/>
      <c r="V547" s="819"/>
      <c r="W547" s="819"/>
      <c r="X547" s="2399"/>
      <c r="Y547" s="2399"/>
      <c r="Z547" s="834"/>
      <c r="AA547" s="819"/>
      <c r="AB547" s="819"/>
      <c r="AC547" s="819"/>
      <c r="AD547" s="2316"/>
      <c r="AE547" s="2316"/>
      <c r="AF547" s="834"/>
      <c r="AG547" s="819"/>
      <c r="AH547" s="819"/>
      <c r="AI547" s="819"/>
      <c r="AJ547" s="2316"/>
      <c r="AK547" s="2316"/>
      <c r="AL547" s="2316"/>
      <c r="AM547" s="2316"/>
      <c r="AN547" s="2316"/>
      <c r="AO547" s="2316"/>
      <c r="AP547" s="2316"/>
      <c r="AQ547" s="2316"/>
      <c r="AS547" s="460"/>
    </row>
    <row r="548" spans="2:45" ht="16.5" x14ac:dyDescent="0.3">
      <c r="B548" s="460"/>
      <c r="D548" s="132"/>
      <c r="E548" s="450" t="s">
        <v>39</v>
      </c>
      <c r="F548" s="433"/>
      <c r="G548" s="433"/>
      <c r="H548" s="433"/>
      <c r="I548" s="433"/>
      <c r="J548" s="433"/>
      <c r="K548" s="433"/>
      <c r="L548" s="433"/>
      <c r="M548" s="433"/>
      <c r="N548" s="452"/>
      <c r="O548" s="798"/>
      <c r="P548" s="2316">
        <v>1</v>
      </c>
      <c r="Q548" s="2316"/>
      <c r="R548" s="2316"/>
      <c r="S548" s="2316"/>
      <c r="T548" s="467"/>
      <c r="U548" s="794"/>
      <c r="V548" s="794"/>
      <c r="W548" s="794"/>
      <c r="X548" s="2399"/>
      <c r="Y548" s="2399"/>
      <c r="Z548" s="467"/>
      <c r="AA548" s="794"/>
      <c r="AB548" s="794"/>
      <c r="AC548" s="794"/>
      <c r="AD548" s="2316"/>
      <c r="AE548" s="2316"/>
      <c r="AF548" s="467"/>
      <c r="AG548" s="794"/>
      <c r="AH548" s="794"/>
      <c r="AI548" s="794"/>
      <c r="AJ548" s="2316"/>
      <c r="AK548" s="2316"/>
      <c r="AL548" s="2316"/>
      <c r="AM548" s="2316"/>
      <c r="AN548" s="2316"/>
      <c r="AO548" s="2316"/>
      <c r="AP548" s="2316"/>
      <c r="AQ548" s="2316"/>
      <c r="AS548" s="460"/>
    </row>
    <row r="549" spans="2:45" ht="16.5" x14ac:dyDescent="0.3">
      <c r="B549" s="460"/>
      <c r="D549" s="2432" t="s">
        <v>40</v>
      </c>
      <c r="E549" s="2433"/>
      <c r="F549" s="2433"/>
      <c r="G549" s="2433"/>
      <c r="H549" s="2433"/>
      <c r="I549" s="2433"/>
      <c r="J549" s="2433"/>
      <c r="K549" s="2433"/>
      <c r="L549" s="2433"/>
      <c r="M549" s="2433"/>
      <c r="N549" s="2433"/>
      <c r="O549" s="2433"/>
      <c r="P549" s="2397">
        <v>6</v>
      </c>
      <c r="Q549" s="2398"/>
      <c r="R549" s="2397"/>
      <c r="S549" s="2398"/>
      <c r="T549" s="809"/>
      <c r="U549" s="626"/>
      <c r="V549" s="625"/>
      <c r="W549" s="626"/>
      <c r="X549" s="2397">
        <f>SUM(X540:Y548)</f>
        <v>3</v>
      </c>
      <c r="Y549" s="2398"/>
      <c r="Z549" s="809">
        <f>X544+X545+X546</f>
        <v>3</v>
      </c>
      <c r="AA549" s="626">
        <f>P544+P545+P546</f>
        <v>3</v>
      </c>
      <c r="AB549" s="625">
        <f>P540+P542+P543</f>
        <v>3</v>
      </c>
      <c r="AC549" s="626">
        <f>P541+P547</f>
        <v>2</v>
      </c>
      <c r="AD549" s="2397"/>
      <c r="AE549" s="2398"/>
      <c r="AF549" s="809"/>
      <c r="AG549" s="626"/>
      <c r="AH549" s="625"/>
      <c r="AI549" s="626"/>
      <c r="AJ549" s="2427"/>
      <c r="AK549" s="2428"/>
      <c r="AL549" s="2397"/>
      <c r="AM549" s="2398"/>
      <c r="AN549" s="2397"/>
      <c r="AO549" s="2398"/>
      <c r="AP549" s="2397"/>
      <c r="AQ549" s="2398"/>
      <c r="AS549" s="460"/>
    </row>
    <row r="550" spans="2:45" ht="9.9499999999999993" customHeight="1" x14ac:dyDescent="0.25">
      <c r="B550" s="460"/>
      <c r="D550" s="399"/>
      <c r="E550" s="399"/>
      <c r="F550" s="399"/>
      <c r="G550" s="399"/>
      <c r="H550" s="399"/>
      <c r="I550" s="399"/>
      <c r="J550" s="399"/>
      <c r="K550" s="399"/>
      <c r="L550" s="399"/>
      <c r="M550" s="399"/>
      <c r="N550" s="399"/>
      <c r="O550" s="399"/>
      <c r="P550" s="399"/>
      <c r="Q550" s="399"/>
      <c r="R550" s="399"/>
      <c r="S550" s="399"/>
      <c r="T550" s="399"/>
      <c r="U550" s="399"/>
      <c r="V550" s="399"/>
      <c r="W550" s="399"/>
      <c r="AJ550" s="783"/>
      <c r="AK550" s="783"/>
      <c r="AL550" s="783"/>
      <c r="AS550" s="460"/>
    </row>
    <row r="551" spans="2:45" ht="18" customHeight="1" x14ac:dyDescent="0.25">
      <c r="B551" s="460"/>
      <c r="D551" s="2514" t="s">
        <v>223</v>
      </c>
      <c r="E551" s="2515"/>
      <c r="F551" s="2515"/>
      <c r="G551" s="2515"/>
      <c r="H551" s="2515"/>
      <c r="I551" s="2515"/>
      <c r="J551" s="2515"/>
      <c r="K551" s="2515"/>
      <c r="L551" s="2515"/>
      <c r="M551" s="2515"/>
      <c r="N551" s="2515"/>
      <c r="O551" s="2516"/>
      <c r="P551" s="2275" t="s">
        <v>117</v>
      </c>
      <c r="Q551" s="2275"/>
      <c r="R551" s="867"/>
      <c r="S551" s="867"/>
      <c r="T551" s="867"/>
      <c r="U551" s="867"/>
      <c r="V551" s="867"/>
      <c r="W551" s="867"/>
      <c r="X551" s="2275" t="s">
        <v>119</v>
      </c>
      <c r="Y551" s="2275"/>
      <c r="Z551" s="2742" t="s">
        <v>490</v>
      </c>
      <c r="AA551" s="883"/>
      <c r="AB551" s="883"/>
      <c r="AC551" s="883"/>
      <c r="AJ551" s="783"/>
      <c r="AK551" s="783"/>
      <c r="AL551" s="783"/>
      <c r="AS551" s="460"/>
    </row>
    <row r="552" spans="2:45" ht="18" customHeight="1" x14ac:dyDescent="0.25">
      <c r="B552" s="460"/>
      <c r="D552" s="2517"/>
      <c r="E552" s="2518"/>
      <c r="F552" s="2518"/>
      <c r="G552" s="2518"/>
      <c r="H552" s="2518"/>
      <c r="I552" s="2518"/>
      <c r="J552" s="2518"/>
      <c r="K552" s="2518"/>
      <c r="L552" s="2518"/>
      <c r="M552" s="2518"/>
      <c r="N552" s="2518"/>
      <c r="O552" s="2519"/>
      <c r="P552" s="2275"/>
      <c r="Q552" s="2275"/>
      <c r="R552" s="869"/>
      <c r="S552" s="869"/>
      <c r="T552" s="869"/>
      <c r="U552" s="869"/>
      <c r="V552" s="869"/>
      <c r="W552" s="869"/>
      <c r="X552" s="2275"/>
      <c r="Y552" s="2275"/>
      <c r="Z552" s="2743"/>
      <c r="AA552" s="883"/>
      <c r="AB552" s="883"/>
      <c r="AC552" s="883"/>
      <c r="AJ552" s="783"/>
      <c r="AK552" s="783"/>
      <c r="AL552" s="783"/>
      <c r="AS552" s="460"/>
    </row>
    <row r="553" spans="2:45" ht="18" customHeight="1" x14ac:dyDescent="0.25">
      <c r="B553" s="460"/>
      <c r="D553" s="2520"/>
      <c r="E553" s="2521"/>
      <c r="F553" s="2521"/>
      <c r="G553" s="2521"/>
      <c r="H553" s="2521"/>
      <c r="I553" s="2521"/>
      <c r="J553" s="2521"/>
      <c r="K553" s="2521"/>
      <c r="L553" s="2521"/>
      <c r="M553" s="2521"/>
      <c r="N553" s="2521"/>
      <c r="O553" s="2522"/>
      <c r="P553" s="2275"/>
      <c r="Q553" s="2275"/>
      <c r="R553" s="871"/>
      <c r="S553" s="871"/>
      <c r="T553" s="871"/>
      <c r="U553" s="871"/>
      <c r="V553" s="871"/>
      <c r="W553" s="871"/>
      <c r="X553" s="2275"/>
      <c r="Y553" s="2275"/>
      <c r="Z553" s="2744"/>
      <c r="AA553" s="883"/>
      <c r="AB553" s="883"/>
      <c r="AC553" s="883"/>
      <c r="AJ553" s="783"/>
      <c r="AK553" s="783"/>
      <c r="AL553" s="783"/>
      <c r="AS553" s="460"/>
    </row>
    <row r="554" spans="2:45" ht="20.25" customHeight="1" x14ac:dyDescent="0.25">
      <c r="B554" s="460"/>
      <c r="D554" s="2215" t="s">
        <v>118</v>
      </c>
      <c r="E554" s="2216"/>
      <c r="F554" s="2216"/>
      <c r="G554" s="2216"/>
      <c r="H554" s="2216"/>
      <c r="I554" s="2216"/>
      <c r="J554" s="2216"/>
      <c r="K554" s="2216"/>
      <c r="L554" s="2216"/>
      <c r="M554" s="2216"/>
      <c r="N554" s="2216"/>
      <c r="O554" s="2217"/>
      <c r="P554" s="2509">
        <f>P375+P440+P456+P501+P510+P518+P532+P549</f>
        <v>145</v>
      </c>
      <c r="Q554" s="2509"/>
      <c r="R554" s="872"/>
      <c r="S554" s="872"/>
      <c r="T554" s="872"/>
      <c r="U554" s="872"/>
      <c r="V554" s="872"/>
      <c r="W554" s="872"/>
      <c r="X554" s="2509">
        <f>X375+X440+X456+X501+X510+X518+X532+X549</f>
        <v>142</v>
      </c>
      <c r="Y554" s="2509"/>
      <c r="Z554" s="2745">
        <f>Z375+Z440+Z456+Z501+Z510+Z518+Z532</f>
        <v>84</v>
      </c>
      <c r="AA554" s="884"/>
      <c r="AB554" s="884"/>
      <c r="AC554" s="884"/>
      <c r="AJ554" s="783"/>
      <c r="AK554" s="783"/>
      <c r="AL554" s="783"/>
      <c r="AS554" s="460"/>
    </row>
    <row r="555" spans="2:45" ht="20.25" customHeight="1" x14ac:dyDescent="0.25">
      <c r="B555" s="460"/>
      <c r="D555" s="2218"/>
      <c r="E555" s="2219"/>
      <c r="F555" s="2219"/>
      <c r="G555" s="2219"/>
      <c r="H555" s="2219"/>
      <c r="I555" s="2219"/>
      <c r="J555" s="2219"/>
      <c r="K555" s="2219"/>
      <c r="L555" s="2219"/>
      <c r="M555" s="2219"/>
      <c r="N555" s="2219"/>
      <c r="O555" s="2220"/>
      <c r="P555" s="2509"/>
      <c r="Q555" s="2509"/>
      <c r="R555" s="874"/>
      <c r="S555" s="874"/>
      <c r="T555" s="874"/>
      <c r="U555" s="874"/>
      <c r="V555" s="874"/>
      <c r="W555" s="874"/>
      <c r="X555" s="2509"/>
      <c r="Y555" s="2509"/>
      <c r="Z555" s="2746"/>
      <c r="AA555" s="884"/>
      <c r="AB555" s="884"/>
      <c r="AC555" s="884"/>
      <c r="AJ555" s="783"/>
      <c r="AK555" s="783"/>
      <c r="AL555" s="783"/>
      <c r="AS555" s="460"/>
    </row>
    <row r="556" spans="2:45" ht="15" customHeight="1" x14ac:dyDescent="0.25">
      <c r="B556" s="460"/>
      <c r="D556" s="2215" t="s">
        <v>120</v>
      </c>
      <c r="E556" s="2216"/>
      <c r="F556" s="2216"/>
      <c r="G556" s="2216"/>
      <c r="H556" s="2216"/>
      <c r="I556" s="2216"/>
      <c r="J556" s="2216"/>
      <c r="K556" s="2216"/>
      <c r="L556" s="2216"/>
      <c r="M556" s="2216"/>
      <c r="N556" s="2216"/>
      <c r="O556" s="2217"/>
      <c r="P556" s="2509">
        <f>P375+P441+P456+P501+P510+P518+P532+P549</f>
        <v>127</v>
      </c>
      <c r="Q556" s="2509"/>
      <c r="R556" s="872"/>
      <c r="S556" s="872"/>
      <c r="T556" s="872"/>
      <c r="U556" s="872"/>
      <c r="V556" s="872"/>
      <c r="W556" s="872"/>
      <c r="X556" s="2509">
        <f>X549+X532+X518+X510+X501+X456+X441+X375</f>
        <v>124</v>
      </c>
      <c r="Y556" s="2509"/>
      <c r="Z556" s="2745">
        <f>Z375+Z441+Z456+Z501+Z510+Z518+Z532</f>
        <v>54</v>
      </c>
      <c r="AA556" s="884"/>
      <c r="AB556" s="884"/>
      <c r="AC556" s="884"/>
      <c r="AJ556" s="783"/>
      <c r="AK556" s="783"/>
      <c r="AL556" s="783"/>
      <c r="AS556" s="460"/>
    </row>
    <row r="557" spans="2:45" ht="15" customHeight="1" x14ac:dyDescent="0.25">
      <c r="B557" s="460"/>
      <c r="D557" s="2218"/>
      <c r="E557" s="2219"/>
      <c r="F557" s="2219"/>
      <c r="G557" s="2219"/>
      <c r="H557" s="2219"/>
      <c r="I557" s="2219"/>
      <c r="J557" s="2219"/>
      <c r="K557" s="2219"/>
      <c r="L557" s="2219"/>
      <c r="M557" s="2219"/>
      <c r="N557" s="2219"/>
      <c r="O557" s="2220"/>
      <c r="P557" s="2509"/>
      <c r="Q557" s="2509"/>
      <c r="R557" s="874"/>
      <c r="S557" s="874"/>
      <c r="T557" s="874"/>
      <c r="U557" s="874"/>
      <c r="V557" s="874"/>
      <c r="W557" s="874"/>
      <c r="X557" s="2509"/>
      <c r="Y557" s="2509"/>
      <c r="Z557" s="2746"/>
      <c r="AA557" s="884"/>
      <c r="AB557" s="884"/>
      <c r="AC557" s="884"/>
      <c r="AJ557" s="783"/>
      <c r="AK557" s="783"/>
      <c r="AL557" s="783"/>
      <c r="AS557" s="460"/>
    </row>
    <row r="558" spans="2:45" ht="9.9499999999999993" customHeight="1" x14ac:dyDescent="0.25">
      <c r="B558" s="460"/>
      <c r="D558" s="399"/>
      <c r="E558" s="399"/>
      <c r="F558" s="399"/>
      <c r="G558" s="399"/>
      <c r="H558" s="399"/>
      <c r="I558" s="399"/>
      <c r="J558" s="399"/>
      <c r="K558" s="399"/>
      <c r="L558" s="399"/>
      <c r="M558" s="399"/>
      <c r="N558" s="399"/>
      <c r="O558" s="399"/>
      <c r="P558" s="399"/>
      <c r="Q558" s="399"/>
      <c r="R558" s="399"/>
      <c r="S558" s="399"/>
      <c r="T558" s="399"/>
      <c r="U558" s="399"/>
      <c r="V558" s="399"/>
      <c r="W558" s="399"/>
      <c r="AJ558" s="783"/>
      <c r="AK558" s="783"/>
      <c r="AL558" s="783"/>
      <c r="AS558" s="460"/>
    </row>
    <row r="559" spans="2:45" ht="14.1" customHeight="1" x14ac:dyDescent="0.25">
      <c r="B559" s="460"/>
      <c r="C559" s="460"/>
      <c r="D559" s="286"/>
      <c r="E559" s="286"/>
      <c r="F559" s="286"/>
      <c r="G559" s="286"/>
      <c r="H559" s="286"/>
      <c r="I559" s="286"/>
      <c r="J559" s="286"/>
      <c r="K559" s="286"/>
      <c r="L559" s="286"/>
      <c r="M559" s="286"/>
      <c r="N559" s="286"/>
      <c r="O559" s="286"/>
      <c r="P559" s="286"/>
      <c r="Q559" s="286"/>
      <c r="R559" s="286"/>
      <c r="S559" s="286"/>
      <c r="T559" s="286"/>
      <c r="U559" s="286"/>
      <c r="V559" s="286"/>
      <c r="W559" s="286"/>
      <c r="X559" s="460"/>
      <c r="Y559" s="460"/>
      <c r="Z559" s="460"/>
      <c r="AA559" s="460"/>
      <c r="AB559" s="460"/>
      <c r="AC559" s="460"/>
      <c r="AD559" s="460"/>
      <c r="AE559" s="460"/>
      <c r="AF559" s="460"/>
      <c r="AG559" s="460"/>
      <c r="AH559" s="460"/>
      <c r="AI559" s="460"/>
      <c r="AJ559" s="887"/>
      <c r="AK559" s="887"/>
      <c r="AL559" s="887"/>
      <c r="AM559" s="460"/>
      <c r="AN559" s="460"/>
      <c r="AO559" s="460"/>
      <c r="AP559" s="460"/>
      <c r="AQ559" s="460"/>
      <c r="AR559" s="460"/>
      <c r="AS559" s="460"/>
    </row>
    <row r="560" spans="2:45" s="474" customFormat="1" ht="9.9499999999999993" customHeight="1" x14ac:dyDescent="0.25">
      <c r="D560" s="451"/>
      <c r="E560" s="451"/>
      <c r="F560" s="451"/>
      <c r="G560" s="451"/>
      <c r="H560" s="451"/>
      <c r="I560" s="451"/>
      <c r="J560" s="451"/>
      <c r="K560" s="451"/>
      <c r="L560" s="451"/>
      <c r="M560" s="451"/>
      <c r="N560" s="451"/>
      <c r="O560" s="451"/>
      <c r="P560" s="451"/>
      <c r="Q560" s="451"/>
      <c r="R560" s="451"/>
      <c r="S560" s="451"/>
      <c r="T560" s="451"/>
      <c r="U560" s="451"/>
      <c r="V560" s="451"/>
      <c r="W560" s="451"/>
      <c r="AJ560" s="783"/>
      <c r="AK560" s="783"/>
      <c r="AL560" s="783"/>
    </row>
    <row r="561" spans="2:45" s="474" customFormat="1" ht="14.1" customHeight="1" x14ac:dyDescent="0.25">
      <c r="B561" s="479"/>
      <c r="C561" s="479"/>
      <c r="D561" s="382"/>
      <c r="E561" s="382"/>
      <c r="F561" s="382"/>
      <c r="G561" s="382"/>
      <c r="H561" s="382"/>
      <c r="I561" s="382"/>
      <c r="J561" s="382"/>
      <c r="K561" s="382"/>
      <c r="L561" s="382"/>
      <c r="M561" s="382"/>
      <c r="N561" s="382"/>
      <c r="O561" s="382"/>
      <c r="P561" s="382"/>
      <c r="Q561" s="382"/>
      <c r="R561" s="382"/>
      <c r="S561" s="382"/>
      <c r="T561" s="382"/>
      <c r="U561" s="382"/>
      <c r="V561" s="382"/>
      <c r="W561" s="382"/>
      <c r="X561" s="479"/>
      <c r="Y561" s="479"/>
      <c r="Z561" s="479"/>
      <c r="AA561" s="479"/>
      <c r="AB561" s="479"/>
      <c r="AC561" s="479"/>
      <c r="AD561" s="479"/>
      <c r="AE561" s="479"/>
      <c r="AF561" s="479"/>
      <c r="AG561" s="479"/>
      <c r="AH561" s="479"/>
      <c r="AI561" s="479"/>
      <c r="AJ561" s="383"/>
      <c r="AK561" s="383"/>
      <c r="AL561" s="383"/>
      <c r="AM561" s="479"/>
      <c r="AN561" s="479"/>
      <c r="AO561" s="479"/>
      <c r="AP561" s="479"/>
      <c r="AQ561" s="479"/>
      <c r="AR561" s="479"/>
      <c r="AS561" s="479"/>
    </row>
    <row r="562" spans="2:45" ht="27.75" x14ac:dyDescent="0.45">
      <c r="B562" s="479"/>
      <c r="C562" s="358"/>
      <c r="D562" s="2250" t="s">
        <v>219</v>
      </c>
      <c r="E562" s="2250"/>
      <c r="F562" s="2250"/>
      <c r="G562" s="2250"/>
      <c r="H562" s="2250"/>
      <c r="I562" s="2250"/>
      <c r="J562" s="2250"/>
      <c r="K562" s="2250"/>
      <c r="L562" s="2250"/>
      <c r="M562" s="2250"/>
      <c r="N562" s="2250"/>
      <c r="O562" s="2250"/>
      <c r="P562" s="2250"/>
      <c r="Q562" s="2250"/>
      <c r="R562" s="2250"/>
      <c r="S562" s="2250"/>
      <c r="T562" s="2250"/>
      <c r="U562" s="2250"/>
      <c r="V562" s="2250"/>
      <c r="W562" s="2250"/>
      <c r="X562" s="2250"/>
      <c r="Y562" s="2250"/>
      <c r="Z562" s="2250"/>
      <c r="AA562" s="2250"/>
      <c r="AB562" s="2250"/>
      <c r="AC562" s="2250"/>
      <c r="AD562" s="2250"/>
      <c r="AE562" s="2250"/>
      <c r="AF562" s="2250"/>
      <c r="AG562" s="2250"/>
      <c r="AH562" s="2250"/>
      <c r="AI562" s="2250"/>
      <c r="AN562" s="474"/>
      <c r="AS562" s="479"/>
    </row>
    <row r="563" spans="2:45" ht="18.75" x14ac:dyDescent="0.3">
      <c r="B563" s="479"/>
      <c r="C563" s="358"/>
      <c r="D563" s="2589" t="s">
        <v>508</v>
      </c>
      <c r="E563" s="2590"/>
      <c r="F563" s="2590"/>
      <c r="G563" s="2590"/>
      <c r="H563" s="2590"/>
      <c r="I563" s="2590"/>
      <c r="J563" s="2590"/>
      <c r="K563" s="2590"/>
      <c r="L563" s="2590"/>
      <c r="M563" s="2590"/>
      <c r="N563" s="2590"/>
      <c r="O563" s="2590"/>
      <c r="P563" s="2590"/>
      <c r="Q563" s="2590"/>
      <c r="R563" s="2590"/>
      <c r="S563" s="2590"/>
      <c r="T563" s="2590"/>
      <c r="U563" s="2590"/>
      <c r="V563" s="2590"/>
      <c r="W563" s="2590"/>
      <c r="X563" s="2590"/>
      <c r="Y563" s="2590"/>
      <c r="Z563" s="2590"/>
      <c r="AA563" s="2590"/>
      <c r="AB563" s="2590"/>
      <c r="AC563" s="2590"/>
      <c r="AD563" s="2590"/>
      <c r="AE563" s="2590"/>
      <c r="AF563" s="2590"/>
      <c r="AG563" s="2590"/>
      <c r="AH563" s="2590"/>
      <c r="AI563" s="2590"/>
      <c r="AJ563" s="891"/>
      <c r="AK563" s="891"/>
      <c r="AL563" s="891"/>
      <c r="AM563" s="402"/>
      <c r="AN563" s="219"/>
      <c r="AO563" s="402"/>
      <c r="AP563" s="402"/>
      <c r="AQ563" s="403"/>
      <c r="AS563" s="479"/>
    </row>
    <row r="564" spans="2:45" ht="16.5" customHeight="1" x14ac:dyDescent="0.3">
      <c r="B564" s="479"/>
      <c r="D564" s="128" t="s">
        <v>450</v>
      </c>
      <c r="E564" s="129" t="s">
        <v>258</v>
      </c>
      <c r="F564" s="50"/>
      <c r="G564" s="415"/>
      <c r="H564" s="415"/>
      <c r="I564" s="415"/>
      <c r="J564" s="49"/>
      <c r="K564" s="415"/>
      <c r="L564" s="415"/>
      <c r="M564" s="415"/>
      <c r="N564" s="408"/>
      <c r="O564" s="467"/>
      <c r="P564" s="2315"/>
      <c r="Q564" s="2315"/>
      <c r="R564" s="2316"/>
      <c r="S564" s="2316"/>
      <c r="T564" s="108"/>
      <c r="U564" s="409"/>
      <c r="V564" s="409"/>
      <c r="W564" s="409"/>
      <c r="X564" s="2316"/>
      <c r="Y564" s="2316"/>
      <c r="Z564" s="108"/>
      <c r="AA564" s="409"/>
      <c r="AB564" s="409"/>
      <c r="AC564" s="409"/>
      <c r="AD564" s="2316"/>
      <c r="AE564" s="2316"/>
      <c r="AF564" s="108"/>
      <c r="AG564" s="409"/>
      <c r="AH564" s="409"/>
      <c r="AI564" s="409"/>
      <c r="AJ564" s="2316"/>
      <c r="AK564" s="2316"/>
      <c r="AL564" s="2316"/>
      <c r="AM564" s="2316"/>
      <c r="AN564" s="2316"/>
      <c r="AO564" s="2316"/>
      <c r="AP564" s="2316"/>
      <c r="AQ564" s="2316"/>
      <c r="AS564" s="479"/>
    </row>
    <row r="565" spans="2:45" ht="16.5" customHeight="1" x14ac:dyDescent="0.3">
      <c r="B565" s="479"/>
      <c r="D565" s="412"/>
      <c r="E565" s="432" t="s">
        <v>589</v>
      </c>
      <c r="F565" s="535"/>
      <c r="G565" s="535"/>
      <c r="H565" s="535"/>
      <c r="I565" s="535"/>
      <c r="J565" s="535"/>
      <c r="K565" s="533"/>
      <c r="L565" s="533"/>
      <c r="M565" s="533"/>
      <c r="N565" s="534"/>
      <c r="O565" s="427" t="s">
        <v>53</v>
      </c>
      <c r="P565" s="2317">
        <v>1</v>
      </c>
      <c r="Q565" s="2318"/>
      <c r="R565" s="2313"/>
      <c r="S565" s="2314"/>
      <c r="T565" s="453"/>
      <c r="U565" s="412"/>
      <c r="V565" s="412"/>
      <c r="W565" s="412"/>
      <c r="X565" s="2313"/>
      <c r="Y565" s="2314"/>
      <c r="Z565" s="108"/>
      <c r="AA565" s="409"/>
      <c r="AB565" s="409"/>
      <c r="AC565" s="409"/>
      <c r="AD565" s="2491">
        <v>1</v>
      </c>
      <c r="AE565" s="2492"/>
      <c r="AF565" s="108"/>
      <c r="AG565" s="409"/>
      <c r="AH565" s="409"/>
      <c r="AI565" s="409"/>
      <c r="AJ565" s="2313"/>
      <c r="AK565" s="2314"/>
      <c r="AL565" s="2313"/>
      <c r="AM565" s="2314"/>
      <c r="AN565" s="2313"/>
      <c r="AO565" s="2314"/>
      <c r="AP565" s="2313"/>
      <c r="AQ565" s="2314"/>
      <c r="AS565" s="479"/>
    </row>
    <row r="566" spans="2:45" ht="16.5" customHeight="1" x14ac:dyDescent="0.3">
      <c r="B566" s="479"/>
      <c r="D566" s="414"/>
      <c r="E566" s="238" t="s">
        <v>590</v>
      </c>
      <c r="F566" s="545"/>
      <c r="G566" s="545"/>
      <c r="H566" s="545"/>
      <c r="I566" s="545"/>
      <c r="J566" s="545"/>
      <c r="K566" s="531"/>
      <c r="L566" s="531"/>
      <c r="M566" s="531"/>
      <c r="N566" s="532"/>
      <c r="O566" s="427" t="s">
        <v>53</v>
      </c>
      <c r="P566" s="2315">
        <v>1</v>
      </c>
      <c r="Q566" s="2315"/>
      <c r="R566" s="2316"/>
      <c r="S566" s="2316"/>
      <c r="T566" s="453"/>
      <c r="U566" s="412"/>
      <c r="V566" s="412"/>
      <c r="W566" s="412"/>
      <c r="X566" s="2316"/>
      <c r="Y566" s="2316"/>
      <c r="Z566" s="108"/>
      <c r="AA566" s="409"/>
      <c r="AB566" s="409"/>
      <c r="AC566" s="409"/>
      <c r="AD566" s="2490">
        <v>1</v>
      </c>
      <c r="AE566" s="2490"/>
      <c r="AF566" s="108"/>
      <c r="AG566" s="409"/>
      <c r="AH566" s="409"/>
      <c r="AI566" s="409"/>
      <c r="AJ566" s="2316"/>
      <c r="AK566" s="2316"/>
      <c r="AL566" s="2316"/>
      <c r="AM566" s="2316"/>
      <c r="AN566" s="2316"/>
      <c r="AO566" s="2316"/>
      <c r="AP566" s="2316"/>
      <c r="AQ566" s="2316"/>
      <c r="AS566" s="479"/>
    </row>
    <row r="567" spans="2:45" ht="16.5" customHeight="1" x14ac:dyDescent="0.3">
      <c r="B567" s="479"/>
      <c r="D567" s="412"/>
      <c r="E567" s="432" t="s">
        <v>591</v>
      </c>
      <c r="F567" s="535"/>
      <c r="G567" s="535"/>
      <c r="H567" s="535"/>
      <c r="I567" s="535"/>
      <c r="J567" s="535"/>
      <c r="K567" s="533"/>
      <c r="L567" s="533"/>
      <c r="M567" s="533"/>
      <c r="N567" s="534"/>
      <c r="O567" s="427" t="s">
        <v>53</v>
      </c>
      <c r="P567" s="2315">
        <v>1</v>
      </c>
      <c r="Q567" s="2315"/>
      <c r="R567" s="2316"/>
      <c r="S567" s="2316"/>
      <c r="T567" s="453"/>
      <c r="U567" s="412"/>
      <c r="V567" s="412"/>
      <c r="W567" s="412"/>
      <c r="X567" s="2316"/>
      <c r="Y567" s="2316"/>
      <c r="Z567" s="108"/>
      <c r="AA567" s="409"/>
      <c r="AB567" s="409"/>
      <c r="AC567" s="409"/>
      <c r="AD567" s="2490">
        <v>1</v>
      </c>
      <c r="AE567" s="2490"/>
      <c r="AF567" s="108"/>
      <c r="AG567" s="409"/>
      <c r="AH567" s="409"/>
      <c r="AI567" s="409"/>
      <c r="AJ567" s="2316"/>
      <c r="AK567" s="2316"/>
      <c r="AL567" s="2316"/>
      <c r="AM567" s="2316"/>
      <c r="AN567" s="2316"/>
      <c r="AO567" s="2316"/>
      <c r="AP567" s="2316"/>
      <c r="AQ567" s="2316"/>
      <c r="AS567" s="479"/>
    </row>
    <row r="568" spans="2:45" ht="16.5" customHeight="1" x14ac:dyDescent="0.3">
      <c r="B568" s="479"/>
      <c r="D568" s="130" t="s">
        <v>452</v>
      </c>
      <c r="E568" s="23" t="s">
        <v>259</v>
      </c>
      <c r="F568" s="399"/>
      <c r="G568" s="531"/>
      <c r="H568" s="531"/>
      <c r="I568" s="531"/>
      <c r="J568" s="545"/>
      <c r="K568" s="399"/>
      <c r="L568" s="399"/>
      <c r="M568" s="399"/>
      <c r="N568" s="400"/>
      <c r="O568" s="467"/>
      <c r="P568" s="2315"/>
      <c r="Q568" s="2315"/>
      <c r="R568" s="2316"/>
      <c r="S568" s="2316"/>
      <c r="T568" s="453"/>
      <c r="U568" s="412"/>
      <c r="V568" s="412"/>
      <c r="W568" s="412"/>
      <c r="X568" s="2316"/>
      <c r="Y568" s="2316"/>
      <c r="Z568" s="108"/>
      <c r="AA568" s="409"/>
      <c r="AB568" s="409"/>
      <c r="AC568" s="409"/>
      <c r="AD568" s="2316"/>
      <c r="AE568" s="2316"/>
      <c r="AF568" s="108"/>
      <c r="AG568" s="409"/>
      <c r="AH568" s="409"/>
      <c r="AI568" s="409"/>
      <c r="AJ568" s="2316"/>
      <c r="AK568" s="2316"/>
      <c r="AL568" s="2316"/>
      <c r="AM568" s="2316"/>
      <c r="AN568" s="2316"/>
      <c r="AO568" s="2316"/>
      <c r="AP568" s="2316"/>
      <c r="AQ568" s="2316"/>
      <c r="AS568" s="479"/>
    </row>
    <row r="569" spans="2:45" ht="16.5" customHeight="1" x14ac:dyDescent="0.3">
      <c r="B569" s="479"/>
      <c r="D569" s="412"/>
      <c r="E569" s="432" t="s">
        <v>592</v>
      </c>
      <c r="F569" s="535"/>
      <c r="G569" s="535"/>
      <c r="H569" s="535"/>
      <c r="I569" s="535"/>
      <c r="J569" s="535"/>
      <c r="K569" s="402"/>
      <c r="L569" s="402"/>
      <c r="M569" s="402"/>
      <c r="N569" s="403"/>
      <c r="O569" s="427" t="s">
        <v>53</v>
      </c>
      <c r="P569" s="2315">
        <v>1</v>
      </c>
      <c r="Q569" s="2315"/>
      <c r="R569" s="2316"/>
      <c r="S569" s="2316"/>
      <c r="T569" s="453"/>
      <c r="U569" s="412"/>
      <c r="V569" s="412"/>
      <c r="W569" s="412"/>
      <c r="X569" s="2316"/>
      <c r="Y569" s="2316"/>
      <c r="Z569" s="108"/>
      <c r="AA569" s="409"/>
      <c r="AB569" s="409"/>
      <c r="AC569" s="409"/>
      <c r="AD569" s="2490">
        <v>1</v>
      </c>
      <c r="AE569" s="2490"/>
      <c r="AF569" s="108"/>
      <c r="AG569" s="409"/>
      <c r="AH569" s="409"/>
      <c r="AI569" s="409"/>
      <c r="AJ569" s="2316"/>
      <c r="AK569" s="2316"/>
      <c r="AL569" s="2316"/>
      <c r="AM569" s="2316"/>
      <c r="AN569" s="2316"/>
      <c r="AO569" s="2316"/>
      <c r="AP569" s="2316"/>
      <c r="AQ569" s="2316"/>
      <c r="AS569" s="479"/>
    </row>
    <row r="570" spans="2:45" ht="16.5" customHeight="1" x14ac:dyDescent="0.3">
      <c r="B570" s="479"/>
      <c r="D570" s="412"/>
      <c r="E570" s="432" t="s">
        <v>593</v>
      </c>
      <c r="F570" s="535"/>
      <c r="G570" s="535"/>
      <c r="H570" s="535"/>
      <c r="I570" s="535"/>
      <c r="J570" s="535"/>
      <c r="K570" s="402"/>
      <c r="L570" s="402"/>
      <c r="M570" s="402"/>
      <c r="N570" s="403"/>
      <c r="O570" s="427" t="s">
        <v>53</v>
      </c>
      <c r="P570" s="2315">
        <v>1</v>
      </c>
      <c r="Q570" s="2315"/>
      <c r="R570" s="2316"/>
      <c r="S570" s="2316"/>
      <c r="T570" s="453"/>
      <c r="U570" s="412"/>
      <c r="V570" s="412"/>
      <c r="W570" s="412"/>
      <c r="X570" s="2316"/>
      <c r="Y570" s="2316"/>
      <c r="Z570" s="108"/>
      <c r="AA570" s="409"/>
      <c r="AB570" s="409"/>
      <c r="AC570" s="409"/>
      <c r="AD570" s="2490">
        <v>1</v>
      </c>
      <c r="AE570" s="2490"/>
      <c r="AF570" s="108"/>
      <c r="AG570" s="409"/>
      <c r="AH570" s="409"/>
      <c r="AI570" s="409"/>
      <c r="AJ570" s="2316"/>
      <c r="AK570" s="2316"/>
      <c r="AL570" s="2316"/>
      <c r="AM570" s="2316"/>
      <c r="AN570" s="2316"/>
      <c r="AO570" s="2316"/>
      <c r="AP570" s="2316"/>
      <c r="AQ570" s="2316"/>
      <c r="AS570" s="479"/>
    </row>
    <row r="571" spans="2:45" ht="16.5" customHeight="1" x14ac:dyDescent="0.3">
      <c r="B571" s="479"/>
      <c r="D571" s="130" t="s">
        <v>453</v>
      </c>
      <c r="E571" s="23" t="s">
        <v>260</v>
      </c>
      <c r="F571" s="545"/>
      <c r="G571" s="545"/>
      <c r="H571" s="545"/>
      <c r="I571" s="545"/>
      <c r="J571" s="545"/>
      <c r="K571" s="399"/>
      <c r="L571" s="399"/>
      <c r="M571" s="399"/>
      <c r="N571" s="400"/>
      <c r="O571" s="467"/>
      <c r="P571" s="2315"/>
      <c r="Q571" s="2315"/>
      <c r="R571" s="2316"/>
      <c r="S571" s="2316"/>
      <c r="T571" s="453"/>
      <c r="U571" s="412"/>
      <c r="V571" s="412"/>
      <c r="W571" s="412"/>
      <c r="X571" s="2316"/>
      <c r="Y571" s="2316"/>
      <c r="Z571" s="108"/>
      <c r="AA571" s="409"/>
      <c r="AB571" s="409"/>
      <c r="AC571" s="409"/>
      <c r="AD571" s="2316"/>
      <c r="AE571" s="2316"/>
      <c r="AF571" s="108"/>
      <c r="AG571" s="409"/>
      <c r="AH571" s="409"/>
      <c r="AI571" s="409"/>
      <c r="AJ571" s="2316"/>
      <c r="AK571" s="2316"/>
      <c r="AL571" s="2316"/>
      <c r="AM571" s="2316"/>
      <c r="AN571" s="2316"/>
      <c r="AO571" s="2316"/>
      <c r="AP571" s="2316"/>
      <c r="AQ571" s="2316"/>
      <c r="AS571" s="479"/>
    </row>
    <row r="572" spans="2:45" ht="16.5" customHeight="1" x14ac:dyDescent="0.3">
      <c r="B572" s="479"/>
      <c r="D572" s="412"/>
      <c r="E572" s="432" t="s">
        <v>594</v>
      </c>
      <c r="F572" s="535"/>
      <c r="G572" s="535"/>
      <c r="H572" s="535"/>
      <c r="I572" s="535"/>
      <c r="J572" s="535"/>
      <c r="K572" s="402"/>
      <c r="L572" s="402"/>
      <c r="M572" s="402"/>
      <c r="N572" s="403"/>
      <c r="O572" s="427" t="s">
        <v>53</v>
      </c>
      <c r="P572" s="2315">
        <v>1</v>
      </c>
      <c r="Q572" s="2315"/>
      <c r="R572" s="2316"/>
      <c r="S572" s="2316"/>
      <c r="T572" s="453"/>
      <c r="U572" s="412"/>
      <c r="V572" s="412"/>
      <c r="W572" s="412"/>
      <c r="X572" s="2316"/>
      <c r="Y572" s="2316"/>
      <c r="Z572" s="108"/>
      <c r="AA572" s="409"/>
      <c r="AB572" s="409"/>
      <c r="AC572" s="409"/>
      <c r="AD572" s="2490">
        <v>1</v>
      </c>
      <c r="AE572" s="2490"/>
      <c r="AF572" s="108"/>
      <c r="AG572" s="409"/>
      <c r="AH572" s="409"/>
      <c r="AI572" s="409"/>
      <c r="AJ572" s="2316"/>
      <c r="AK572" s="2316"/>
      <c r="AL572" s="2316"/>
      <c r="AM572" s="2316"/>
      <c r="AN572" s="2316"/>
      <c r="AO572" s="2316"/>
      <c r="AP572" s="2316"/>
      <c r="AQ572" s="2316"/>
      <c r="AS572" s="479"/>
    </row>
    <row r="573" spans="2:45" ht="16.5" customHeight="1" x14ac:dyDescent="0.3">
      <c r="B573" s="479"/>
      <c r="D573" s="414"/>
      <c r="E573" s="238" t="s">
        <v>595</v>
      </c>
      <c r="F573" s="545"/>
      <c r="G573" s="545"/>
      <c r="H573" s="545"/>
      <c r="I573" s="545"/>
      <c r="J573" s="545"/>
      <c r="K573" s="399"/>
      <c r="L573" s="399"/>
      <c r="M573" s="399"/>
      <c r="N573" s="400"/>
      <c r="O573" s="427" t="s">
        <v>53</v>
      </c>
      <c r="P573" s="2317">
        <v>1</v>
      </c>
      <c r="Q573" s="2318"/>
      <c r="R573" s="2313"/>
      <c r="S573" s="2314"/>
      <c r="T573" s="453"/>
      <c r="U573" s="412"/>
      <c r="V573" s="412"/>
      <c r="W573" s="412"/>
      <c r="X573" s="2313"/>
      <c r="Y573" s="2314"/>
      <c r="Z573" s="108"/>
      <c r="AA573" s="409"/>
      <c r="AB573" s="409"/>
      <c r="AC573" s="409"/>
      <c r="AD573" s="2491">
        <v>1</v>
      </c>
      <c r="AE573" s="2492"/>
      <c r="AF573" s="108"/>
      <c r="AG573" s="409"/>
      <c r="AH573" s="409"/>
      <c r="AI573" s="409"/>
      <c r="AJ573" s="2313"/>
      <c r="AK573" s="2314"/>
      <c r="AL573" s="2313"/>
      <c r="AM573" s="2314"/>
      <c r="AN573" s="2313"/>
      <c r="AO573" s="2314"/>
      <c r="AP573" s="2313"/>
      <c r="AQ573" s="2314"/>
      <c r="AS573" s="479"/>
    </row>
    <row r="574" spans="2:45" ht="16.5" customHeight="1" x14ac:dyDescent="0.3">
      <c r="B574" s="479"/>
      <c r="D574" s="132" t="s">
        <v>454</v>
      </c>
      <c r="E574" s="433" t="s">
        <v>195</v>
      </c>
      <c r="F574" s="535"/>
      <c r="G574" s="535"/>
      <c r="H574" s="535"/>
      <c r="I574" s="535"/>
      <c r="J574" s="535"/>
      <c r="K574" s="402"/>
      <c r="L574" s="402"/>
      <c r="M574" s="402"/>
      <c r="N574" s="403"/>
      <c r="O574" s="427" t="s">
        <v>53</v>
      </c>
      <c r="P574" s="2315">
        <v>1</v>
      </c>
      <c r="Q574" s="2315"/>
      <c r="R574" s="2316"/>
      <c r="S574" s="2316"/>
      <c r="T574" s="453"/>
      <c r="U574" s="453"/>
      <c r="V574" s="453"/>
      <c r="W574" s="453"/>
      <c r="X574" s="2316"/>
      <c r="Y574" s="2316"/>
      <c r="Z574" s="108"/>
      <c r="AA574" s="108"/>
      <c r="AB574" s="108"/>
      <c r="AC574" s="108"/>
      <c r="AD574" s="2490"/>
      <c r="AE574" s="2490"/>
      <c r="AF574" s="108"/>
      <c r="AG574" s="108"/>
      <c r="AH574" s="108"/>
      <c r="AI574" s="108"/>
      <c r="AJ574" s="2316"/>
      <c r="AK574" s="2316"/>
      <c r="AL574" s="2316"/>
      <c r="AM574" s="2316"/>
      <c r="AN574" s="2316"/>
      <c r="AO574" s="2316"/>
      <c r="AP574" s="2316"/>
      <c r="AQ574" s="2316"/>
      <c r="AS574" s="479"/>
    </row>
    <row r="575" spans="2:45" ht="16.5" customHeight="1" x14ac:dyDescent="0.3">
      <c r="B575" s="479"/>
      <c r="D575" s="132" t="s">
        <v>455</v>
      </c>
      <c r="E575" s="433" t="s">
        <v>196</v>
      </c>
      <c r="F575" s="535"/>
      <c r="G575" s="535"/>
      <c r="H575" s="535"/>
      <c r="I575" s="535"/>
      <c r="J575" s="535"/>
      <c r="K575" s="402"/>
      <c r="L575" s="402"/>
      <c r="M575" s="402"/>
      <c r="N575" s="403"/>
      <c r="O575" s="427" t="s">
        <v>53</v>
      </c>
      <c r="P575" s="2315">
        <v>1</v>
      </c>
      <c r="Q575" s="2315"/>
      <c r="R575" s="2316"/>
      <c r="S575" s="2316"/>
      <c r="T575" s="453"/>
      <c r="U575" s="453"/>
      <c r="V575" s="453"/>
      <c r="W575" s="453"/>
      <c r="X575" s="2316"/>
      <c r="Y575" s="2316"/>
      <c r="Z575" s="108"/>
      <c r="AA575" s="108"/>
      <c r="AB575" s="108"/>
      <c r="AC575" s="108"/>
      <c r="AD575" s="2490">
        <v>1</v>
      </c>
      <c r="AE575" s="2490"/>
      <c r="AF575" s="108"/>
      <c r="AG575" s="108"/>
      <c r="AH575" s="108"/>
      <c r="AI575" s="108"/>
      <c r="AJ575" s="2316"/>
      <c r="AK575" s="2316"/>
      <c r="AL575" s="2316"/>
      <c r="AM575" s="2316"/>
      <c r="AN575" s="2316"/>
      <c r="AO575" s="2316"/>
      <c r="AP575" s="2316"/>
      <c r="AQ575" s="2316"/>
      <c r="AS575" s="479"/>
    </row>
    <row r="576" spans="2:45" ht="15" customHeight="1" x14ac:dyDescent="0.3">
      <c r="B576" s="456"/>
      <c r="D576" s="419" t="s">
        <v>456</v>
      </c>
      <c r="E576" s="420" t="s">
        <v>56</v>
      </c>
      <c r="F576" s="900"/>
      <c r="G576" s="543"/>
      <c r="H576" s="543"/>
      <c r="I576" s="543"/>
      <c r="J576" s="543"/>
      <c r="K576" s="533"/>
      <c r="L576" s="533"/>
      <c r="M576" s="533"/>
      <c r="N576" s="534"/>
      <c r="O576" s="108"/>
      <c r="P576" s="404"/>
      <c r="Q576" s="532"/>
      <c r="R576" s="404"/>
      <c r="S576" s="532"/>
      <c r="T576" s="428"/>
      <c r="U576" s="898"/>
      <c r="V576" s="898"/>
      <c r="W576" s="428"/>
      <c r="X576" s="414"/>
      <c r="Y576" s="437"/>
      <c r="Z576" s="467"/>
      <c r="AA576" s="899"/>
      <c r="AB576" s="899"/>
      <c r="AC576" s="467"/>
      <c r="AD576" s="414"/>
      <c r="AE576" s="437"/>
      <c r="AF576" s="467"/>
      <c r="AG576" s="899"/>
      <c r="AH576" s="899"/>
      <c r="AI576" s="467"/>
      <c r="AJ576" s="2395"/>
      <c r="AK576" s="2396"/>
      <c r="AL576" s="414"/>
      <c r="AM576" s="437"/>
      <c r="AN576" s="2310"/>
      <c r="AO576" s="2311"/>
      <c r="AP576" s="2310"/>
      <c r="AQ576" s="2311"/>
      <c r="AS576" s="456"/>
    </row>
    <row r="577" spans="2:45" ht="17.25" customHeight="1" x14ac:dyDescent="0.3">
      <c r="B577" s="456"/>
      <c r="D577" s="912"/>
      <c r="E577" s="140" t="s">
        <v>699</v>
      </c>
      <c r="F577" s="913"/>
      <c r="G577" s="913"/>
      <c r="H577" s="913"/>
      <c r="I577" s="913"/>
      <c r="J577" s="913"/>
      <c r="K577" s="406"/>
      <c r="L577" s="406"/>
      <c r="M577" s="406"/>
      <c r="N577" s="407"/>
      <c r="O577" s="427" t="s">
        <v>53</v>
      </c>
      <c r="P577" s="2315">
        <v>1</v>
      </c>
      <c r="Q577" s="2315"/>
      <c r="R577" s="2316"/>
      <c r="S577" s="2316"/>
      <c r="T577" s="428" t="str">
        <f>IF(R577=3,"Y","")</f>
        <v/>
      </c>
      <c r="U577" s="428"/>
      <c r="V577" s="428"/>
      <c r="W577" s="428"/>
      <c r="X577" s="2316"/>
      <c r="Y577" s="2316"/>
      <c r="Z577" s="467"/>
      <c r="AA577" s="467"/>
      <c r="AB577" s="467"/>
      <c r="AC577" s="467"/>
      <c r="AD577" s="2316">
        <v>1</v>
      </c>
      <c r="AE577" s="2316"/>
      <c r="AF577" s="467"/>
      <c r="AG577" s="467"/>
      <c r="AH577" s="467"/>
      <c r="AI577" s="467"/>
      <c r="AJ577" s="2316"/>
      <c r="AK577" s="2316"/>
      <c r="AL577" s="2316"/>
      <c r="AM577" s="2316"/>
      <c r="AN577" s="2310"/>
      <c r="AO577" s="2311"/>
      <c r="AP577" s="2310"/>
      <c r="AQ577" s="2311"/>
      <c r="AS577" s="456"/>
    </row>
    <row r="578" spans="2:45" ht="16.5" customHeight="1" x14ac:dyDescent="0.3">
      <c r="B578" s="479"/>
      <c r="D578" s="132" t="s">
        <v>698</v>
      </c>
      <c r="E578" s="433" t="s">
        <v>358</v>
      </c>
      <c r="F578" s="535"/>
      <c r="G578" s="535"/>
      <c r="H578" s="535"/>
      <c r="I578" s="535"/>
      <c r="J578" s="535"/>
      <c r="K578" s="402"/>
      <c r="L578" s="402"/>
      <c r="M578" s="402"/>
      <c r="N578" s="403"/>
      <c r="O578" s="429" t="s">
        <v>180</v>
      </c>
      <c r="P578" s="2315">
        <v>1</v>
      </c>
      <c r="Q578" s="2315"/>
      <c r="R578" s="2316"/>
      <c r="S578" s="2316"/>
      <c r="T578" s="453"/>
      <c r="U578" s="453"/>
      <c r="V578" s="453"/>
      <c r="W578" s="453"/>
      <c r="X578" s="2316"/>
      <c r="Y578" s="2316"/>
      <c r="Z578" s="108"/>
      <c r="AA578" s="108"/>
      <c r="AB578" s="108"/>
      <c r="AC578" s="108"/>
      <c r="AD578" s="2490">
        <v>1</v>
      </c>
      <c r="AE578" s="2490"/>
      <c r="AF578" s="108"/>
      <c r="AG578" s="108"/>
      <c r="AH578" s="108"/>
      <c r="AI578" s="108"/>
      <c r="AJ578" s="2316"/>
      <c r="AK578" s="2316"/>
      <c r="AL578" s="2316"/>
      <c r="AM578" s="2316"/>
      <c r="AN578" s="2316"/>
      <c r="AO578" s="2316"/>
      <c r="AP578" s="2316"/>
      <c r="AQ578" s="2316"/>
      <c r="AS578" s="479"/>
    </row>
    <row r="579" spans="2:45" ht="16.5" customHeight="1" x14ac:dyDescent="0.3">
      <c r="B579" s="479"/>
      <c r="D579" s="2432" t="s">
        <v>40</v>
      </c>
      <c r="E579" s="2433"/>
      <c r="F579" s="2433"/>
      <c r="G579" s="2433"/>
      <c r="H579" s="2433"/>
      <c r="I579" s="2433"/>
      <c r="J579" s="2433"/>
      <c r="K579" s="2433"/>
      <c r="L579" s="2433"/>
      <c r="M579" s="2433"/>
      <c r="N579" s="2433"/>
      <c r="O579" s="2434"/>
      <c r="P579" s="2568">
        <f>SUM(P565:Q578)</f>
        <v>11</v>
      </c>
      <c r="Q579" s="2570"/>
      <c r="R579" s="2568"/>
      <c r="S579" s="2570"/>
      <c r="T579" s="812"/>
      <c r="U579" s="631"/>
      <c r="V579" s="632"/>
      <c r="W579" s="631"/>
      <c r="X579" s="2568"/>
      <c r="Y579" s="2570"/>
      <c r="Z579" s="812"/>
      <c r="AA579" s="631"/>
      <c r="AB579" s="632"/>
      <c r="AC579" s="631"/>
      <c r="AD579" s="2568">
        <f>SUM(AD565:AE578)</f>
        <v>10</v>
      </c>
      <c r="AE579" s="2570"/>
      <c r="AF579" s="812">
        <f>SUM(AD565:AE578)</f>
        <v>10</v>
      </c>
      <c r="AG579" s="631">
        <f>SUM(P564:Q575)+P577</f>
        <v>10</v>
      </c>
      <c r="AH579" s="632">
        <f>P578</f>
        <v>1</v>
      </c>
      <c r="AI579" s="631"/>
      <c r="AJ579" s="2760"/>
      <c r="AK579" s="2761"/>
      <c r="AL579" s="2568"/>
      <c r="AM579" s="2570"/>
      <c r="AN579" s="2568"/>
      <c r="AO579" s="2570"/>
      <c r="AP579" s="2568"/>
      <c r="AQ579" s="2570"/>
      <c r="AS579" s="479"/>
    </row>
    <row r="580" spans="2:45" x14ac:dyDescent="0.25">
      <c r="B580" s="479"/>
      <c r="AJ580" s="474"/>
      <c r="AK580" s="474"/>
      <c r="AL580" s="474"/>
      <c r="AN580" s="474"/>
      <c r="AS580" s="479"/>
    </row>
    <row r="581" spans="2:45" ht="18.75" x14ac:dyDescent="0.3">
      <c r="B581" s="479"/>
      <c r="D581" s="2589" t="s">
        <v>493</v>
      </c>
      <c r="E581" s="2590"/>
      <c r="F581" s="2590"/>
      <c r="G581" s="2590"/>
      <c r="H581" s="2590"/>
      <c r="I581" s="2590"/>
      <c r="J581" s="2590"/>
      <c r="K581" s="2590"/>
      <c r="L581" s="2590"/>
      <c r="M581" s="2590"/>
      <c r="N581" s="2590"/>
      <c r="O581" s="2590"/>
      <c r="P581" s="2590"/>
      <c r="Q581" s="2590"/>
      <c r="R581" s="2590"/>
      <c r="S581" s="2590"/>
      <c r="T581" s="2590"/>
      <c r="U581" s="2590"/>
      <c r="V581" s="2590"/>
      <c r="W581" s="2590"/>
      <c r="X581" s="2590"/>
      <c r="Y581" s="2590"/>
      <c r="Z581" s="2590"/>
      <c r="AA581" s="2590"/>
      <c r="AB581" s="2590"/>
      <c r="AC581" s="2590"/>
      <c r="AD581" s="2590"/>
      <c r="AE581" s="2590"/>
      <c r="AF581" s="2590"/>
      <c r="AG581" s="2590"/>
      <c r="AH581" s="2590"/>
      <c r="AI581" s="2590"/>
      <c r="AJ581" s="891"/>
      <c r="AK581" s="891"/>
      <c r="AL581" s="891"/>
      <c r="AM581" s="402"/>
      <c r="AN581" s="219"/>
      <c r="AO581" s="402"/>
      <c r="AP581" s="402"/>
      <c r="AQ581" s="403"/>
      <c r="AS581" s="479"/>
    </row>
    <row r="582" spans="2:45" ht="16.5" x14ac:dyDescent="0.3">
      <c r="B582" s="479"/>
      <c r="D582" s="605" t="s">
        <v>451</v>
      </c>
      <c r="E582" s="430" t="s">
        <v>199</v>
      </c>
      <c r="F582" s="430"/>
      <c r="G582" s="892"/>
      <c r="H582" s="545"/>
      <c r="I582" s="136"/>
      <c r="J582" s="136"/>
      <c r="K582" s="136"/>
      <c r="L582" s="136"/>
      <c r="M582" s="545"/>
      <c r="N582" s="437"/>
      <c r="O582" s="147"/>
      <c r="P582" s="2418"/>
      <c r="Q582" s="2418"/>
      <c r="R582" s="2312"/>
      <c r="S582" s="2312"/>
      <c r="T582" s="127"/>
      <c r="U582" s="151"/>
      <c r="V582" s="151"/>
      <c r="W582" s="151"/>
      <c r="X582" s="2312"/>
      <c r="Y582" s="2312"/>
      <c r="Z582" s="127"/>
      <c r="AA582" s="151"/>
      <c r="AB582" s="151"/>
      <c r="AC582" s="151"/>
      <c r="AD582" s="2312"/>
      <c r="AE582" s="2312"/>
      <c r="AF582" s="127"/>
      <c r="AG582" s="151"/>
      <c r="AH582" s="151"/>
      <c r="AI582" s="151"/>
      <c r="AJ582" s="2312"/>
      <c r="AK582" s="2312"/>
      <c r="AL582" s="2312"/>
      <c r="AM582" s="2312"/>
      <c r="AN582" s="2312"/>
      <c r="AO582" s="2312"/>
      <c r="AP582" s="2312"/>
      <c r="AQ582" s="2312"/>
      <c r="AS582" s="479"/>
    </row>
    <row r="583" spans="2:45" ht="16.5" x14ac:dyDescent="0.3">
      <c r="B583" s="479"/>
      <c r="D583" s="611"/>
      <c r="E583" s="434" t="s">
        <v>596</v>
      </c>
      <c r="F583" s="402"/>
      <c r="G583" s="434"/>
      <c r="H583" s="434"/>
      <c r="I583" s="434"/>
      <c r="J583" s="434"/>
      <c r="K583" s="434"/>
      <c r="L583" s="434"/>
      <c r="M583" s="535"/>
      <c r="N583" s="547"/>
      <c r="O583" s="429" t="s">
        <v>180</v>
      </c>
      <c r="P583" s="2317">
        <v>2</v>
      </c>
      <c r="Q583" s="2318"/>
      <c r="R583" s="2313"/>
      <c r="S583" s="2314"/>
      <c r="T583" s="453"/>
      <c r="U583" s="412"/>
      <c r="V583" s="412"/>
      <c r="W583" s="412"/>
      <c r="X583" s="2313"/>
      <c r="Y583" s="2314"/>
      <c r="Z583" s="108"/>
      <c r="AA583" s="409"/>
      <c r="AB583" s="409"/>
      <c r="AC583" s="409"/>
      <c r="AD583" s="2491"/>
      <c r="AE583" s="2492"/>
      <c r="AF583" s="108"/>
      <c r="AG583" s="409"/>
      <c r="AH583" s="409"/>
      <c r="AI583" s="409"/>
      <c r="AJ583" s="2313"/>
      <c r="AK583" s="2314"/>
      <c r="AL583" s="2313"/>
      <c r="AM583" s="2314"/>
      <c r="AN583" s="2313"/>
      <c r="AO583" s="2314"/>
      <c r="AP583" s="2313"/>
      <c r="AQ583" s="2314"/>
      <c r="AS583" s="479"/>
    </row>
    <row r="584" spans="2:45" ht="16.5" x14ac:dyDescent="0.3">
      <c r="B584" s="479"/>
      <c r="D584" s="612"/>
      <c r="E584" s="136" t="s">
        <v>597</v>
      </c>
      <c r="F584" s="399"/>
      <c r="G584" s="136"/>
      <c r="H584" s="136"/>
      <c r="I584" s="136"/>
      <c r="J584" s="136"/>
      <c r="K584" s="136"/>
      <c r="L584" s="136"/>
      <c r="M584" s="545"/>
      <c r="N584" s="437"/>
      <c r="O584" s="429" t="s">
        <v>180</v>
      </c>
      <c r="P584" s="2315">
        <v>1</v>
      </c>
      <c r="Q584" s="2315"/>
      <c r="R584" s="2316"/>
      <c r="S584" s="2316"/>
      <c r="T584" s="453"/>
      <c r="U584" s="412"/>
      <c r="V584" s="412"/>
      <c r="W584" s="412"/>
      <c r="X584" s="2316"/>
      <c r="Y584" s="2316"/>
      <c r="Z584" s="108"/>
      <c r="AA584" s="409"/>
      <c r="AB584" s="409"/>
      <c r="AC584" s="409"/>
      <c r="AD584" s="2490"/>
      <c r="AE584" s="2490"/>
      <c r="AF584" s="108"/>
      <c r="AG584" s="409"/>
      <c r="AH584" s="409"/>
      <c r="AI584" s="409"/>
      <c r="AJ584" s="2316"/>
      <c r="AK584" s="2316"/>
      <c r="AL584" s="2316"/>
      <c r="AM584" s="2316"/>
      <c r="AN584" s="2316"/>
      <c r="AO584" s="2316"/>
      <c r="AP584" s="2316"/>
      <c r="AQ584" s="2316"/>
      <c r="AS584" s="479"/>
    </row>
    <row r="585" spans="2:45" ht="16.5" x14ac:dyDescent="0.3">
      <c r="B585" s="479"/>
      <c r="D585" s="611"/>
      <c r="E585" s="434" t="s">
        <v>598</v>
      </c>
      <c r="F585" s="402"/>
      <c r="G585" s="434"/>
      <c r="H585" s="434"/>
      <c r="I585" s="434"/>
      <c r="J585" s="434"/>
      <c r="K585" s="434"/>
      <c r="L585" s="434"/>
      <c r="M585" s="535"/>
      <c r="N585" s="547"/>
      <c r="O585" s="426" t="s">
        <v>181</v>
      </c>
      <c r="P585" s="2315">
        <v>1</v>
      </c>
      <c r="Q585" s="2315"/>
      <c r="R585" s="2316"/>
      <c r="S585" s="2316"/>
      <c r="T585" s="453"/>
      <c r="U585" s="412"/>
      <c r="V585" s="412"/>
      <c r="W585" s="412"/>
      <c r="X585" s="2316"/>
      <c r="Y585" s="2316"/>
      <c r="Z585" s="108"/>
      <c r="AA585" s="409"/>
      <c r="AB585" s="409"/>
      <c r="AC585" s="409"/>
      <c r="AD585" s="2490"/>
      <c r="AE585" s="2490"/>
      <c r="AF585" s="108"/>
      <c r="AG585" s="409"/>
      <c r="AH585" s="409"/>
      <c r="AI585" s="409"/>
      <c r="AJ585" s="2316"/>
      <c r="AK585" s="2316"/>
      <c r="AL585" s="2316"/>
      <c r="AM585" s="2316"/>
      <c r="AN585" s="2316"/>
      <c r="AO585" s="2316"/>
      <c r="AP585" s="2316"/>
      <c r="AQ585" s="2316"/>
      <c r="AS585" s="479"/>
    </row>
    <row r="586" spans="2:45" ht="16.5" x14ac:dyDescent="0.3">
      <c r="B586" s="479"/>
      <c r="D586" s="605" t="s">
        <v>457</v>
      </c>
      <c r="E586" s="430" t="s">
        <v>314</v>
      </c>
      <c r="F586" s="399"/>
      <c r="G586" s="545"/>
      <c r="H586" s="545"/>
      <c r="I586" s="545"/>
      <c r="J586" s="545"/>
      <c r="K586" s="136"/>
      <c r="L586" s="136"/>
      <c r="M586" s="545"/>
      <c r="N586" s="437"/>
      <c r="O586" s="426" t="s">
        <v>181</v>
      </c>
      <c r="P586" s="2315">
        <v>1</v>
      </c>
      <c r="Q586" s="2315"/>
      <c r="R586" s="2316"/>
      <c r="S586" s="2316"/>
      <c r="T586" s="453"/>
      <c r="U586" s="412"/>
      <c r="V586" s="412"/>
      <c r="W586" s="412"/>
      <c r="X586" s="2316"/>
      <c r="Y586" s="2316"/>
      <c r="Z586" s="108"/>
      <c r="AA586" s="409"/>
      <c r="AB586" s="409"/>
      <c r="AC586" s="409"/>
      <c r="AD586" s="2490"/>
      <c r="AE586" s="2490"/>
      <c r="AF586" s="108"/>
      <c r="AG586" s="409"/>
      <c r="AH586" s="409"/>
      <c r="AI586" s="409"/>
      <c r="AJ586" s="2316"/>
      <c r="AK586" s="2316"/>
      <c r="AL586" s="2316"/>
      <c r="AM586" s="2316"/>
      <c r="AN586" s="2316"/>
      <c r="AO586" s="2316"/>
      <c r="AP586" s="2316"/>
      <c r="AQ586" s="2316"/>
      <c r="AS586" s="479"/>
    </row>
    <row r="587" spans="2:45" ht="16.5" x14ac:dyDescent="0.3">
      <c r="B587" s="479"/>
      <c r="D587" s="132" t="s">
        <v>458</v>
      </c>
      <c r="E587" s="433" t="s">
        <v>79</v>
      </c>
      <c r="F587" s="402"/>
      <c r="G587" s="533"/>
      <c r="H587" s="533"/>
      <c r="I587" s="535"/>
      <c r="J587" s="535"/>
      <c r="K587" s="434"/>
      <c r="L587" s="434"/>
      <c r="M587" s="535"/>
      <c r="N587" s="547"/>
      <c r="O587" s="473"/>
      <c r="P587" s="404"/>
      <c r="Q587" s="532"/>
      <c r="R587" s="414"/>
      <c r="S587" s="437"/>
      <c r="T587" s="453"/>
      <c r="U587" s="412"/>
      <c r="V587" s="412"/>
      <c r="W587" s="412"/>
      <c r="X587" s="414"/>
      <c r="Y587" s="437"/>
      <c r="Z587" s="108"/>
      <c r="AA587" s="409"/>
      <c r="AB587" s="409"/>
      <c r="AC587" s="409"/>
      <c r="AD587" s="414"/>
      <c r="AE587" s="437"/>
      <c r="AF587" s="108"/>
      <c r="AG587" s="409"/>
      <c r="AH587" s="409"/>
      <c r="AI587" s="409"/>
      <c r="AJ587" s="414"/>
      <c r="AK587" s="437"/>
      <c r="AL587" s="414"/>
      <c r="AM587" s="437"/>
      <c r="AN587" s="414"/>
      <c r="AO587" s="437"/>
      <c r="AP587" s="414"/>
      <c r="AQ587" s="437"/>
      <c r="AS587" s="479"/>
    </row>
    <row r="588" spans="2:45" ht="16.5" x14ac:dyDescent="0.3">
      <c r="B588" s="479"/>
      <c r="D588" s="605"/>
      <c r="E588" s="46" t="s">
        <v>599</v>
      </c>
      <c r="F588" s="531"/>
      <c r="G588" s="545"/>
      <c r="H588" s="545"/>
      <c r="I588" s="545"/>
      <c r="J588" s="545"/>
      <c r="K588" s="136"/>
      <c r="L588" s="136"/>
      <c r="M588" s="545"/>
      <c r="N588" s="437"/>
      <c r="O588" s="429" t="s">
        <v>180</v>
      </c>
      <c r="P588" s="2315">
        <v>1</v>
      </c>
      <c r="Q588" s="2315"/>
      <c r="R588" s="2316"/>
      <c r="S588" s="2316"/>
      <c r="T588" s="453"/>
      <c r="U588" s="412"/>
      <c r="V588" s="412"/>
      <c r="W588" s="412"/>
      <c r="X588" s="2316"/>
      <c r="Y588" s="2316"/>
      <c r="Z588" s="108"/>
      <c r="AA588" s="409"/>
      <c r="AB588" s="409"/>
      <c r="AC588" s="409"/>
      <c r="AD588" s="2490"/>
      <c r="AE588" s="2490"/>
      <c r="AF588" s="108"/>
      <c r="AG588" s="409"/>
      <c r="AH588" s="409"/>
      <c r="AI588" s="409"/>
      <c r="AJ588" s="2316"/>
      <c r="AK588" s="2316"/>
      <c r="AL588" s="2316"/>
      <c r="AM588" s="2316"/>
      <c r="AN588" s="2316"/>
      <c r="AO588" s="2316"/>
      <c r="AP588" s="2316"/>
      <c r="AQ588" s="2316"/>
      <c r="AS588" s="479"/>
    </row>
    <row r="589" spans="2:45" ht="16.5" x14ac:dyDescent="0.3">
      <c r="B589" s="479"/>
      <c r="D589" s="606"/>
      <c r="E589" s="91" t="s">
        <v>600</v>
      </c>
      <c r="F589" s="533"/>
      <c r="G589" s="535"/>
      <c r="H589" s="535"/>
      <c r="I589" s="535"/>
      <c r="J589" s="535"/>
      <c r="K589" s="434"/>
      <c r="L589" s="434"/>
      <c r="M589" s="535"/>
      <c r="N589" s="547"/>
      <c r="O589" s="429" t="s">
        <v>180</v>
      </c>
      <c r="P589" s="2315">
        <v>1</v>
      </c>
      <c r="Q589" s="2315"/>
      <c r="R589" s="2316"/>
      <c r="S589" s="2316"/>
      <c r="T589" s="453"/>
      <c r="U589" s="412"/>
      <c r="V589" s="412"/>
      <c r="W589" s="412"/>
      <c r="X589" s="2316"/>
      <c r="Y589" s="2316"/>
      <c r="Z589" s="108"/>
      <c r="AA589" s="409"/>
      <c r="AB589" s="409"/>
      <c r="AC589" s="409"/>
      <c r="AD589" s="2490"/>
      <c r="AE589" s="2490"/>
      <c r="AF589" s="108"/>
      <c r="AG589" s="409"/>
      <c r="AH589" s="409"/>
      <c r="AI589" s="409"/>
      <c r="AJ589" s="2316"/>
      <c r="AK589" s="2316"/>
      <c r="AL589" s="2316"/>
      <c r="AM589" s="2316"/>
      <c r="AN589" s="2316"/>
      <c r="AO589" s="2316"/>
      <c r="AP589" s="2316"/>
      <c r="AQ589" s="2316"/>
      <c r="AS589" s="479"/>
    </row>
    <row r="590" spans="2:45" ht="16.5" x14ac:dyDescent="0.3">
      <c r="B590" s="479"/>
      <c r="D590" s="605" t="s">
        <v>459</v>
      </c>
      <c r="E590" s="430" t="s">
        <v>671</v>
      </c>
      <c r="F590" s="399"/>
      <c r="G590" s="545"/>
      <c r="H590" s="545"/>
      <c r="I590" s="545"/>
      <c r="J590" s="136"/>
      <c r="K590" s="136"/>
      <c r="L590" s="136"/>
      <c r="M590" s="545"/>
      <c r="N590" s="437"/>
      <c r="O590" s="427" t="s">
        <v>53</v>
      </c>
      <c r="P590" s="2317">
        <v>30</v>
      </c>
      <c r="Q590" s="2318"/>
      <c r="R590" s="2313"/>
      <c r="S590" s="2314"/>
      <c r="T590" s="453"/>
      <c r="U590" s="412"/>
      <c r="V590" s="412"/>
      <c r="W590" s="412"/>
      <c r="X590" s="2313"/>
      <c r="Y590" s="2314"/>
      <c r="Z590" s="108"/>
      <c r="AA590" s="409"/>
      <c r="AB590" s="409"/>
      <c r="AC590" s="409"/>
      <c r="AD590" s="2491">
        <v>30</v>
      </c>
      <c r="AE590" s="2492"/>
      <c r="AF590" s="108"/>
      <c r="AG590" s="409"/>
      <c r="AH590" s="409"/>
      <c r="AI590" s="409"/>
      <c r="AJ590" s="2313"/>
      <c r="AK590" s="2314"/>
      <c r="AL590" s="2313"/>
      <c r="AM590" s="2314"/>
      <c r="AN590" s="2313"/>
      <c r="AO590" s="2314"/>
      <c r="AP590" s="2313"/>
      <c r="AQ590" s="2314"/>
      <c r="AS590" s="479"/>
    </row>
    <row r="591" spans="2:45" ht="16.5" customHeight="1" x14ac:dyDescent="0.3">
      <c r="B591" s="479"/>
      <c r="D591" s="611"/>
      <c r="E591" s="2596" t="s">
        <v>200</v>
      </c>
      <c r="F591" s="2596"/>
      <c r="G591" s="2596"/>
      <c r="H591" s="2596"/>
      <c r="I591" s="2596"/>
      <c r="J591" s="2596"/>
      <c r="K591" s="2596"/>
      <c r="L591" s="2596"/>
      <c r="M591" s="2596"/>
      <c r="N591" s="2597"/>
      <c r="O591" s="473"/>
      <c r="P591" s="2315"/>
      <c r="Q591" s="2315"/>
      <c r="R591" s="2316"/>
      <c r="S591" s="2316"/>
      <c r="T591" s="453"/>
      <c r="U591" s="412"/>
      <c r="V591" s="412"/>
      <c r="W591" s="412"/>
      <c r="X591" s="2316"/>
      <c r="Y591" s="2316"/>
      <c r="Z591" s="108"/>
      <c r="AA591" s="409"/>
      <c r="AB591" s="409"/>
      <c r="AC591" s="409"/>
      <c r="AD591" s="2316"/>
      <c r="AE591" s="2316"/>
      <c r="AF591" s="108"/>
      <c r="AG591" s="409"/>
      <c r="AH591" s="409"/>
      <c r="AI591" s="409"/>
      <c r="AJ591" s="2316"/>
      <c r="AK591" s="2316"/>
      <c r="AL591" s="2316"/>
      <c r="AM591" s="2316"/>
      <c r="AN591" s="2316"/>
      <c r="AO591" s="2316"/>
      <c r="AP591" s="2316"/>
      <c r="AQ591" s="2316"/>
      <c r="AS591" s="479"/>
    </row>
    <row r="592" spans="2:45" ht="16.5" x14ac:dyDescent="0.3">
      <c r="B592" s="479"/>
      <c r="D592" s="149" t="s">
        <v>460</v>
      </c>
      <c r="E592" s="538" t="s">
        <v>672</v>
      </c>
      <c r="F592" s="42"/>
      <c r="G592" s="42"/>
      <c r="H592" s="42"/>
      <c r="I592" s="42"/>
      <c r="J592" s="42"/>
      <c r="K592" s="531"/>
      <c r="L592" s="399"/>
      <c r="M592" s="399"/>
      <c r="N592" s="400"/>
      <c r="O592" s="473"/>
      <c r="P592" s="2315"/>
      <c r="Q592" s="2315"/>
      <c r="R592" s="2316"/>
      <c r="S592" s="2316"/>
      <c r="T592" s="453"/>
      <c r="U592" s="412"/>
      <c r="V592" s="412"/>
      <c r="W592" s="412"/>
      <c r="X592" s="2316"/>
      <c r="Y592" s="2316"/>
      <c r="Z592" s="108"/>
      <c r="AA592" s="409"/>
      <c r="AB592" s="409"/>
      <c r="AC592" s="409"/>
      <c r="AD592" s="2316"/>
      <c r="AE592" s="2316"/>
      <c r="AF592" s="108"/>
      <c r="AG592" s="409"/>
      <c r="AH592" s="409"/>
      <c r="AI592" s="409"/>
      <c r="AJ592" s="2316"/>
      <c r="AK592" s="2316"/>
      <c r="AL592" s="2316"/>
      <c r="AM592" s="2316"/>
      <c r="AN592" s="2316"/>
      <c r="AO592" s="2316"/>
      <c r="AP592" s="2316"/>
      <c r="AQ592" s="2316"/>
      <c r="AS592" s="479"/>
    </row>
    <row r="593" spans="2:45" ht="16.5" x14ac:dyDescent="0.3">
      <c r="B593" s="479"/>
      <c r="D593" s="611"/>
      <c r="E593" s="434" t="s">
        <v>601</v>
      </c>
      <c r="F593" s="434"/>
      <c r="G593" s="434"/>
      <c r="H593" s="434"/>
      <c r="I593" s="434"/>
      <c r="J593" s="434"/>
      <c r="K593" s="434"/>
      <c r="L593" s="535"/>
      <c r="M593" s="535"/>
      <c r="N593" s="547"/>
      <c r="O593" s="429" t="s">
        <v>180</v>
      </c>
      <c r="P593" s="2315">
        <v>1</v>
      </c>
      <c r="Q593" s="2315"/>
      <c r="R593" s="2316"/>
      <c r="S593" s="2316"/>
      <c r="T593" s="453"/>
      <c r="U593" s="412"/>
      <c r="V593" s="412"/>
      <c r="W593" s="412"/>
      <c r="X593" s="2316"/>
      <c r="Y593" s="2316"/>
      <c r="Z593" s="108"/>
      <c r="AA593" s="409"/>
      <c r="AB593" s="409"/>
      <c r="AC593" s="409"/>
      <c r="AD593" s="2490"/>
      <c r="AE593" s="2490"/>
      <c r="AF593" s="108"/>
      <c r="AG593" s="409"/>
      <c r="AH593" s="409"/>
      <c r="AI593" s="409"/>
      <c r="AJ593" s="2316"/>
      <c r="AK593" s="2316"/>
      <c r="AL593" s="2316"/>
      <c r="AM593" s="2316"/>
      <c r="AN593" s="2316"/>
      <c r="AO593" s="2316"/>
      <c r="AP593" s="2316"/>
      <c r="AQ593" s="2316"/>
      <c r="AS593" s="479"/>
    </row>
    <row r="594" spans="2:45" ht="16.5" x14ac:dyDescent="0.3">
      <c r="B594" s="479"/>
      <c r="D594" s="612"/>
      <c r="E594" s="136" t="s">
        <v>602</v>
      </c>
      <c r="F594" s="136"/>
      <c r="G594" s="136"/>
      <c r="H594" s="136"/>
      <c r="I594" s="136"/>
      <c r="J594" s="136"/>
      <c r="K594" s="136"/>
      <c r="L594" s="545"/>
      <c r="M594" s="545"/>
      <c r="N594" s="437"/>
      <c r="O594" s="426" t="s">
        <v>181</v>
      </c>
      <c r="P594" s="2315">
        <v>1</v>
      </c>
      <c r="Q594" s="2315"/>
      <c r="R594" s="2316"/>
      <c r="S594" s="2316"/>
      <c r="T594" s="453"/>
      <c r="U594" s="412"/>
      <c r="V594" s="412"/>
      <c r="W594" s="412"/>
      <c r="X594" s="2316"/>
      <c r="Y594" s="2316"/>
      <c r="Z594" s="108"/>
      <c r="AA594" s="409"/>
      <c r="AB594" s="409"/>
      <c r="AC594" s="409"/>
      <c r="AD594" s="2490"/>
      <c r="AE594" s="2490"/>
      <c r="AF594" s="108"/>
      <c r="AG594" s="409"/>
      <c r="AH594" s="409"/>
      <c r="AI594" s="409"/>
      <c r="AJ594" s="2316"/>
      <c r="AK594" s="2316"/>
      <c r="AL594" s="2316"/>
      <c r="AM594" s="2316"/>
      <c r="AN594" s="2316"/>
      <c r="AO594" s="2316"/>
      <c r="AP594" s="2316"/>
      <c r="AQ594" s="2316"/>
      <c r="AS594" s="479"/>
    </row>
    <row r="595" spans="2:45" ht="16.5" x14ac:dyDescent="0.3">
      <c r="B595" s="479"/>
      <c r="D595" s="611"/>
      <c r="E595" s="434" t="s">
        <v>603</v>
      </c>
      <c r="F595" s="434"/>
      <c r="G595" s="434"/>
      <c r="H595" s="434"/>
      <c r="I595" s="434"/>
      <c r="J595" s="434"/>
      <c r="K595" s="434"/>
      <c r="L595" s="535"/>
      <c r="M595" s="535"/>
      <c r="N595" s="547"/>
      <c r="O595" s="473"/>
      <c r="P595" s="2315"/>
      <c r="Q595" s="2315"/>
      <c r="R595" s="2316"/>
      <c r="S595" s="2316"/>
      <c r="T595" s="453"/>
      <c r="U595" s="412"/>
      <c r="V595" s="412"/>
      <c r="W595" s="412"/>
      <c r="X595" s="2316"/>
      <c r="Y595" s="2316"/>
      <c r="Z595" s="108"/>
      <c r="AA595" s="409"/>
      <c r="AB595" s="409"/>
      <c r="AC595" s="409"/>
      <c r="AD595" s="2316"/>
      <c r="AE595" s="2316"/>
      <c r="AF595" s="108"/>
      <c r="AG595" s="409"/>
      <c r="AH595" s="409"/>
      <c r="AI595" s="409"/>
      <c r="AJ595" s="2316"/>
      <c r="AK595" s="2316"/>
      <c r="AL595" s="2316"/>
      <c r="AM595" s="2316"/>
      <c r="AN595" s="2316"/>
      <c r="AO595" s="2316"/>
      <c r="AP595" s="2316"/>
      <c r="AQ595" s="2316"/>
      <c r="AS595" s="479"/>
    </row>
    <row r="596" spans="2:45" ht="16.5" x14ac:dyDescent="0.3">
      <c r="B596" s="479"/>
      <c r="D596" s="612"/>
      <c r="E596" s="188" t="s">
        <v>604</v>
      </c>
      <c r="F596" s="136"/>
      <c r="G596" s="136"/>
      <c r="H596" s="136"/>
      <c r="I596" s="136"/>
      <c r="J596" s="136"/>
      <c r="K596" s="136"/>
      <c r="L596" s="545"/>
      <c r="M596" s="545"/>
      <c r="N596" s="437"/>
      <c r="O596" s="426" t="s">
        <v>181</v>
      </c>
      <c r="P596" s="2317">
        <v>1</v>
      </c>
      <c r="Q596" s="2318"/>
      <c r="R596" s="2313"/>
      <c r="S596" s="2314"/>
      <c r="T596" s="453"/>
      <c r="U596" s="412"/>
      <c r="V596" s="412"/>
      <c r="W596" s="412"/>
      <c r="X596" s="2313"/>
      <c r="Y596" s="2314"/>
      <c r="Z596" s="108"/>
      <c r="AA596" s="409"/>
      <c r="AB596" s="409"/>
      <c r="AC596" s="409"/>
      <c r="AD596" s="2491"/>
      <c r="AE596" s="2492"/>
      <c r="AF596" s="108"/>
      <c r="AG596" s="409"/>
      <c r="AH596" s="409"/>
      <c r="AI596" s="409"/>
      <c r="AJ596" s="2313"/>
      <c r="AK596" s="2314"/>
      <c r="AL596" s="2313"/>
      <c r="AM596" s="2314"/>
      <c r="AN596" s="2313"/>
      <c r="AO596" s="2314"/>
      <c r="AP596" s="2313"/>
      <c r="AQ596" s="2314"/>
      <c r="AS596" s="479"/>
    </row>
    <row r="597" spans="2:45" ht="16.5" x14ac:dyDescent="0.3">
      <c r="B597" s="479"/>
      <c r="D597" s="611"/>
      <c r="E597" s="199" t="s">
        <v>605</v>
      </c>
      <c r="F597" s="434"/>
      <c r="G597" s="434"/>
      <c r="H597" s="434"/>
      <c r="I597" s="434"/>
      <c r="J597" s="434"/>
      <c r="K597" s="434"/>
      <c r="L597" s="535"/>
      <c r="M597" s="535"/>
      <c r="N597" s="547"/>
      <c r="O597" s="426" t="s">
        <v>181</v>
      </c>
      <c r="P597" s="2315">
        <v>1</v>
      </c>
      <c r="Q597" s="2315"/>
      <c r="R597" s="2316"/>
      <c r="S597" s="2316"/>
      <c r="T597" s="453"/>
      <c r="U597" s="412"/>
      <c r="V597" s="412"/>
      <c r="W597" s="412"/>
      <c r="X597" s="2316"/>
      <c r="Y597" s="2316"/>
      <c r="Z597" s="108"/>
      <c r="AA597" s="409"/>
      <c r="AB597" s="409"/>
      <c r="AC597" s="409"/>
      <c r="AD597" s="2490"/>
      <c r="AE597" s="2490"/>
      <c r="AF597" s="108"/>
      <c r="AG597" s="409"/>
      <c r="AH597" s="409"/>
      <c r="AI597" s="409"/>
      <c r="AJ597" s="2316"/>
      <c r="AK597" s="2316"/>
      <c r="AL597" s="2316"/>
      <c r="AM597" s="2316"/>
      <c r="AN597" s="2316"/>
      <c r="AO597" s="2316"/>
      <c r="AP597" s="2316"/>
      <c r="AQ597" s="2316"/>
      <c r="AS597" s="479"/>
    </row>
    <row r="598" spans="2:45" ht="16.5" x14ac:dyDescent="0.3">
      <c r="B598" s="479"/>
      <c r="D598" s="612"/>
      <c r="E598" s="188" t="s">
        <v>673</v>
      </c>
      <c r="F598" s="136"/>
      <c r="G598" s="136"/>
      <c r="H598" s="136"/>
      <c r="I598" s="136"/>
      <c r="J598" s="136"/>
      <c r="K598" s="136"/>
      <c r="L598" s="545"/>
      <c r="M598" s="545"/>
      <c r="N598" s="437"/>
      <c r="O598" s="426" t="s">
        <v>181</v>
      </c>
      <c r="P598" s="2315">
        <v>2</v>
      </c>
      <c r="Q598" s="2315"/>
      <c r="R598" s="2316"/>
      <c r="S598" s="2316"/>
      <c r="T598" s="453"/>
      <c r="U598" s="412"/>
      <c r="V598" s="412"/>
      <c r="W598" s="412"/>
      <c r="X598" s="2316"/>
      <c r="Y598" s="2316"/>
      <c r="Z598" s="108"/>
      <c r="AA598" s="409"/>
      <c r="AB598" s="409"/>
      <c r="AC598" s="409"/>
      <c r="AD598" s="2490"/>
      <c r="AE598" s="2490"/>
      <c r="AF598" s="108"/>
      <c r="AG598" s="409"/>
      <c r="AH598" s="409"/>
      <c r="AI598" s="409"/>
      <c r="AJ598" s="2316"/>
      <c r="AK598" s="2316"/>
      <c r="AL598" s="2316"/>
      <c r="AM598" s="2316"/>
      <c r="AN598" s="2316"/>
      <c r="AO598" s="2316"/>
      <c r="AP598" s="2316"/>
      <c r="AQ598" s="2316"/>
      <c r="AS598" s="479"/>
    </row>
    <row r="599" spans="2:45" ht="16.5" x14ac:dyDescent="0.3">
      <c r="B599" s="479"/>
      <c r="D599" s="611"/>
      <c r="E599" s="434" t="s">
        <v>661</v>
      </c>
      <c r="F599" s="434"/>
      <c r="G599" s="434"/>
      <c r="H599" s="434"/>
      <c r="I599" s="434"/>
      <c r="J599" s="434"/>
      <c r="K599" s="434"/>
      <c r="L599" s="535"/>
      <c r="M599" s="535"/>
      <c r="N599" s="547"/>
      <c r="O599" s="427" t="s">
        <v>53</v>
      </c>
      <c r="P599" s="2315">
        <v>2</v>
      </c>
      <c r="Q599" s="2315"/>
      <c r="R599" s="2316"/>
      <c r="S599" s="2316"/>
      <c r="T599" s="453"/>
      <c r="U599" s="412"/>
      <c r="V599" s="412"/>
      <c r="W599" s="412"/>
      <c r="X599" s="2316"/>
      <c r="Y599" s="2316"/>
      <c r="Z599" s="108"/>
      <c r="AA599" s="409"/>
      <c r="AB599" s="409"/>
      <c r="AC599" s="409"/>
      <c r="AD599" s="2490">
        <v>2</v>
      </c>
      <c r="AE599" s="2490"/>
      <c r="AF599" s="108"/>
      <c r="AG599" s="409"/>
      <c r="AH599" s="409"/>
      <c r="AI599" s="409"/>
      <c r="AJ599" s="2316"/>
      <c r="AK599" s="2316"/>
      <c r="AL599" s="2316"/>
      <c r="AM599" s="2316"/>
      <c r="AN599" s="2316"/>
      <c r="AO599" s="2316"/>
      <c r="AP599" s="2316"/>
      <c r="AQ599" s="2316"/>
      <c r="AS599" s="479"/>
    </row>
    <row r="600" spans="2:45" ht="16.5" x14ac:dyDescent="0.3">
      <c r="B600" s="479"/>
      <c r="D600" s="613"/>
      <c r="E600" s="189" t="s">
        <v>606</v>
      </c>
      <c r="F600" s="189"/>
      <c r="G600" s="189"/>
      <c r="H600" s="189"/>
      <c r="I600" s="189"/>
      <c r="J600" s="189"/>
      <c r="K600" s="189"/>
      <c r="L600" s="52"/>
      <c r="M600" s="52"/>
      <c r="N600" s="190"/>
      <c r="O600" s="427" t="s">
        <v>53</v>
      </c>
      <c r="P600" s="2315">
        <v>2</v>
      </c>
      <c r="Q600" s="2315"/>
      <c r="R600" s="2316"/>
      <c r="S600" s="2316"/>
      <c r="T600" s="453"/>
      <c r="U600" s="412"/>
      <c r="V600" s="412"/>
      <c r="W600" s="412"/>
      <c r="X600" s="2316"/>
      <c r="Y600" s="2316"/>
      <c r="Z600" s="108"/>
      <c r="AA600" s="409"/>
      <c r="AB600" s="409"/>
      <c r="AC600" s="409"/>
      <c r="AD600" s="2490">
        <v>2</v>
      </c>
      <c r="AE600" s="2490"/>
      <c r="AF600" s="108"/>
      <c r="AG600" s="409"/>
      <c r="AH600" s="409"/>
      <c r="AI600" s="409"/>
      <c r="AJ600" s="2316"/>
      <c r="AK600" s="2316"/>
      <c r="AL600" s="2316"/>
      <c r="AM600" s="2316"/>
      <c r="AN600" s="2316"/>
      <c r="AO600" s="2316"/>
      <c r="AP600" s="2316"/>
      <c r="AQ600" s="2316"/>
      <c r="AS600" s="479"/>
    </row>
    <row r="601" spans="2:45" ht="16.5" x14ac:dyDescent="0.3">
      <c r="B601" s="479"/>
      <c r="D601" s="605" t="s">
        <v>666</v>
      </c>
      <c r="E601" s="430" t="s">
        <v>667</v>
      </c>
      <c r="F601" s="399"/>
      <c r="G601" s="545"/>
      <c r="H601" s="545"/>
      <c r="I601" s="545"/>
      <c r="J601" s="545"/>
      <c r="K601" s="136"/>
      <c r="L601" s="136"/>
      <c r="M601" s="545"/>
      <c r="N601" s="437"/>
      <c r="O601" s="429" t="s">
        <v>180</v>
      </c>
      <c r="P601" s="2315">
        <v>1</v>
      </c>
      <c r="Q601" s="2315"/>
      <c r="R601" s="2316"/>
      <c r="S601" s="2316"/>
      <c r="T601" s="453"/>
      <c r="U601" s="412"/>
      <c r="V601" s="412"/>
      <c r="W601" s="412"/>
      <c r="X601" s="2316"/>
      <c r="Y601" s="2316"/>
      <c r="Z601" s="108"/>
      <c r="AA601" s="409"/>
      <c r="AB601" s="409"/>
      <c r="AC601" s="409"/>
      <c r="AD601" s="2490"/>
      <c r="AE601" s="2490"/>
      <c r="AF601" s="108"/>
      <c r="AG601" s="409"/>
      <c r="AH601" s="409"/>
      <c r="AI601" s="409"/>
      <c r="AJ601" s="2316"/>
      <c r="AK601" s="2316"/>
      <c r="AL601" s="2316"/>
      <c r="AM601" s="2316"/>
      <c r="AN601" s="2316"/>
      <c r="AO601" s="2316"/>
      <c r="AP601" s="2316"/>
      <c r="AQ601" s="2316"/>
      <c r="AS601" s="479"/>
    </row>
    <row r="602" spans="2:45" ht="16.5" x14ac:dyDescent="0.3">
      <c r="B602" s="479"/>
      <c r="D602" s="2432" t="s">
        <v>40</v>
      </c>
      <c r="E602" s="2433"/>
      <c r="F602" s="2433"/>
      <c r="G602" s="2433"/>
      <c r="H602" s="2433"/>
      <c r="I602" s="2433"/>
      <c r="J602" s="2433"/>
      <c r="K602" s="2433"/>
      <c r="L602" s="2433"/>
      <c r="M602" s="2433"/>
      <c r="N602" s="2433"/>
      <c r="O602" s="2434"/>
      <c r="P602" s="2397">
        <f>SUM(P583:Q601)</f>
        <v>48</v>
      </c>
      <c r="Q602" s="2398"/>
      <c r="R602" s="2397"/>
      <c r="S602" s="2398"/>
      <c r="T602" s="809"/>
      <c r="U602" s="633"/>
      <c r="V602" s="634"/>
      <c r="W602" s="633"/>
      <c r="X602" s="2397"/>
      <c r="Y602" s="2398"/>
      <c r="Z602" s="809"/>
      <c r="AA602" s="633"/>
      <c r="AB602" s="634"/>
      <c r="AC602" s="633"/>
      <c r="AD602" s="2397">
        <f>SUM(AD583:AE600)</f>
        <v>34</v>
      </c>
      <c r="AE602" s="2398"/>
      <c r="AF602" s="809">
        <f>AD590+AD599+AD600</f>
        <v>34</v>
      </c>
      <c r="AG602" s="633">
        <f>P590+P599+P600</f>
        <v>34</v>
      </c>
      <c r="AH602" s="634">
        <f>P583+P584+P588+P589+P593+P601</f>
        <v>7</v>
      </c>
      <c r="AI602" s="633">
        <f>P585+P586+P594+P596+P597+P598</f>
        <v>7</v>
      </c>
      <c r="AJ602" s="2427"/>
      <c r="AK602" s="2428"/>
      <c r="AL602" s="2397"/>
      <c r="AM602" s="2398"/>
      <c r="AN602" s="2397"/>
      <c r="AO602" s="2398"/>
      <c r="AP602" s="2397"/>
      <c r="AQ602" s="2398"/>
      <c r="AS602" s="479"/>
    </row>
    <row r="603" spans="2:45" x14ac:dyDescent="0.25">
      <c r="B603" s="479"/>
      <c r="AJ603" s="474"/>
      <c r="AK603" s="474"/>
      <c r="AL603" s="474"/>
      <c r="AN603" s="474"/>
      <c r="AS603" s="479"/>
    </row>
    <row r="604" spans="2:45" ht="18.75" x14ac:dyDescent="0.3">
      <c r="B604" s="479"/>
      <c r="D604" s="2589" t="s">
        <v>494</v>
      </c>
      <c r="E604" s="2590"/>
      <c r="F604" s="2590"/>
      <c r="G604" s="2590"/>
      <c r="H604" s="2590"/>
      <c r="I604" s="2590"/>
      <c r="J604" s="2590"/>
      <c r="K604" s="2590"/>
      <c r="L604" s="2590"/>
      <c r="M604" s="2590"/>
      <c r="N604" s="2590"/>
      <c r="O604" s="2590"/>
      <c r="P604" s="2590"/>
      <c r="Q604" s="2590"/>
      <c r="R604" s="2590"/>
      <c r="S604" s="2590"/>
      <c r="T604" s="2590"/>
      <c r="U604" s="2590"/>
      <c r="V604" s="2590"/>
      <c r="W604" s="2590"/>
      <c r="X604" s="2590"/>
      <c r="Y604" s="2590"/>
      <c r="Z604" s="2590"/>
      <c r="AA604" s="2590"/>
      <c r="AB604" s="2590"/>
      <c r="AC604" s="2590"/>
      <c r="AD604" s="2590"/>
      <c r="AE604" s="2590"/>
      <c r="AF604" s="2590"/>
      <c r="AG604" s="2590"/>
      <c r="AH604" s="2590"/>
      <c r="AI604" s="2590"/>
      <c r="AJ604" s="891"/>
      <c r="AK604" s="891"/>
      <c r="AL604" s="891"/>
      <c r="AM604" s="402"/>
      <c r="AN604" s="219"/>
      <c r="AO604" s="402"/>
      <c r="AP604" s="402"/>
      <c r="AQ604" s="403"/>
      <c r="AS604" s="479"/>
    </row>
    <row r="605" spans="2:45" ht="16.5" x14ac:dyDescent="0.3">
      <c r="B605" s="479"/>
      <c r="D605" s="605" t="s">
        <v>461</v>
      </c>
      <c r="E605" s="430" t="s">
        <v>202</v>
      </c>
      <c r="F605" s="430"/>
      <c r="G605" s="545"/>
      <c r="H605" s="545"/>
      <c r="I605" s="545"/>
      <c r="J605" s="545"/>
      <c r="K605" s="545"/>
      <c r="L605" s="545"/>
      <c r="M605" s="545"/>
      <c r="N605" s="437"/>
      <c r="O605" s="342" t="s">
        <v>181</v>
      </c>
      <c r="P605" s="2312">
        <v>1</v>
      </c>
      <c r="Q605" s="2312"/>
      <c r="R605" s="2422"/>
      <c r="S605" s="2423"/>
      <c r="T605" s="246"/>
      <c r="U605" s="68"/>
      <c r="V605" s="68"/>
      <c r="W605" s="68"/>
      <c r="X605" s="2422"/>
      <c r="Y605" s="2423"/>
      <c r="Z605" s="127"/>
      <c r="AA605" s="151"/>
      <c r="AB605" s="151"/>
      <c r="AC605" s="151"/>
      <c r="AD605" s="2603">
        <v>1</v>
      </c>
      <c r="AE605" s="2604"/>
      <c r="AF605" s="127"/>
      <c r="AG605" s="151"/>
      <c r="AH605" s="151"/>
      <c r="AI605" s="151"/>
      <c r="AJ605" s="2422"/>
      <c r="AK605" s="2423"/>
      <c r="AL605" s="2422"/>
      <c r="AM605" s="2423"/>
      <c r="AN605" s="2422"/>
      <c r="AO605" s="2423"/>
      <c r="AP605" s="2422"/>
      <c r="AQ605" s="2423"/>
      <c r="AS605" s="479"/>
    </row>
    <row r="606" spans="2:45" ht="16.5" x14ac:dyDescent="0.3">
      <c r="B606" s="479"/>
      <c r="D606" s="606" t="s">
        <v>462</v>
      </c>
      <c r="E606" s="550" t="s">
        <v>203</v>
      </c>
      <c r="F606" s="553"/>
      <c r="G606" s="553"/>
      <c r="H606" s="553"/>
      <c r="I606" s="553"/>
      <c r="J606" s="553"/>
      <c r="K606" s="553"/>
      <c r="L606" s="553"/>
      <c r="M606" s="535"/>
      <c r="N606" s="547"/>
      <c r="O606" s="426" t="s">
        <v>181</v>
      </c>
      <c r="P606" s="2316">
        <v>1</v>
      </c>
      <c r="Q606" s="2316"/>
      <c r="R606" s="2316"/>
      <c r="S606" s="2316"/>
      <c r="T606" s="453"/>
      <c r="U606" s="412"/>
      <c r="V606" s="412"/>
      <c r="W606" s="412"/>
      <c r="X606" s="2316"/>
      <c r="Y606" s="2316"/>
      <c r="Z606" s="108"/>
      <c r="AA606" s="409"/>
      <c r="AB606" s="409"/>
      <c r="AC606" s="409"/>
      <c r="AD606" s="2490">
        <v>1</v>
      </c>
      <c r="AE606" s="2490"/>
      <c r="AF606" s="108"/>
      <c r="AG606" s="409"/>
      <c r="AH606" s="409"/>
      <c r="AI606" s="409"/>
      <c r="AJ606" s="2316"/>
      <c r="AK606" s="2316"/>
      <c r="AL606" s="2316"/>
      <c r="AM606" s="2316"/>
      <c r="AN606" s="2316"/>
      <c r="AO606" s="2316"/>
      <c r="AP606" s="2316"/>
      <c r="AQ606" s="2316"/>
      <c r="AS606" s="479"/>
    </row>
    <row r="607" spans="2:45" ht="16.5" x14ac:dyDescent="0.3">
      <c r="B607" s="479"/>
      <c r="D607" s="606" t="s">
        <v>463</v>
      </c>
      <c r="E607" s="438" t="s">
        <v>208</v>
      </c>
      <c r="F607" s="343"/>
      <c r="G607" s="343"/>
      <c r="H607" s="343"/>
      <c r="I607" s="343"/>
      <c r="J607" s="343"/>
      <c r="K607" s="343"/>
      <c r="L607" s="343"/>
      <c r="M607" s="343"/>
      <c r="N607" s="344"/>
      <c r="O607" s="453"/>
      <c r="P607" s="2313"/>
      <c r="Q607" s="2314"/>
      <c r="R607" s="2313"/>
      <c r="S607" s="2314"/>
      <c r="T607" s="453"/>
      <c r="U607" s="412"/>
      <c r="V607" s="412"/>
      <c r="W607" s="412"/>
      <c r="X607" s="2313"/>
      <c r="Y607" s="2314"/>
      <c r="Z607" s="108"/>
      <c r="AA607" s="409"/>
      <c r="AB607" s="409"/>
      <c r="AC607" s="409"/>
      <c r="AD607" s="2313"/>
      <c r="AE607" s="2314"/>
      <c r="AF607" s="108"/>
      <c r="AG607" s="409"/>
      <c r="AH607" s="409"/>
      <c r="AI607" s="409"/>
      <c r="AJ607" s="2313"/>
      <c r="AK607" s="2314"/>
      <c r="AL607" s="2313"/>
      <c r="AM607" s="2314"/>
      <c r="AN607" s="2313"/>
      <c r="AO607" s="2314"/>
      <c r="AP607" s="2313"/>
      <c r="AQ607" s="2314"/>
      <c r="AS607" s="479"/>
    </row>
    <row r="608" spans="2:45" ht="16.5" x14ac:dyDescent="0.3">
      <c r="B608" s="479"/>
      <c r="D608" s="612"/>
      <c r="E608" s="136" t="s">
        <v>607</v>
      </c>
      <c r="F608" s="136"/>
      <c r="G608" s="136"/>
      <c r="H608" s="136"/>
      <c r="I608" s="136"/>
      <c r="J608" s="399"/>
      <c r="K608" s="399"/>
      <c r="L608" s="399"/>
      <c r="M608" s="545"/>
      <c r="N608" s="437"/>
      <c r="O608" s="429" t="s">
        <v>180</v>
      </c>
      <c r="P608" s="2316">
        <v>1</v>
      </c>
      <c r="Q608" s="2316"/>
      <c r="R608" s="2313"/>
      <c r="S608" s="2314"/>
      <c r="T608" s="453"/>
      <c r="U608" s="412"/>
      <c r="V608" s="412"/>
      <c r="W608" s="412"/>
      <c r="X608" s="2313"/>
      <c r="Y608" s="2314"/>
      <c r="Z608" s="108"/>
      <c r="AA608" s="409"/>
      <c r="AB608" s="409"/>
      <c r="AC608" s="409"/>
      <c r="AD608" s="2491">
        <v>1</v>
      </c>
      <c r="AE608" s="2492"/>
      <c r="AF608" s="108"/>
      <c r="AG608" s="409"/>
      <c r="AH608" s="409"/>
      <c r="AI608" s="409"/>
      <c r="AJ608" s="2313"/>
      <c r="AK608" s="2314"/>
      <c r="AL608" s="2313"/>
      <c r="AM608" s="2314"/>
      <c r="AN608" s="2313"/>
      <c r="AO608" s="2314"/>
      <c r="AP608" s="2313"/>
      <c r="AQ608" s="2314"/>
      <c r="AS608" s="479"/>
    </row>
    <row r="609" spans="2:45" ht="16.5" x14ac:dyDescent="0.3">
      <c r="B609" s="479"/>
      <c r="D609" s="611"/>
      <c r="E609" s="434" t="s">
        <v>608</v>
      </c>
      <c r="F609" s="402"/>
      <c r="G609" s="402"/>
      <c r="H609" s="402"/>
      <c r="I609" s="402"/>
      <c r="J609" s="402"/>
      <c r="K609" s="402"/>
      <c r="L609" s="402"/>
      <c r="M609" s="535"/>
      <c r="N609" s="547"/>
      <c r="O609" s="429" t="s">
        <v>180</v>
      </c>
      <c r="P609" s="2316">
        <v>1</v>
      </c>
      <c r="Q609" s="2316"/>
      <c r="R609" s="2316"/>
      <c r="S609" s="2316"/>
      <c r="T609" s="453"/>
      <c r="U609" s="412"/>
      <c r="V609" s="412"/>
      <c r="W609" s="412"/>
      <c r="X609" s="2316"/>
      <c r="Y609" s="2316"/>
      <c r="Z609" s="108"/>
      <c r="AA609" s="409"/>
      <c r="AB609" s="409"/>
      <c r="AC609" s="409"/>
      <c r="AD609" s="2490">
        <v>1</v>
      </c>
      <c r="AE609" s="2490"/>
      <c r="AF609" s="108"/>
      <c r="AG609" s="409"/>
      <c r="AH609" s="409"/>
      <c r="AI609" s="409"/>
      <c r="AJ609" s="2316"/>
      <c r="AK609" s="2316"/>
      <c r="AL609" s="2316"/>
      <c r="AM609" s="2316"/>
      <c r="AN609" s="2316"/>
      <c r="AO609" s="2316"/>
      <c r="AP609" s="2316"/>
      <c r="AQ609" s="2316"/>
      <c r="AS609" s="479"/>
    </row>
    <row r="610" spans="2:45" ht="16.5" x14ac:dyDescent="0.3">
      <c r="B610" s="479"/>
      <c r="D610" s="606" t="s">
        <v>464</v>
      </c>
      <c r="E610" s="438" t="s">
        <v>261</v>
      </c>
      <c r="F610" s="343"/>
      <c r="G610" s="343"/>
      <c r="H610" s="343"/>
      <c r="I610" s="343"/>
      <c r="J610" s="402"/>
      <c r="K610" s="402"/>
      <c r="L610" s="402"/>
      <c r="M610" s="535"/>
      <c r="N610" s="547"/>
      <c r="O610" s="429" t="s">
        <v>180</v>
      </c>
      <c r="P610" s="2316">
        <v>1</v>
      </c>
      <c r="Q610" s="2316"/>
      <c r="R610" s="2316"/>
      <c r="S610" s="2316"/>
      <c r="T610" s="453"/>
      <c r="U610" s="412"/>
      <c r="V610" s="412"/>
      <c r="W610" s="412"/>
      <c r="X610" s="2316"/>
      <c r="Y610" s="2316"/>
      <c r="Z610" s="108"/>
      <c r="AA610" s="409"/>
      <c r="AB610" s="409"/>
      <c r="AC610" s="409"/>
      <c r="AD610" s="2490">
        <v>1</v>
      </c>
      <c r="AE610" s="2490"/>
      <c r="AF610" s="108"/>
      <c r="AG610" s="409"/>
      <c r="AH610" s="409"/>
      <c r="AI610" s="409"/>
      <c r="AJ610" s="2316"/>
      <c r="AK610" s="2316"/>
      <c r="AL610" s="2316"/>
      <c r="AM610" s="2316"/>
      <c r="AN610" s="2316"/>
      <c r="AO610" s="2316"/>
      <c r="AP610" s="2316"/>
      <c r="AQ610" s="2316"/>
      <c r="AS610" s="479"/>
    </row>
    <row r="611" spans="2:45" ht="16.5" x14ac:dyDescent="0.3">
      <c r="B611" s="479"/>
      <c r="D611" s="605" t="s">
        <v>465</v>
      </c>
      <c r="E611" s="430" t="s">
        <v>204</v>
      </c>
      <c r="F611" s="136"/>
      <c r="G611" s="136"/>
      <c r="H611" s="136"/>
      <c r="I611" s="136"/>
      <c r="J611" s="136"/>
      <c r="K611" s="136"/>
      <c r="L611" s="136"/>
      <c r="M611" s="545"/>
      <c r="N611" s="437"/>
      <c r="O611" s="426" t="s">
        <v>181</v>
      </c>
      <c r="P611" s="2316">
        <v>1</v>
      </c>
      <c r="Q611" s="2316"/>
      <c r="R611" s="2313"/>
      <c r="S611" s="2314"/>
      <c r="T611" s="453"/>
      <c r="U611" s="412"/>
      <c r="V611" s="412"/>
      <c r="W611" s="412"/>
      <c r="X611" s="2313"/>
      <c r="Y611" s="2314"/>
      <c r="Z611" s="108"/>
      <c r="AA611" s="409"/>
      <c r="AB611" s="409"/>
      <c r="AC611" s="409"/>
      <c r="AD611" s="2491">
        <v>1</v>
      </c>
      <c r="AE611" s="2492"/>
      <c r="AF611" s="108"/>
      <c r="AG611" s="409"/>
      <c r="AH611" s="409"/>
      <c r="AI611" s="409"/>
      <c r="AJ611" s="2313"/>
      <c r="AK611" s="2314"/>
      <c r="AL611" s="2313"/>
      <c r="AM611" s="2314"/>
      <c r="AN611" s="2313"/>
      <c r="AO611" s="2314"/>
      <c r="AP611" s="2313"/>
      <c r="AQ611" s="2314"/>
      <c r="AS611" s="479"/>
    </row>
    <row r="612" spans="2:45" ht="16.5" x14ac:dyDescent="0.3">
      <c r="B612" s="479"/>
      <c r="D612" s="606" t="s">
        <v>466</v>
      </c>
      <c r="E612" s="438" t="s">
        <v>205</v>
      </c>
      <c r="F612" s="535"/>
      <c r="G612" s="535"/>
      <c r="H612" s="535"/>
      <c r="I612" s="535"/>
      <c r="J612" s="535"/>
      <c r="K612" s="434"/>
      <c r="L612" s="535"/>
      <c r="M612" s="535"/>
      <c r="N612" s="547"/>
      <c r="O612" s="453"/>
      <c r="P612" s="2313"/>
      <c r="Q612" s="2314"/>
      <c r="R612" s="2313"/>
      <c r="S612" s="2314"/>
      <c r="T612" s="453"/>
      <c r="U612" s="412"/>
      <c r="V612" s="412"/>
      <c r="W612" s="412"/>
      <c r="X612" s="2313"/>
      <c r="Y612" s="2314"/>
      <c r="Z612" s="108"/>
      <c r="AA612" s="409"/>
      <c r="AB612" s="409"/>
      <c r="AC612" s="409"/>
      <c r="AD612" s="2313"/>
      <c r="AE612" s="2314"/>
      <c r="AF612" s="108"/>
      <c r="AG612" s="409"/>
      <c r="AH612" s="409"/>
      <c r="AI612" s="409"/>
      <c r="AJ612" s="2313"/>
      <c r="AK612" s="2314"/>
      <c r="AL612" s="2313"/>
      <c r="AM612" s="2314"/>
      <c r="AN612" s="2313"/>
      <c r="AO612" s="2314"/>
      <c r="AP612" s="2313"/>
      <c r="AQ612" s="2314"/>
      <c r="AS612" s="479"/>
    </row>
    <row r="613" spans="2:45" ht="16.5" x14ac:dyDescent="0.3">
      <c r="B613" s="479"/>
      <c r="D613" s="612"/>
      <c r="E613" s="136" t="s">
        <v>609</v>
      </c>
      <c r="F613" s="136"/>
      <c r="G613" s="136"/>
      <c r="H613" s="136"/>
      <c r="I613" s="136"/>
      <c r="J613" s="136"/>
      <c r="K613" s="136"/>
      <c r="L613" s="545"/>
      <c r="M613" s="545"/>
      <c r="N613" s="437"/>
      <c r="O613" s="429" t="s">
        <v>180</v>
      </c>
      <c r="P613" s="2316">
        <v>1</v>
      </c>
      <c r="Q613" s="2316"/>
      <c r="R613" s="2313"/>
      <c r="S613" s="2314"/>
      <c r="T613" s="453"/>
      <c r="U613" s="412"/>
      <c r="V613" s="412"/>
      <c r="W613" s="412"/>
      <c r="X613" s="2313"/>
      <c r="Y613" s="2314"/>
      <c r="Z613" s="108"/>
      <c r="AA613" s="409"/>
      <c r="AB613" s="409"/>
      <c r="AC613" s="409"/>
      <c r="AD613" s="2491">
        <v>1</v>
      </c>
      <c r="AE613" s="2492"/>
      <c r="AF613" s="108"/>
      <c r="AG613" s="409"/>
      <c r="AH613" s="409"/>
      <c r="AI613" s="409"/>
      <c r="AJ613" s="2313"/>
      <c r="AK613" s="2314"/>
      <c r="AL613" s="2313"/>
      <c r="AM613" s="2314"/>
      <c r="AN613" s="2313"/>
      <c r="AO613" s="2314"/>
      <c r="AP613" s="2313"/>
      <c r="AQ613" s="2314"/>
      <c r="AS613" s="479"/>
    </row>
    <row r="614" spans="2:45" ht="16.5" x14ac:dyDescent="0.3">
      <c r="B614" s="479"/>
      <c r="D614" s="611"/>
      <c r="E614" s="434" t="s">
        <v>610</v>
      </c>
      <c r="F614" s="434"/>
      <c r="G614" s="434"/>
      <c r="H614" s="434"/>
      <c r="I614" s="434"/>
      <c r="J614" s="434"/>
      <c r="K614" s="434"/>
      <c r="L614" s="535"/>
      <c r="M614" s="535"/>
      <c r="N614" s="547"/>
      <c r="O614" s="429" t="s">
        <v>180</v>
      </c>
      <c r="P614" s="2316">
        <v>1</v>
      </c>
      <c r="Q614" s="2316"/>
      <c r="R614" s="2316"/>
      <c r="S614" s="2316"/>
      <c r="T614" s="453"/>
      <c r="U614" s="412"/>
      <c r="V614" s="412"/>
      <c r="W614" s="412"/>
      <c r="X614" s="2316"/>
      <c r="Y614" s="2316"/>
      <c r="Z614" s="108"/>
      <c r="AA614" s="409"/>
      <c r="AB614" s="409"/>
      <c r="AC614" s="409"/>
      <c r="AD614" s="2490">
        <v>1</v>
      </c>
      <c r="AE614" s="2490"/>
      <c r="AF614" s="108"/>
      <c r="AG614" s="409"/>
      <c r="AH614" s="409"/>
      <c r="AI614" s="409"/>
      <c r="AJ614" s="2316"/>
      <c r="AK614" s="2316"/>
      <c r="AL614" s="2316"/>
      <c r="AM614" s="2316"/>
      <c r="AN614" s="2316"/>
      <c r="AO614" s="2316"/>
      <c r="AP614" s="2316"/>
      <c r="AQ614" s="2316"/>
      <c r="AS614" s="479"/>
    </row>
    <row r="615" spans="2:45" ht="16.5" x14ac:dyDescent="0.3">
      <c r="B615" s="479"/>
      <c r="D615" s="605" t="s">
        <v>467</v>
      </c>
      <c r="E615" s="430" t="s">
        <v>206</v>
      </c>
      <c r="F615" s="545"/>
      <c r="G615" s="545"/>
      <c r="H615" s="545"/>
      <c r="I615" s="545"/>
      <c r="J615" s="545"/>
      <c r="K615" s="136"/>
      <c r="L615" s="545"/>
      <c r="M615" s="545"/>
      <c r="N615" s="437"/>
      <c r="O615" s="429" t="s">
        <v>180</v>
      </c>
      <c r="P615" s="2313">
        <v>1</v>
      </c>
      <c r="Q615" s="2314"/>
      <c r="R615" s="2316"/>
      <c r="S615" s="2316"/>
      <c r="T615" s="453"/>
      <c r="U615" s="412"/>
      <c r="V615" s="412"/>
      <c r="W615" s="412"/>
      <c r="X615" s="2316"/>
      <c r="Y615" s="2316"/>
      <c r="Z615" s="108"/>
      <c r="AA615" s="409"/>
      <c r="AB615" s="409"/>
      <c r="AC615" s="409"/>
      <c r="AD615" s="2490">
        <v>1</v>
      </c>
      <c r="AE615" s="2490"/>
      <c r="AF615" s="108"/>
      <c r="AG615" s="409"/>
      <c r="AH615" s="409"/>
      <c r="AI615" s="409"/>
      <c r="AJ615" s="2316"/>
      <c r="AK615" s="2316"/>
      <c r="AL615" s="2316"/>
      <c r="AM615" s="2316"/>
      <c r="AN615" s="2316"/>
      <c r="AO615" s="2316"/>
      <c r="AP615" s="2316"/>
      <c r="AQ615" s="2316"/>
      <c r="AS615" s="479"/>
    </row>
    <row r="616" spans="2:45" ht="16.5" x14ac:dyDescent="0.3">
      <c r="B616" s="479"/>
      <c r="D616" s="606" t="s">
        <v>468</v>
      </c>
      <c r="E616" s="438" t="s">
        <v>207</v>
      </c>
      <c r="F616" s="535"/>
      <c r="G616" s="535"/>
      <c r="H616" s="535"/>
      <c r="I616" s="535"/>
      <c r="J616" s="434"/>
      <c r="K616" s="434"/>
      <c r="L616" s="535"/>
      <c r="M616" s="535"/>
      <c r="N616" s="547"/>
      <c r="O616" s="426" t="s">
        <v>181</v>
      </c>
      <c r="P616" s="2316">
        <v>1</v>
      </c>
      <c r="Q616" s="2316"/>
      <c r="R616" s="2316"/>
      <c r="S616" s="2316"/>
      <c r="T616" s="453"/>
      <c r="U616" s="412"/>
      <c r="V616" s="412"/>
      <c r="W616" s="412"/>
      <c r="X616" s="2316"/>
      <c r="Y616" s="2316"/>
      <c r="Z616" s="108"/>
      <c r="AA616" s="409"/>
      <c r="AB616" s="409"/>
      <c r="AC616" s="409"/>
      <c r="AD616" s="2490">
        <v>1</v>
      </c>
      <c r="AE616" s="2490"/>
      <c r="AF616" s="108"/>
      <c r="AG616" s="409"/>
      <c r="AH616" s="409"/>
      <c r="AI616" s="409"/>
      <c r="AJ616" s="2316"/>
      <c r="AK616" s="2316"/>
      <c r="AL616" s="2316"/>
      <c r="AM616" s="2316"/>
      <c r="AN616" s="2316"/>
      <c r="AO616" s="2316"/>
      <c r="AP616" s="2316"/>
      <c r="AQ616" s="2316"/>
      <c r="AS616" s="479"/>
    </row>
    <row r="617" spans="2:45" ht="16.5" x14ac:dyDescent="0.3">
      <c r="B617" s="479"/>
      <c r="D617" s="132" t="s">
        <v>469</v>
      </c>
      <c r="E617" s="433" t="s">
        <v>126</v>
      </c>
      <c r="F617" s="535"/>
      <c r="G617" s="533"/>
      <c r="H617" s="533"/>
      <c r="I617" s="402"/>
      <c r="J617" s="402"/>
      <c r="K617" s="402"/>
      <c r="L617" s="402"/>
      <c r="M617" s="402"/>
      <c r="N617" s="403"/>
      <c r="O617" s="473"/>
      <c r="P617" s="805"/>
      <c r="Q617" s="806"/>
      <c r="R617" s="805"/>
      <c r="S617" s="806"/>
      <c r="T617" s="547"/>
      <c r="U617" s="535"/>
      <c r="V617" s="453"/>
      <c r="W617" s="535"/>
      <c r="X617" s="805"/>
      <c r="Y617" s="806"/>
      <c r="Z617" s="534"/>
      <c r="AA617" s="533"/>
      <c r="AB617" s="108"/>
      <c r="AC617" s="533"/>
      <c r="AD617" s="805"/>
      <c r="AE617" s="806"/>
      <c r="AF617" s="534"/>
      <c r="AG617" s="533"/>
      <c r="AH617" s="108"/>
      <c r="AI617" s="533"/>
      <c r="AJ617" s="805"/>
      <c r="AK617" s="806"/>
      <c r="AL617" s="805"/>
      <c r="AM617" s="806"/>
      <c r="AN617" s="805"/>
      <c r="AO617" s="806"/>
      <c r="AP617" s="805"/>
      <c r="AQ617" s="806"/>
      <c r="AS617" s="479"/>
    </row>
    <row r="618" spans="2:45" ht="16.5" x14ac:dyDescent="0.3">
      <c r="B618" s="479"/>
      <c r="D618" s="2465" t="s">
        <v>40</v>
      </c>
      <c r="E618" s="2466"/>
      <c r="F618" s="2466"/>
      <c r="G618" s="2466"/>
      <c r="H618" s="2466"/>
      <c r="I618" s="2466"/>
      <c r="J618" s="2466"/>
      <c r="K618" s="173"/>
      <c r="L618" s="2469" t="s">
        <v>118</v>
      </c>
      <c r="M618" s="2470"/>
      <c r="N618" s="2470"/>
      <c r="O618" s="2567"/>
      <c r="P618" s="2397">
        <f>SUM(P605:Q617)</f>
        <v>10</v>
      </c>
      <c r="Q618" s="2398"/>
      <c r="R618" s="2397"/>
      <c r="S618" s="2398"/>
      <c r="T618" s="222"/>
      <c r="U618" s="635"/>
      <c r="V618" s="634"/>
      <c r="W618" s="633"/>
      <c r="X618" s="2397"/>
      <c r="Y618" s="2398"/>
      <c r="Z618" s="222"/>
      <c r="AA618" s="635"/>
      <c r="AB618" s="634"/>
      <c r="AC618" s="633"/>
      <c r="AD618" s="2397">
        <f>SUM(AD605:AE617)</f>
        <v>10</v>
      </c>
      <c r="AE618" s="2398"/>
      <c r="AF618" s="222"/>
      <c r="AG618" s="635"/>
      <c r="AH618" s="634">
        <f>P608+P609+P610+P613+P614+P615</f>
        <v>6</v>
      </c>
      <c r="AI618" s="633">
        <f>P605+P606+P611+P616</f>
        <v>4</v>
      </c>
      <c r="AJ618" s="2427"/>
      <c r="AK618" s="2428"/>
      <c r="AL618" s="2397"/>
      <c r="AM618" s="2398"/>
      <c r="AN618" s="2397"/>
      <c r="AO618" s="2398"/>
      <c r="AP618" s="2397"/>
      <c r="AQ618" s="2398"/>
      <c r="AS618" s="479"/>
    </row>
    <row r="619" spans="2:45" ht="16.5" x14ac:dyDescent="0.3">
      <c r="B619" s="479"/>
      <c r="D619" s="2467"/>
      <c r="E619" s="2468"/>
      <c r="F619" s="2468"/>
      <c r="G619" s="2468"/>
      <c r="H619" s="2468"/>
      <c r="I619" s="2468"/>
      <c r="J619" s="2468"/>
      <c r="K619" s="359"/>
      <c r="L619" s="2432" t="s">
        <v>120</v>
      </c>
      <c r="M619" s="2433"/>
      <c r="N619" s="2433"/>
      <c r="O619" s="2433"/>
      <c r="P619" s="2397">
        <f>SUM(P605:Q616)</f>
        <v>10</v>
      </c>
      <c r="Q619" s="2398"/>
      <c r="R619" s="2397"/>
      <c r="S619" s="2398"/>
      <c r="T619" s="222"/>
      <c r="U619" s="635"/>
      <c r="V619" s="634"/>
      <c r="W619" s="633"/>
      <c r="X619" s="2397"/>
      <c r="Y619" s="2398"/>
      <c r="Z619" s="222"/>
      <c r="AA619" s="635"/>
      <c r="AB619" s="634"/>
      <c r="AC619" s="633"/>
      <c r="AD619" s="2397">
        <f>SUM(AD605:AE617)</f>
        <v>10</v>
      </c>
      <c r="AE619" s="2398"/>
      <c r="AF619" s="222"/>
      <c r="AG619" s="635"/>
      <c r="AH619" s="634">
        <f>P608+P609+P610+P613+P614+P615</f>
        <v>6</v>
      </c>
      <c r="AI619" s="633">
        <f>P605+P606+P611+P616</f>
        <v>4</v>
      </c>
      <c r="AJ619" s="2427"/>
      <c r="AK619" s="2428"/>
      <c r="AL619" s="2397"/>
      <c r="AM619" s="2398"/>
      <c r="AN619" s="2397"/>
      <c r="AO619" s="2398"/>
      <c r="AP619" s="2397"/>
      <c r="AQ619" s="2398"/>
      <c r="AS619" s="479"/>
    </row>
    <row r="620" spans="2:45" x14ac:dyDescent="0.25">
      <c r="B620" s="479"/>
      <c r="AJ620" s="474"/>
      <c r="AK620" s="474"/>
      <c r="AL620" s="474"/>
      <c r="AN620" s="474"/>
      <c r="AS620" s="479"/>
    </row>
    <row r="621" spans="2:45" ht="18.75" x14ac:dyDescent="0.3">
      <c r="B621" s="479"/>
      <c r="D621" s="2589" t="s">
        <v>509</v>
      </c>
      <c r="E621" s="2590"/>
      <c r="F621" s="2590"/>
      <c r="G621" s="2590"/>
      <c r="H621" s="2590"/>
      <c r="I621" s="2590"/>
      <c r="J621" s="2590"/>
      <c r="K621" s="2590"/>
      <c r="L621" s="2590"/>
      <c r="M621" s="2590"/>
      <c r="N621" s="2590"/>
      <c r="O621" s="2590"/>
      <c r="P621" s="2590"/>
      <c r="Q621" s="2590"/>
      <c r="R621" s="2590"/>
      <c r="S621" s="2590"/>
      <c r="T621" s="2590"/>
      <c r="U621" s="2590"/>
      <c r="V621" s="2590"/>
      <c r="W621" s="2590"/>
      <c r="X621" s="2590"/>
      <c r="Y621" s="2590"/>
      <c r="Z621" s="2590"/>
      <c r="AA621" s="2590"/>
      <c r="AB621" s="2590"/>
      <c r="AC621" s="2590"/>
      <c r="AD621" s="2590"/>
      <c r="AE621" s="2590"/>
      <c r="AF621" s="2590"/>
      <c r="AG621" s="2590"/>
      <c r="AH621" s="2590"/>
      <c r="AI621" s="2590"/>
      <c r="AJ621" s="891"/>
      <c r="AK621" s="891"/>
      <c r="AL621" s="891"/>
      <c r="AM621" s="402"/>
      <c r="AN621" s="219"/>
      <c r="AO621" s="402"/>
      <c r="AP621" s="402"/>
      <c r="AQ621" s="403"/>
      <c r="AS621" s="479"/>
    </row>
    <row r="622" spans="2:45" ht="16.5" x14ac:dyDescent="0.3">
      <c r="B622" s="479"/>
      <c r="D622" s="130" t="s">
        <v>470</v>
      </c>
      <c r="E622" s="23" t="s">
        <v>209</v>
      </c>
      <c r="F622" s="23"/>
      <c r="G622" s="531"/>
      <c r="H622" s="531"/>
      <c r="I622" s="531"/>
      <c r="J622" s="531"/>
      <c r="K622" s="238"/>
      <c r="L622" s="238"/>
      <c r="M622" s="399"/>
      <c r="N622" s="399"/>
      <c r="O622" s="342" t="s">
        <v>181</v>
      </c>
      <c r="P622" s="2312">
        <v>2</v>
      </c>
      <c r="Q622" s="2312"/>
      <c r="R622" s="2422"/>
      <c r="S622" s="2423"/>
      <c r="T622" s="246"/>
      <c r="U622" s="68"/>
      <c r="V622" s="68"/>
      <c r="W622" s="68"/>
      <c r="X622" s="2422"/>
      <c r="Y622" s="2423"/>
      <c r="Z622" s="246"/>
      <c r="AA622" s="151"/>
      <c r="AB622" s="151"/>
      <c r="AC622" s="151"/>
      <c r="AD622" s="2603"/>
      <c r="AE622" s="2604"/>
      <c r="AF622" s="127"/>
      <c r="AG622" s="151"/>
      <c r="AH622" s="151"/>
      <c r="AI622" s="151"/>
      <c r="AJ622" s="2422"/>
      <c r="AK622" s="2423"/>
      <c r="AL622" s="2422"/>
      <c r="AM622" s="2423"/>
      <c r="AN622" s="2422"/>
      <c r="AO622" s="2423"/>
      <c r="AP622" s="2422"/>
      <c r="AQ622" s="2423"/>
      <c r="AS622" s="479"/>
    </row>
    <row r="623" spans="2:45" ht="16.5" x14ac:dyDescent="0.3">
      <c r="B623" s="479"/>
      <c r="D623" s="132" t="s">
        <v>471</v>
      </c>
      <c r="E623" s="433" t="s">
        <v>210</v>
      </c>
      <c r="F623" s="402"/>
      <c r="G623" s="533"/>
      <c r="H623" s="533"/>
      <c r="I623" s="533"/>
      <c r="J623" s="533"/>
      <c r="K623" s="533"/>
      <c r="L623" s="533"/>
      <c r="M623" s="402"/>
      <c r="N623" s="403"/>
      <c r="O623" s="473"/>
      <c r="P623" s="2316"/>
      <c r="Q623" s="2316"/>
      <c r="R623" s="2316"/>
      <c r="S623" s="2316"/>
      <c r="T623" s="453"/>
      <c r="U623" s="412"/>
      <c r="V623" s="412"/>
      <c r="W623" s="412"/>
      <c r="X623" s="2316"/>
      <c r="Y623" s="2316"/>
      <c r="Z623" s="453"/>
      <c r="AA623" s="409"/>
      <c r="AB623" s="409"/>
      <c r="AC623" s="409"/>
      <c r="AD623" s="2316"/>
      <c r="AE623" s="2316"/>
      <c r="AF623" s="108"/>
      <c r="AG623" s="409"/>
      <c r="AH623" s="409"/>
      <c r="AI623" s="409"/>
      <c r="AJ623" s="2316"/>
      <c r="AK623" s="2316"/>
      <c r="AL623" s="2316"/>
      <c r="AM623" s="2316"/>
      <c r="AN623" s="2316"/>
      <c r="AO623" s="2316"/>
      <c r="AP623" s="2316"/>
      <c r="AQ623" s="2316"/>
      <c r="AS623" s="479"/>
    </row>
    <row r="624" spans="2:45" ht="16.5" x14ac:dyDescent="0.3">
      <c r="B624" s="479"/>
      <c r="D624" s="614"/>
      <c r="E624" s="2600" t="s">
        <v>611</v>
      </c>
      <c r="F624" s="2600"/>
      <c r="G624" s="2600"/>
      <c r="H624" s="2600"/>
      <c r="I624" s="2600"/>
      <c r="J624" s="2600"/>
      <c r="K624" s="2600"/>
      <c r="L624" s="2600"/>
      <c r="M624" s="2600"/>
      <c r="N624" s="2600"/>
      <c r="O624" s="2499" t="s">
        <v>180</v>
      </c>
      <c r="P624" s="2480">
        <v>2</v>
      </c>
      <c r="Q624" s="2481"/>
      <c r="R624" s="2420"/>
      <c r="S624" s="2421"/>
      <c r="T624" s="248"/>
      <c r="U624" s="81"/>
      <c r="V624" s="81"/>
      <c r="W624" s="81"/>
      <c r="X624" s="2420"/>
      <c r="Y624" s="2421"/>
      <c r="Z624" s="248"/>
      <c r="AA624" s="217"/>
      <c r="AB624" s="217"/>
      <c r="AC624" s="217"/>
      <c r="AD624" s="2601"/>
      <c r="AE624" s="2602"/>
      <c r="AF624" s="180"/>
      <c r="AG624" s="217"/>
      <c r="AH624" s="217"/>
      <c r="AI624" s="217"/>
      <c r="AJ624" s="2420"/>
      <c r="AK624" s="2421"/>
      <c r="AL624" s="2420"/>
      <c r="AM624" s="2421"/>
      <c r="AN624" s="2420"/>
      <c r="AO624" s="2421"/>
      <c r="AP624" s="2420"/>
      <c r="AQ624" s="2421"/>
      <c r="AS624" s="479"/>
    </row>
    <row r="625" spans="2:45" ht="16.5" x14ac:dyDescent="0.3">
      <c r="B625" s="479"/>
      <c r="D625" s="614"/>
      <c r="E625" s="2600"/>
      <c r="F625" s="2600"/>
      <c r="G625" s="2600"/>
      <c r="H625" s="2600"/>
      <c r="I625" s="2600"/>
      <c r="J625" s="2600"/>
      <c r="K625" s="2600"/>
      <c r="L625" s="2600"/>
      <c r="M625" s="2600"/>
      <c r="N625" s="2600"/>
      <c r="O625" s="2500"/>
      <c r="P625" s="2374"/>
      <c r="Q625" s="2375"/>
      <c r="R625" s="2422"/>
      <c r="S625" s="2423"/>
      <c r="T625" s="246"/>
      <c r="U625" s="68"/>
      <c r="V625" s="68"/>
      <c r="W625" s="68"/>
      <c r="X625" s="2422"/>
      <c r="Y625" s="2423"/>
      <c r="Z625" s="246"/>
      <c r="AA625" s="151"/>
      <c r="AB625" s="151"/>
      <c r="AC625" s="151"/>
      <c r="AD625" s="2603"/>
      <c r="AE625" s="2604"/>
      <c r="AF625" s="127"/>
      <c r="AG625" s="151"/>
      <c r="AH625" s="151"/>
      <c r="AI625" s="151"/>
      <c r="AJ625" s="2422"/>
      <c r="AK625" s="2423"/>
      <c r="AL625" s="2422"/>
      <c r="AM625" s="2423"/>
      <c r="AN625" s="2422"/>
      <c r="AO625" s="2423"/>
      <c r="AP625" s="2422"/>
      <c r="AQ625" s="2423"/>
      <c r="AS625" s="479"/>
    </row>
    <row r="626" spans="2:45" ht="28.5" customHeight="1" x14ac:dyDescent="0.3">
      <c r="B626" s="479"/>
      <c r="D626" s="615"/>
      <c r="E626" s="2571" t="s">
        <v>612</v>
      </c>
      <c r="F626" s="2571"/>
      <c r="G626" s="2571"/>
      <c r="H626" s="2571"/>
      <c r="I626" s="2571"/>
      <c r="J626" s="2571"/>
      <c r="K626" s="2571"/>
      <c r="L626" s="2571"/>
      <c r="M626" s="2571"/>
      <c r="N626" s="2572"/>
      <c r="O626" s="429" t="s">
        <v>180</v>
      </c>
      <c r="P626" s="2316">
        <v>1</v>
      </c>
      <c r="Q626" s="2316"/>
      <c r="R626" s="2313"/>
      <c r="S626" s="2314"/>
      <c r="T626" s="453"/>
      <c r="U626" s="412"/>
      <c r="V626" s="412"/>
      <c r="W626" s="412"/>
      <c r="X626" s="2313"/>
      <c r="Y626" s="2314"/>
      <c r="Z626" s="453"/>
      <c r="AA626" s="409"/>
      <c r="AB626" s="409"/>
      <c r="AC626" s="409"/>
      <c r="AD626" s="2491"/>
      <c r="AE626" s="2492"/>
      <c r="AF626" s="108"/>
      <c r="AG626" s="409"/>
      <c r="AH626" s="409"/>
      <c r="AI626" s="409"/>
      <c r="AJ626" s="2313"/>
      <c r="AK626" s="2314"/>
      <c r="AL626" s="2313"/>
      <c r="AM626" s="2314"/>
      <c r="AN626" s="2313"/>
      <c r="AO626" s="2314"/>
      <c r="AP626" s="2313"/>
      <c r="AQ626" s="2314"/>
      <c r="AS626" s="479"/>
    </row>
    <row r="627" spans="2:45" ht="16.5" x14ac:dyDescent="0.3">
      <c r="B627" s="479"/>
      <c r="D627" s="614"/>
      <c r="E627" s="238" t="s">
        <v>613</v>
      </c>
      <c r="F627" s="238"/>
      <c r="G627" s="238"/>
      <c r="H627" s="238"/>
      <c r="I627" s="238"/>
      <c r="J627" s="238"/>
      <c r="K627" s="346"/>
      <c r="L627" s="346"/>
      <c r="M627" s="346"/>
      <c r="N627" s="346"/>
      <c r="O627" s="429" t="s">
        <v>180</v>
      </c>
      <c r="P627" s="2431">
        <v>2</v>
      </c>
      <c r="Q627" s="2431"/>
      <c r="R627" s="2313"/>
      <c r="S627" s="2314"/>
      <c r="T627" s="248"/>
      <c r="U627" s="81"/>
      <c r="V627" s="81"/>
      <c r="W627" s="81"/>
      <c r="X627" s="2313"/>
      <c r="Y627" s="2314"/>
      <c r="Z627" s="248"/>
      <c r="AA627" s="217"/>
      <c r="AB627" s="217"/>
      <c r="AC627" s="217"/>
      <c r="AD627" s="2491">
        <v>2</v>
      </c>
      <c r="AE627" s="2492"/>
      <c r="AF627" s="180"/>
      <c r="AG627" s="217"/>
      <c r="AH627" s="217"/>
      <c r="AI627" s="217"/>
      <c r="AJ627" s="2313"/>
      <c r="AK627" s="2314"/>
      <c r="AL627" s="2313"/>
      <c r="AM627" s="2314"/>
      <c r="AN627" s="2313"/>
      <c r="AO627" s="2314"/>
      <c r="AP627" s="2313"/>
      <c r="AQ627" s="2314"/>
      <c r="AS627" s="479"/>
    </row>
    <row r="628" spans="2:45" ht="16.5" x14ac:dyDescent="0.3">
      <c r="B628" s="479"/>
      <c r="D628" s="132" t="s">
        <v>472</v>
      </c>
      <c r="E628" s="433" t="s">
        <v>211</v>
      </c>
      <c r="F628" s="350"/>
      <c r="G628" s="350"/>
      <c r="H628" s="350"/>
      <c r="I628" s="350"/>
      <c r="J628" s="350"/>
      <c r="K628" s="432"/>
      <c r="L628" s="350"/>
      <c r="M628" s="350"/>
      <c r="N628" s="350"/>
      <c r="O628" s="473"/>
      <c r="P628" s="2316"/>
      <c r="Q628" s="2316"/>
      <c r="R628" s="2316"/>
      <c r="S628" s="2316"/>
      <c r="T628" s="453"/>
      <c r="U628" s="412"/>
      <c r="V628" s="412"/>
      <c r="W628" s="412"/>
      <c r="X628" s="2316"/>
      <c r="Y628" s="2316"/>
      <c r="Z628" s="453"/>
      <c r="AA628" s="409"/>
      <c r="AB628" s="409"/>
      <c r="AC628" s="409"/>
      <c r="AD628" s="2316"/>
      <c r="AE628" s="2316"/>
      <c r="AF628" s="108"/>
      <c r="AG628" s="409"/>
      <c r="AH628" s="409"/>
      <c r="AI628" s="409"/>
      <c r="AJ628" s="2316"/>
      <c r="AK628" s="2316"/>
      <c r="AL628" s="2316"/>
      <c r="AM628" s="2316"/>
      <c r="AN628" s="2316"/>
      <c r="AO628" s="2316"/>
      <c r="AP628" s="2316"/>
      <c r="AQ628" s="2316"/>
      <c r="AS628" s="479"/>
    </row>
    <row r="629" spans="2:45" ht="16.5" x14ac:dyDescent="0.3">
      <c r="B629" s="479"/>
      <c r="D629" s="616"/>
      <c r="E629" s="432" t="s">
        <v>614</v>
      </c>
      <c r="F629" s="350"/>
      <c r="G629" s="533"/>
      <c r="H629" s="533"/>
      <c r="I629" s="533"/>
      <c r="J629" s="533"/>
      <c r="K629" s="533"/>
      <c r="L629" s="533"/>
      <c r="M629" s="350"/>
      <c r="N629" s="351"/>
      <c r="O629" s="429" t="s">
        <v>180</v>
      </c>
      <c r="P629" s="2316">
        <v>2</v>
      </c>
      <c r="Q629" s="2316"/>
      <c r="R629" s="2313"/>
      <c r="S629" s="2314"/>
      <c r="T629" s="453"/>
      <c r="U629" s="412"/>
      <c r="V629" s="412"/>
      <c r="W629" s="412"/>
      <c r="X629" s="2313"/>
      <c r="Y629" s="2314"/>
      <c r="Z629" s="453"/>
      <c r="AA629" s="409"/>
      <c r="AB629" s="409"/>
      <c r="AC629" s="409"/>
      <c r="AD629" s="2491"/>
      <c r="AE629" s="2492"/>
      <c r="AF629" s="108"/>
      <c r="AG629" s="409"/>
      <c r="AH629" s="409"/>
      <c r="AI629" s="409"/>
      <c r="AJ629" s="2313"/>
      <c r="AK629" s="2314"/>
      <c r="AL629" s="2313"/>
      <c r="AM629" s="2314"/>
      <c r="AN629" s="2313"/>
      <c r="AO629" s="2314"/>
      <c r="AP629" s="2313"/>
      <c r="AQ629" s="2314"/>
      <c r="AS629" s="479"/>
    </row>
    <row r="630" spans="2:45" ht="16.5" x14ac:dyDescent="0.3">
      <c r="B630" s="479"/>
      <c r="D630" s="615"/>
      <c r="E630" s="432" t="s">
        <v>615</v>
      </c>
      <c r="F630" s="350"/>
      <c r="G630" s="432"/>
      <c r="H630" s="432"/>
      <c r="I630" s="432"/>
      <c r="J630" s="432"/>
      <c r="K630" s="432"/>
      <c r="L630" s="432"/>
      <c r="M630" s="350"/>
      <c r="N630" s="351"/>
      <c r="O630" s="429" t="s">
        <v>180</v>
      </c>
      <c r="P630" s="2313">
        <v>2</v>
      </c>
      <c r="Q630" s="2314"/>
      <c r="R630" s="2313"/>
      <c r="S630" s="2314"/>
      <c r="T630" s="453"/>
      <c r="U630" s="412"/>
      <c r="V630" s="412"/>
      <c r="W630" s="412"/>
      <c r="X630" s="2313"/>
      <c r="Y630" s="2314"/>
      <c r="Z630" s="453"/>
      <c r="AA630" s="409"/>
      <c r="AB630" s="409"/>
      <c r="AC630" s="409"/>
      <c r="AD630" s="2491">
        <v>2</v>
      </c>
      <c r="AE630" s="2492"/>
      <c r="AF630" s="108"/>
      <c r="AG630" s="409"/>
      <c r="AH630" s="409"/>
      <c r="AI630" s="409"/>
      <c r="AJ630" s="2313"/>
      <c r="AK630" s="2314"/>
      <c r="AL630" s="2313"/>
      <c r="AM630" s="2314"/>
      <c r="AN630" s="2313"/>
      <c r="AO630" s="2314"/>
      <c r="AP630" s="2313"/>
      <c r="AQ630" s="2314"/>
      <c r="AS630" s="479"/>
    </row>
    <row r="631" spans="2:45" ht="16.5" x14ac:dyDescent="0.3">
      <c r="B631" s="479"/>
      <c r="D631" s="132" t="s">
        <v>473</v>
      </c>
      <c r="E631" s="433" t="s">
        <v>212</v>
      </c>
      <c r="F631" s="402"/>
      <c r="G631" s="432"/>
      <c r="H631" s="432"/>
      <c r="I631" s="432"/>
      <c r="J631" s="432"/>
      <c r="K631" s="432"/>
      <c r="L631" s="432"/>
      <c r="M631" s="402"/>
      <c r="N631" s="403"/>
      <c r="O631" s="473"/>
      <c r="P631" s="2316"/>
      <c r="Q631" s="2316"/>
      <c r="R631" s="2316"/>
      <c r="S631" s="2316"/>
      <c r="T631" s="453"/>
      <c r="U631" s="412"/>
      <c r="V631" s="412"/>
      <c r="W631" s="412"/>
      <c r="X631" s="2316"/>
      <c r="Y631" s="2316"/>
      <c r="Z631" s="453"/>
      <c r="AA631" s="409"/>
      <c r="AB631" s="409"/>
      <c r="AC631" s="409"/>
      <c r="AD631" s="2316"/>
      <c r="AE631" s="2316"/>
      <c r="AF631" s="108"/>
      <c r="AG631" s="409"/>
      <c r="AH631" s="409"/>
      <c r="AI631" s="409"/>
      <c r="AJ631" s="2316"/>
      <c r="AK631" s="2316"/>
      <c r="AL631" s="2316"/>
      <c r="AM631" s="2316"/>
      <c r="AN631" s="2316"/>
      <c r="AO631" s="2316"/>
      <c r="AP631" s="2316"/>
      <c r="AQ631" s="2316"/>
      <c r="AS631" s="479"/>
    </row>
    <row r="632" spans="2:45" ht="16.5" x14ac:dyDescent="0.3">
      <c r="B632" s="479"/>
      <c r="D632" s="614"/>
      <c r="E632" s="2600" t="s">
        <v>616</v>
      </c>
      <c r="F632" s="2600"/>
      <c r="G632" s="2600"/>
      <c r="H632" s="2600"/>
      <c r="I632" s="2600"/>
      <c r="J632" s="2600"/>
      <c r="K632" s="2600"/>
      <c r="L632" s="2600"/>
      <c r="M632" s="2600"/>
      <c r="N632" s="2600"/>
      <c r="O632" s="2499" t="s">
        <v>180</v>
      </c>
      <c r="P632" s="2480">
        <v>1</v>
      </c>
      <c r="Q632" s="2481"/>
      <c r="R632" s="2420"/>
      <c r="S632" s="2421"/>
      <c r="T632" s="248"/>
      <c r="U632" s="81"/>
      <c r="V632" s="81"/>
      <c r="W632" s="81"/>
      <c r="X632" s="2420"/>
      <c r="Y632" s="2421"/>
      <c r="Z632" s="248"/>
      <c r="AA632" s="217"/>
      <c r="AB632" s="217"/>
      <c r="AC632" s="217"/>
      <c r="AD632" s="2601"/>
      <c r="AE632" s="2602"/>
      <c r="AF632" s="180"/>
      <c r="AG632" s="217"/>
      <c r="AH632" s="217"/>
      <c r="AI632" s="217"/>
      <c r="AJ632" s="2420"/>
      <c r="AK632" s="2421"/>
      <c r="AL632" s="2420"/>
      <c r="AM632" s="2421"/>
      <c r="AN632" s="2420"/>
      <c r="AO632" s="2421"/>
      <c r="AP632" s="2420"/>
      <c r="AQ632" s="2421"/>
      <c r="AS632" s="479"/>
    </row>
    <row r="633" spans="2:45" ht="16.5" x14ac:dyDescent="0.3">
      <c r="B633" s="479"/>
      <c r="D633" s="614"/>
      <c r="E633" s="2600"/>
      <c r="F633" s="2600"/>
      <c r="G633" s="2600"/>
      <c r="H633" s="2600"/>
      <c r="I633" s="2600"/>
      <c r="J633" s="2600"/>
      <c r="K633" s="2600"/>
      <c r="L633" s="2600"/>
      <c r="M633" s="2600"/>
      <c r="N633" s="2600"/>
      <c r="O633" s="2500"/>
      <c r="P633" s="2374"/>
      <c r="Q633" s="2375"/>
      <c r="R633" s="2422"/>
      <c r="S633" s="2423"/>
      <c r="T633" s="246"/>
      <c r="U633" s="68"/>
      <c r="V633" s="68"/>
      <c r="W633" s="68"/>
      <c r="X633" s="2422"/>
      <c r="Y633" s="2423"/>
      <c r="Z633" s="246"/>
      <c r="AA633" s="151"/>
      <c r="AB633" s="151"/>
      <c r="AC633" s="151"/>
      <c r="AD633" s="2603"/>
      <c r="AE633" s="2604"/>
      <c r="AF633" s="127"/>
      <c r="AG633" s="151"/>
      <c r="AH633" s="151"/>
      <c r="AI633" s="151"/>
      <c r="AJ633" s="2422"/>
      <c r="AK633" s="2423"/>
      <c r="AL633" s="2422"/>
      <c r="AM633" s="2423"/>
      <c r="AN633" s="2422"/>
      <c r="AO633" s="2423"/>
      <c r="AP633" s="2422"/>
      <c r="AQ633" s="2423"/>
      <c r="AS633" s="479"/>
    </row>
    <row r="634" spans="2:45" ht="16.5" x14ac:dyDescent="0.3">
      <c r="B634" s="479"/>
      <c r="D634" s="617"/>
      <c r="E634" s="2605" t="s">
        <v>617</v>
      </c>
      <c r="F634" s="2605"/>
      <c r="G634" s="2605"/>
      <c r="H634" s="2605"/>
      <c r="I634" s="2605"/>
      <c r="J634" s="2605"/>
      <c r="K634" s="2605"/>
      <c r="L634" s="2605"/>
      <c r="M634" s="2605"/>
      <c r="N634" s="2606"/>
      <c r="O634" s="2499" t="s">
        <v>180</v>
      </c>
      <c r="P634" s="2480">
        <v>1</v>
      </c>
      <c r="Q634" s="2481"/>
      <c r="R634" s="2420"/>
      <c r="S634" s="2421"/>
      <c r="T634" s="248"/>
      <c r="U634" s="81"/>
      <c r="V634" s="81"/>
      <c r="W634" s="81"/>
      <c r="X634" s="2420"/>
      <c r="Y634" s="2421"/>
      <c r="Z634" s="248"/>
      <c r="AA634" s="217"/>
      <c r="AB634" s="217"/>
      <c r="AC634" s="217"/>
      <c r="AD634" s="2601"/>
      <c r="AE634" s="2602"/>
      <c r="AF634" s="180"/>
      <c r="AG634" s="217"/>
      <c r="AH634" s="217"/>
      <c r="AI634" s="217"/>
      <c r="AJ634" s="2420"/>
      <c r="AK634" s="2421"/>
      <c r="AL634" s="2420"/>
      <c r="AM634" s="2421"/>
      <c r="AN634" s="2420"/>
      <c r="AO634" s="2421"/>
      <c r="AP634" s="2420"/>
      <c r="AQ634" s="2421"/>
      <c r="AS634" s="479"/>
    </row>
    <row r="635" spans="2:45" ht="16.5" x14ac:dyDescent="0.3">
      <c r="B635" s="479"/>
      <c r="D635" s="618"/>
      <c r="E635" s="2607"/>
      <c r="F635" s="2607"/>
      <c r="G635" s="2607"/>
      <c r="H635" s="2607"/>
      <c r="I635" s="2607"/>
      <c r="J635" s="2607"/>
      <c r="K635" s="2607"/>
      <c r="L635" s="2607"/>
      <c r="M635" s="2607"/>
      <c r="N635" s="2608"/>
      <c r="O635" s="2500"/>
      <c r="P635" s="2374"/>
      <c r="Q635" s="2375"/>
      <c r="R635" s="2422"/>
      <c r="S635" s="2423"/>
      <c r="T635" s="246"/>
      <c r="U635" s="68"/>
      <c r="V635" s="68"/>
      <c r="W635" s="68"/>
      <c r="X635" s="2422"/>
      <c r="Y635" s="2423"/>
      <c r="Z635" s="246"/>
      <c r="AA635" s="151"/>
      <c r="AB635" s="151"/>
      <c r="AC635" s="151"/>
      <c r="AD635" s="2603"/>
      <c r="AE635" s="2604"/>
      <c r="AF635" s="127"/>
      <c r="AG635" s="151"/>
      <c r="AH635" s="151"/>
      <c r="AI635" s="151"/>
      <c r="AJ635" s="2422"/>
      <c r="AK635" s="2423"/>
      <c r="AL635" s="2422"/>
      <c r="AM635" s="2423"/>
      <c r="AN635" s="2422"/>
      <c r="AO635" s="2423"/>
      <c r="AP635" s="2422"/>
      <c r="AQ635" s="2423"/>
      <c r="AS635" s="479"/>
    </row>
    <row r="636" spans="2:45" ht="16.5" x14ac:dyDescent="0.3">
      <c r="B636" s="479"/>
      <c r="D636" s="614"/>
      <c r="E636" s="2600" t="s">
        <v>618</v>
      </c>
      <c r="F636" s="2600"/>
      <c r="G636" s="2600"/>
      <c r="H636" s="2600"/>
      <c r="I636" s="2600"/>
      <c r="J636" s="2600"/>
      <c r="K636" s="2600"/>
      <c r="L636" s="2600"/>
      <c r="M636" s="2600"/>
      <c r="N636" s="2600"/>
      <c r="O636" s="2499" t="s">
        <v>180</v>
      </c>
      <c r="P636" s="2480">
        <v>1</v>
      </c>
      <c r="Q636" s="2481"/>
      <c r="R636" s="2420"/>
      <c r="S636" s="2421"/>
      <c r="T636" s="248"/>
      <c r="U636" s="81"/>
      <c r="V636" s="81"/>
      <c r="W636" s="81"/>
      <c r="X636" s="2420"/>
      <c r="Y636" s="2421"/>
      <c r="Z636" s="248"/>
      <c r="AA636" s="217"/>
      <c r="AB636" s="217"/>
      <c r="AC636" s="217"/>
      <c r="AD636" s="2601"/>
      <c r="AE636" s="2602"/>
      <c r="AF636" s="180"/>
      <c r="AG636" s="217"/>
      <c r="AH636" s="217"/>
      <c r="AI636" s="217"/>
      <c r="AJ636" s="2420"/>
      <c r="AK636" s="2421"/>
      <c r="AL636" s="2420"/>
      <c r="AM636" s="2421"/>
      <c r="AN636" s="2420"/>
      <c r="AO636" s="2421"/>
      <c r="AP636" s="2420"/>
      <c r="AQ636" s="2421"/>
      <c r="AS636" s="479"/>
    </row>
    <row r="637" spans="2:45" ht="16.5" x14ac:dyDescent="0.3">
      <c r="B637" s="479"/>
      <c r="D637" s="345"/>
      <c r="E637" s="2600"/>
      <c r="F637" s="2600"/>
      <c r="G637" s="2600"/>
      <c r="H637" s="2600"/>
      <c r="I637" s="2600"/>
      <c r="J637" s="2600"/>
      <c r="K637" s="2600"/>
      <c r="L637" s="2600"/>
      <c r="M637" s="2600"/>
      <c r="N637" s="2600"/>
      <c r="O637" s="2500"/>
      <c r="P637" s="2374"/>
      <c r="Q637" s="2375"/>
      <c r="R637" s="2422"/>
      <c r="S637" s="2423"/>
      <c r="T637" s="246"/>
      <c r="U637" s="68"/>
      <c r="V637" s="68"/>
      <c r="W637" s="68"/>
      <c r="X637" s="2422"/>
      <c r="Y637" s="2423"/>
      <c r="Z637" s="246"/>
      <c r="AA637" s="151"/>
      <c r="AB637" s="151"/>
      <c r="AC637" s="151"/>
      <c r="AD637" s="2603"/>
      <c r="AE637" s="2604"/>
      <c r="AF637" s="127"/>
      <c r="AG637" s="151"/>
      <c r="AH637" s="151"/>
      <c r="AI637" s="151"/>
      <c r="AJ637" s="2422"/>
      <c r="AK637" s="2423"/>
      <c r="AL637" s="2422"/>
      <c r="AM637" s="2423"/>
      <c r="AN637" s="2422"/>
      <c r="AO637" s="2423"/>
      <c r="AP637" s="2422"/>
      <c r="AQ637" s="2423"/>
      <c r="AS637" s="479"/>
    </row>
    <row r="638" spans="2:45" ht="16.5" x14ac:dyDescent="0.3">
      <c r="B638" s="479"/>
      <c r="D638" s="352"/>
      <c r="E638" s="2605" t="s">
        <v>619</v>
      </c>
      <c r="F638" s="2605"/>
      <c r="G638" s="2605"/>
      <c r="H638" s="2605"/>
      <c r="I638" s="2605"/>
      <c r="J638" s="2605"/>
      <c r="K638" s="2605"/>
      <c r="L638" s="2605"/>
      <c r="M638" s="2605"/>
      <c r="N638" s="2606"/>
      <c r="O638" s="2499" t="s">
        <v>180</v>
      </c>
      <c r="P638" s="2480">
        <v>1</v>
      </c>
      <c r="Q638" s="2481"/>
      <c r="R638" s="2420"/>
      <c r="S638" s="2421"/>
      <c r="T638" s="248"/>
      <c r="U638" s="81"/>
      <c r="V638" s="81"/>
      <c r="W638" s="81"/>
      <c r="X638" s="2420"/>
      <c r="Y638" s="2421"/>
      <c r="Z638" s="248"/>
      <c r="AA638" s="217"/>
      <c r="AB638" s="217"/>
      <c r="AC638" s="217"/>
      <c r="AD638" s="2601"/>
      <c r="AE638" s="2602"/>
      <c r="AF638" s="180"/>
      <c r="AG638" s="217"/>
      <c r="AH638" s="217"/>
      <c r="AI638" s="217"/>
      <c r="AJ638" s="2420"/>
      <c r="AK638" s="2421"/>
      <c r="AL638" s="2420"/>
      <c r="AM638" s="2421"/>
      <c r="AN638" s="2420"/>
      <c r="AO638" s="2421"/>
      <c r="AP638" s="2420"/>
      <c r="AQ638" s="2421"/>
      <c r="AS638" s="479"/>
    </row>
    <row r="639" spans="2:45" ht="16.5" x14ac:dyDescent="0.3">
      <c r="B639" s="479"/>
      <c r="D639" s="347"/>
      <c r="E639" s="2607"/>
      <c r="F639" s="2607"/>
      <c r="G639" s="2607"/>
      <c r="H639" s="2607"/>
      <c r="I639" s="2607"/>
      <c r="J639" s="2607"/>
      <c r="K639" s="2607"/>
      <c r="L639" s="2607"/>
      <c r="M639" s="2607"/>
      <c r="N639" s="2608"/>
      <c r="O639" s="2500"/>
      <c r="P639" s="2374"/>
      <c r="Q639" s="2375"/>
      <c r="R639" s="2422"/>
      <c r="S639" s="2423"/>
      <c r="T639" s="246"/>
      <c r="U639" s="68"/>
      <c r="V639" s="68"/>
      <c r="W639" s="68"/>
      <c r="X639" s="2422"/>
      <c r="Y639" s="2423"/>
      <c r="Z639" s="246"/>
      <c r="AA639" s="151"/>
      <c r="AB639" s="151"/>
      <c r="AC639" s="151"/>
      <c r="AD639" s="2603"/>
      <c r="AE639" s="2604"/>
      <c r="AF639" s="127"/>
      <c r="AG639" s="151"/>
      <c r="AH639" s="151"/>
      <c r="AI639" s="151"/>
      <c r="AJ639" s="2422"/>
      <c r="AK639" s="2423"/>
      <c r="AL639" s="2422"/>
      <c r="AM639" s="2423"/>
      <c r="AN639" s="2422"/>
      <c r="AO639" s="2423"/>
      <c r="AP639" s="2422"/>
      <c r="AQ639" s="2423"/>
      <c r="AS639" s="479"/>
    </row>
    <row r="640" spans="2:45" ht="16.5" x14ac:dyDescent="0.3">
      <c r="B640" s="479"/>
      <c r="D640" s="345"/>
      <c r="E640" s="432" t="s">
        <v>620</v>
      </c>
      <c r="F640" s="238"/>
      <c r="G640" s="238"/>
      <c r="H640" s="238"/>
      <c r="I640" s="238"/>
      <c r="J640" s="238"/>
      <c r="K640" s="238"/>
      <c r="L640" s="399"/>
      <c r="M640" s="399"/>
      <c r="N640" s="399"/>
      <c r="O640" s="429" t="s">
        <v>180</v>
      </c>
      <c r="P640" s="2316">
        <v>2</v>
      </c>
      <c r="Q640" s="2316"/>
      <c r="R640" s="2313"/>
      <c r="S640" s="2314"/>
      <c r="T640" s="453"/>
      <c r="U640" s="412"/>
      <c r="V640" s="412"/>
      <c r="W640" s="412"/>
      <c r="X640" s="2313"/>
      <c r="Y640" s="2314"/>
      <c r="Z640" s="453"/>
      <c r="AA640" s="409"/>
      <c r="AB640" s="409"/>
      <c r="AC640" s="409"/>
      <c r="AD640" s="2491">
        <v>2</v>
      </c>
      <c r="AE640" s="2492"/>
      <c r="AF640" s="108"/>
      <c r="AG640" s="409"/>
      <c r="AH640" s="409"/>
      <c r="AI640" s="409"/>
      <c r="AJ640" s="2313"/>
      <c r="AK640" s="2314"/>
      <c r="AL640" s="2313"/>
      <c r="AM640" s="2314"/>
      <c r="AN640" s="2313"/>
      <c r="AO640" s="2314"/>
      <c r="AP640" s="2313"/>
      <c r="AQ640" s="2314"/>
      <c r="AS640" s="479"/>
    </row>
    <row r="641" spans="2:45" ht="16.5" x14ac:dyDescent="0.3">
      <c r="B641" s="479"/>
      <c r="D641" s="2432" t="s">
        <v>40</v>
      </c>
      <c r="E641" s="2433"/>
      <c r="F641" s="2433"/>
      <c r="G641" s="2433"/>
      <c r="H641" s="2433"/>
      <c r="I641" s="2433"/>
      <c r="J641" s="2433"/>
      <c r="K641" s="2433"/>
      <c r="L641" s="2433"/>
      <c r="M641" s="2433"/>
      <c r="N641" s="2433"/>
      <c r="O641" s="2434"/>
      <c r="P641" s="2397">
        <f>SUM(P622:Q640)</f>
        <v>17</v>
      </c>
      <c r="Q641" s="2398"/>
      <c r="R641" s="2397"/>
      <c r="S641" s="2398"/>
      <c r="T641" s="809"/>
      <c r="U641" s="633"/>
      <c r="V641" s="634"/>
      <c r="W641" s="633"/>
      <c r="X641" s="2397"/>
      <c r="Y641" s="2398"/>
      <c r="Z641" s="809"/>
      <c r="AA641" s="633"/>
      <c r="AB641" s="634"/>
      <c r="AC641" s="633"/>
      <c r="AD641" s="2397">
        <f>SUM(AD622:AE640)</f>
        <v>6</v>
      </c>
      <c r="AE641" s="2398"/>
      <c r="AF641" s="809"/>
      <c r="AG641" s="633"/>
      <c r="AH641" s="634">
        <f>P624+P626+P627+P629+P630+P632+P634+P636+P638+P640</f>
        <v>15</v>
      </c>
      <c r="AI641" s="633">
        <f>P622</f>
        <v>2</v>
      </c>
      <c r="AJ641" s="2427"/>
      <c r="AK641" s="2428"/>
      <c r="AL641" s="2397"/>
      <c r="AM641" s="2398"/>
      <c r="AN641" s="2397"/>
      <c r="AO641" s="2398"/>
      <c r="AP641" s="2397"/>
      <c r="AQ641" s="2398"/>
      <c r="AS641" s="479"/>
    </row>
    <row r="642" spans="2:45" x14ac:dyDescent="0.25">
      <c r="B642" s="479"/>
      <c r="AJ642" s="474"/>
      <c r="AK642" s="474"/>
      <c r="AL642" s="474"/>
      <c r="AN642" s="474"/>
      <c r="AS642" s="479"/>
    </row>
    <row r="643" spans="2:45" ht="18.75" x14ac:dyDescent="0.3">
      <c r="B643" s="479"/>
      <c r="D643" s="2589" t="s">
        <v>496</v>
      </c>
      <c r="E643" s="2590"/>
      <c r="F643" s="2590"/>
      <c r="G643" s="2590"/>
      <c r="H643" s="2590"/>
      <c r="I643" s="2590"/>
      <c r="J643" s="2590"/>
      <c r="K643" s="2590"/>
      <c r="L643" s="2590"/>
      <c r="M643" s="2590"/>
      <c r="N643" s="2590"/>
      <c r="O643" s="2590"/>
      <c r="P643" s="2590"/>
      <c r="Q643" s="2590"/>
      <c r="R643" s="2590"/>
      <c r="S643" s="2590"/>
      <c r="T643" s="2590"/>
      <c r="U643" s="2590"/>
      <c r="V643" s="2590"/>
      <c r="W643" s="2590"/>
      <c r="X643" s="2590"/>
      <c r="Y643" s="2590"/>
      <c r="Z643" s="2590"/>
      <c r="AA643" s="2590"/>
      <c r="AB643" s="2590"/>
      <c r="AC643" s="2590"/>
      <c r="AD643" s="2590"/>
      <c r="AE643" s="2590"/>
      <c r="AF643" s="2590"/>
      <c r="AG643" s="2590"/>
      <c r="AH643" s="2590"/>
      <c r="AI643" s="2590"/>
      <c r="AJ643" s="891"/>
      <c r="AK643" s="891"/>
      <c r="AL643" s="891"/>
      <c r="AM643" s="402"/>
      <c r="AN643" s="219"/>
      <c r="AO643" s="402"/>
      <c r="AP643" s="402"/>
      <c r="AQ643" s="403"/>
      <c r="AS643" s="479"/>
    </row>
    <row r="644" spans="2:45" ht="16.5" x14ac:dyDescent="0.3">
      <c r="B644" s="479"/>
      <c r="D644" s="128" t="s">
        <v>474</v>
      </c>
      <c r="E644" s="129" t="s">
        <v>213</v>
      </c>
      <c r="F644" s="415"/>
      <c r="G644" s="415"/>
      <c r="H644" s="415"/>
      <c r="I644" s="415"/>
      <c r="J644" s="244"/>
      <c r="K644" s="415"/>
      <c r="L644" s="415"/>
      <c r="M644" s="415"/>
      <c r="N644" s="415"/>
      <c r="O644" s="426" t="s">
        <v>181</v>
      </c>
      <c r="P644" s="2316">
        <v>2</v>
      </c>
      <c r="Q644" s="2316"/>
      <c r="R644" s="2313"/>
      <c r="S644" s="2314"/>
      <c r="T644" s="453"/>
      <c r="U644" s="412"/>
      <c r="V644" s="412"/>
      <c r="W644" s="412"/>
      <c r="X644" s="2313"/>
      <c r="Y644" s="2314"/>
      <c r="Z644" s="108"/>
      <c r="AA644" s="409"/>
      <c r="AB644" s="409"/>
      <c r="AC644" s="409"/>
      <c r="AD644" s="2491">
        <v>2</v>
      </c>
      <c r="AE644" s="2492"/>
      <c r="AF644" s="108"/>
      <c r="AG644" s="409"/>
      <c r="AH644" s="409"/>
      <c r="AI644" s="409"/>
      <c r="AJ644" s="2313"/>
      <c r="AK644" s="2314"/>
      <c r="AL644" s="2313"/>
      <c r="AM644" s="2314"/>
      <c r="AN644" s="2313"/>
      <c r="AO644" s="2314"/>
      <c r="AP644" s="2313"/>
      <c r="AQ644" s="2314"/>
      <c r="AS644" s="479"/>
    </row>
    <row r="645" spans="2:45" ht="16.5" x14ac:dyDescent="0.3">
      <c r="B645" s="479"/>
      <c r="D645" s="132" t="s">
        <v>475</v>
      </c>
      <c r="E645" s="433" t="s">
        <v>214</v>
      </c>
      <c r="F645" s="533"/>
      <c r="G645" s="533"/>
      <c r="H645" s="533"/>
      <c r="I645" s="533"/>
      <c r="J645" s="533"/>
      <c r="K645" s="533"/>
      <c r="L645" s="533"/>
      <c r="M645" s="533"/>
      <c r="N645" s="534"/>
      <c r="O645" s="426" t="s">
        <v>181</v>
      </c>
      <c r="P645" s="2313">
        <v>1</v>
      </c>
      <c r="Q645" s="2314"/>
      <c r="R645" s="2313"/>
      <c r="S645" s="2314"/>
      <c r="T645" s="453"/>
      <c r="U645" s="412"/>
      <c r="V645" s="412"/>
      <c r="W645" s="412"/>
      <c r="X645" s="2313"/>
      <c r="Y645" s="2314"/>
      <c r="Z645" s="108"/>
      <c r="AA645" s="409"/>
      <c r="AB645" s="409"/>
      <c r="AC645" s="409"/>
      <c r="AD645" s="2491">
        <v>1</v>
      </c>
      <c r="AE645" s="2492"/>
      <c r="AF645" s="108"/>
      <c r="AG645" s="409"/>
      <c r="AH645" s="409"/>
      <c r="AI645" s="409"/>
      <c r="AJ645" s="2313"/>
      <c r="AK645" s="2314"/>
      <c r="AL645" s="2313"/>
      <c r="AM645" s="2314"/>
      <c r="AN645" s="2313"/>
      <c r="AO645" s="2314"/>
      <c r="AP645" s="2313"/>
      <c r="AQ645" s="2314"/>
      <c r="AS645" s="479"/>
    </row>
    <row r="646" spans="2:45" ht="16.5" x14ac:dyDescent="0.3">
      <c r="B646" s="479"/>
      <c r="D646" s="130" t="s">
        <v>476</v>
      </c>
      <c r="E646" s="23" t="s">
        <v>215</v>
      </c>
      <c r="F646" s="531"/>
      <c r="G646" s="531"/>
      <c r="H646" s="531"/>
      <c r="I646" s="531"/>
      <c r="J646" s="531"/>
      <c r="K646" s="531"/>
      <c r="L646" s="531"/>
      <c r="M646" s="531"/>
      <c r="N646" s="531"/>
      <c r="O646" s="146"/>
      <c r="P646" s="2316"/>
      <c r="Q646" s="2316"/>
      <c r="R646" s="2313"/>
      <c r="S646" s="2314"/>
      <c r="T646" s="453"/>
      <c r="U646" s="412"/>
      <c r="V646" s="412"/>
      <c r="W646" s="412"/>
      <c r="X646" s="2313"/>
      <c r="Y646" s="2314"/>
      <c r="Z646" s="108"/>
      <c r="AA646" s="409"/>
      <c r="AB646" s="409"/>
      <c r="AC646" s="409"/>
      <c r="AD646" s="2313"/>
      <c r="AE646" s="2314"/>
      <c r="AF646" s="108"/>
      <c r="AG646" s="409"/>
      <c r="AH646" s="409"/>
      <c r="AI646" s="409"/>
      <c r="AJ646" s="2313"/>
      <c r="AK646" s="2314"/>
      <c r="AL646" s="2313"/>
      <c r="AM646" s="2314"/>
      <c r="AN646" s="2313"/>
      <c r="AO646" s="2314"/>
      <c r="AP646" s="2313"/>
      <c r="AQ646" s="2314"/>
      <c r="AS646" s="479"/>
    </row>
    <row r="647" spans="2:45" ht="16.5" x14ac:dyDescent="0.3">
      <c r="B647" s="479"/>
      <c r="D647" s="615"/>
      <c r="E647" s="2596" t="s">
        <v>316</v>
      </c>
      <c r="F647" s="2596"/>
      <c r="G647" s="2596"/>
      <c r="H647" s="2596"/>
      <c r="I647" s="2596"/>
      <c r="J647" s="2596"/>
      <c r="K647" s="2596"/>
      <c r="L647" s="2596"/>
      <c r="M647" s="2596"/>
      <c r="N647" s="2597"/>
      <c r="O647" s="427" t="s">
        <v>53</v>
      </c>
      <c r="P647" s="2316">
        <v>2</v>
      </c>
      <c r="Q647" s="2316"/>
      <c r="R647" s="2313"/>
      <c r="S647" s="2314"/>
      <c r="T647" s="453"/>
      <c r="U647" s="412"/>
      <c r="V647" s="412"/>
      <c r="W647" s="412"/>
      <c r="X647" s="2313"/>
      <c r="Y647" s="2314"/>
      <c r="Z647" s="108"/>
      <c r="AA647" s="409"/>
      <c r="AB647" s="409"/>
      <c r="AC647" s="409"/>
      <c r="AD647" s="2491">
        <v>2</v>
      </c>
      <c r="AE647" s="2492"/>
      <c r="AF647" s="108"/>
      <c r="AG647" s="409"/>
      <c r="AH647" s="409"/>
      <c r="AI647" s="409"/>
      <c r="AJ647" s="2313"/>
      <c r="AK647" s="2314"/>
      <c r="AL647" s="2313"/>
      <c r="AM647" s="2314"/>
      <c r="AN647" s="2313"/>
      <c r="AO647" s="2314"/>
      <c r="AP647" s="2313"/>
      <c r="AQ647" s="2314"/>
      <c r="AS647" s="479"/>
    </row>
    <row r="648" spans="2:45" ht="16.5" x14ac:dyDescent="0.3">
      <c r="B648" s="479"/>
      <c r="D648" s="132" t="s">
        <v>477</v>
      </c>
      <c r="E648" s="433" t="s">
        <v>216</v>
      </c>
      <c r="F648" s="533"/>
      <c r="G648" s="533"/>
      <c r="H648" s="533"/>
      <c r="I648" s="533"/>
      <c r="J648" s="533"/>
      <c r="K648" s="533"/>
      <c r="L648" s="533"/>
      <c r="M648" s="533"/>
      <c r="N648" s="533"/>
      <c r="O648" s="473"/>
      <c r="P648" s="2316"/>
      <c r="Q648" s="2316"/>
      <c r="R648" s="2316"/>
      <c r="S648" s="2316"/>
      <c r="T648" s="453"/>
      <c r="U648" s="412"/>
      <c r="V648" s="412"/>
      <c r="W648" s="412"/>
      <c r="X648" s="2316"/>
      <c r="Y648" s="2316"/>
      <c r="Z648" s="108"/>
      <c r="AA648" s="409"/>
      <c r="AB648" s="409"/>
      <c r="AC648" s="409"/>
      <c r="AD648" s="2316"/>
      <c r="AE648" s="2316"/>
      <c r="AF648" s="108"/>
      <c r="AG648" s="409"/>
      <c r="AH648" s="409"/>
      <c r="AI648" s="409"/>
      <c r="AJ648" s="2316"/>
      <c r="AK648" s="2316"/>
      <c r="AL648" s="2316"/>
      <c r="AM648" s="2316"/>
      <c r="AN648" s="2316"/>
      <c r="AO648" s="2316"/>
      <c r="AP648" s="2316"/>
      <c r="AQ648" s="2316"/>
      <c r="AS648" s="479"/>
    </row>
    <row r="649" spans="2:45" ht="16.5" x14ac:dyDescent="0.3">
      <c r="B649" s="479"/>
      <c r="D649" s="614"/>
      <c r="E649" s="238" t="s">
        <v>621</v>
      </c>
      <c r="F649" s="238"/>
      <c r="G649" s="238"/>
      <c r="H649" s="238"/>
      <c r="I649" s="238"/>
      <c r="J649" s="238"/>
      <c r="K649" s="531"/>
      <c r="L649" s="531"/>
      <c r="M649" s="531"/>
      <c r="N649" s="531"/>
      <c r="O649" s="426" t="s">
        <v>181</v>
      </c>
      <c r="P649" s="2313">
        <v>1</v>
      </c>
      <c r="Q649" s="2314"/>
      <c r="R649" s="2313"/>
      <c r="S649" s="2314"/>
      <c r="T649" s="453"/>
      <c r="U649" s="412"/>
      <c r="V649" s="412"/>
      <c r="W649" s="412"/>
      <c r="X649" s="2313"/>
      <c r="Y649" s="2314"/>
      <c r="Z649" s="108"/>
      <c r="AA649" s="409"/>
      <c r="AB649" s="409"/>
      <c r="AC649" s="409"/>
      <c r="AD649" s="2491">
        <v>1</v>
      </c>
      <c r="AE649" s="2492"/>
      <c r="AF649" s="108"/>
      <c r="AG649" s="409"/>
      <c r="AH649" s="409"/>
      <c r="AI649" s="409"/>
      <c r="AJ649" s="2313"/>
      <c r="AK649" s="2314"/>
      <c r="AL649" s="2313"/>
      <c r="AM649" s="2314"/>
      <c r="AN649" s="2313"/>
      <c r="AO649" s="2314"/>
      <c r="AP649" s="2313"/>
      <c r="AQ649" s="2314"/>
      <c r="AS649" s="479"/>
    </row>
    <row r="650" spans="2:45" ht="16.5" x14ac:dyDescent="0.3">
      <c r="B650" s="479"/>
      <c r="D650" s="615"/>
      <c r="E650" s="432" t="s">
        <v>622</v>
      </c>
      <c r="F650" s="432"/>
      <c r="G650" s="432"/>
      <c r="H650" s="432"/>
      <c r="I650" s="432"/>
      <c r="J650" s="432"/>
      <c r="K650" s="533"/>
      <c r="L650" s="533"/>
      <c r="M650" s="533"/>
      <c r="N650" s="533"/>
      <c r="O650" s="427" t="s">
        <v>53</v>
      </c>
      <c r="P650" s="2316">
        <v>1</v>
      </c>
      <c r="Q650" s="2316"/>
      <c r="R650" s="2313"/>
      <c r="S650" s="2314"/>
      <c r="T650" s="453"/>
      <c r="U650" s="412"/>
      <c r="V650" s="412"/>
      <c r="W650" s="412"/>
      <c r="X650" s="2313"/>
      <c r="Y650" s="2314"/>
      <c r="Z650" s="108"/>
      <c r="AA650" s="409"/>
      <c r="AB650" s="409"/>
      <c r="AC650" s="409"/>
      <c r="AD650" s="2491">
        <v>1</v>
      </c>
      <c r="AE650" s="2492"/>
      <c r="AF650" s="108"/>
      <c r="AG650" s="409"/>
      <c r="AH650" s="409"/>
      <c r="AI650" s="409"/>
      <c r="AJ650" s="2313"/>
      <c r="AK650" s="2314"/>
      <c r="AL650" s="2313"/>
      <c r="AM650" s="2314"/>
      <c r="AN650" s="2313"/>
      <c r="AO650" s="2314"/>
      <c r="AP650" s="2313"/>
      <c r="AQ650" s="2314"/>
      <c r="AS650" s="479"/>
    </row>
    <row r="651" spans="2:45" ht="16.5" x14ac:dyDescent="0.3">
      <c r="B651" s="479"/>
      <c r="D651" s="614"/>
      <c r="E651" s="238" t="s">
        <v>623</v>
      </c>
      <c r="F651" s="238"/>
      <c r="G651" s="238"/>
      <c r="H651" s="238"/>
      <c r="I651" s="238"/>
      <c r="J651" s="238"/>
      <c r="K651" s="531"/>
      <c r="L651" s="531"/>
      <c r="M651" s="531"/>
      <c r="N651" s="531"/>
      <c r="O651" s="427" t="s">
        <v>53</v>
      </c>
      <c r="P651" s="2316">
        <v>1</v>
      </c>
      <c r="Q651" s="2316"/>
      <c r="R651" s="2313"/>
      <c r="S651" s="2314"/>
      <c r="T651" s="453"/>
      <c r="U651" s="412"/>
      <c r="V651" s="412"/>
      <c r="W651" s="412"/>
      <c r="X651" s="2313"/>
      <c r="Y651" s="2314"/>
      <c r="Z651" s="108"/>
      <c r="AA651" s="409"/>
      <c r="AB651" s="409"/>
      <c r="AC651" s="409"/>
      <c r="AD651" s="2491">
        <v>1</v>
      </c>
      <c r="AE651" s="2492"/>
      <c r="AF651" s="108"/>
      <c r="AG651" s="409"/>
      <c r="AH651" s="409"/>
      <c r="AI651" s="409"/>
      <c r="AJ651" s="2313"/>
      <c r="AK651" s="2314"/>
      <c r="AL651" s="2313"/>
      <c r="AM651" s="2314"/>
      <c r="AN651" s="2313"/>
      <c r="AO651" s="2314"/>
      <c r="AP651" s="2313"/>
      <c r="AQ651" s="2314"/>
      <c r="AS651" s="479"/>
    </row>
    <row r="652" spans="2:45" ht="16.5" x14ac:dyDescent="0.3">
      <c r="B652" s="479"/>
      <c r="D652" s="615"/>
      <c r="E652" s="432" t="s">
        <v>624</v>
      </c>
      <c r="F652" s="432"/>
      <c r="G652" s="432"/>
      <c r="H652" s="432"/>
      <c r="I652" s="432"/>
      <c r="J652" s="432"/>
      <c r="K652" s="533"/>
      <c r="L652" s="533"/>
      <c r="M652" s="533"/>
      <c r="N652" s="533"/>
      <c r="O652" s="427" t="s">
        <v>53</v>
      </c>
      <c r="P652" s="2316">
        <v>1</v>
      </c>
      <c r="Q652" s="2316"/>
      <c r="R652" s="2313"/>
      <c r="S652" s="2314"/>
      <c r="T652" s="453"/>
      <c r="U652" s="412"/>
      <c r="V652" s="412"/>
      <c r="W652" s="412"/>
      <c r="X652" s="2313"/>
      <c r="Y652" s="2314"/>
      <c r="Z652" s="108"/>
      <c r="AA652" s="409"/>
      <c r="AB652" s="409"/>
      <c r="AC652" s="409"/>
      <c r="AD652" s="2491">
        <v>1</v>
      </c>
      <c r="AE652" s="2492"/>
      <c r="AF652" s="108"/>
      <c r="AG652" s="409"/>
      <c r="AH652" s="409"/>
      <c r="AI652" s="409"/>
      <c r="AJ652" s="2313"/>
      <c r="AK652" s="2314"/>
      <c r="AL652" s="2313"/>
      <c r="AM652" s="2314"/>
      <c r="AN652" s="2313"/>
      <c r="AO652" s="2314"/>
      <c r="AP652" s="2313"/>
      <c r="AQ652" s="2314"/>
      <c r="AS652" s="479"/>
    </row>
    <row r="653" spans="2:45" ht="16.5" x14ac:dyDescent="0.3">
      <c r="B653" s="479"/>
      <c r="D653" s="615"/>
      <c r="E653" s="432" t="s">
        <v>625</v>
      </c>
      <c r="F653" s="432"/>
      <c r="G653" s="432"/>
      <c r="H653" s="432"/>
      <c r="I653" s="432"/>
      <c r="J653" s="432"/>
      <c r="K653" s="533"/>
      <c r="L653" s="533"/>
      <c r="M653" s="533"/>
      <c r="N653" s="534"/>
      <c r="O653" s="427" t="s">
        <v>53</v>
      </c>
      <c r="P653" s="2316">
        <v>1</v>
      </c>
      <c r="Q653" s="2316"/>
      <c r="R653" s="2313"/>
      <c r="S653" s="2314"/>
      <c r="T653" s="453"/>
      <c r="U653" s="412"/>
      <c r="V653" s="412"/>
      <c r="W653" s="412"/>
      <c r="X653" s="2313"/>
      <c r="Y653" s="2314"/>
      <c r="Z653" s="108"/>
      <c r="AA653" s="409"/>
      <c r="AB653" s="409"/>
      <c r="AC653" s="409"/>
      <c r="AD653" s="2491">
        <v>1</v>
      </c>
      <c r="AE653" s="2492"/>
      <c r="AF653" s="108"/>
      <c r="AG653" s="409"/>
      <c r="AH653" s="409"/>
      <c r="AI653" s="409"/>
      <c r="AJ653" s="2313"/>
      <c r="AK653" s="2314"/>
      <c r="AL653" s="2313"/>
      <c r="AM653" s="2314"/>
      <c r="AN653" s="2313"/>
      <c r="AO653" s="2314"/>
      <c r="AP653" s="2313"/>
      <c r="AQ653" s="2314"/>
      <c r="AS653" s="479"/>
    </row>
    <row r="654" spans="2:45" ht="16.5" x14ac:dyDescent="0.3">
      <c r="B654" s="479"/>
      <c r="D654" s="614"/>
      <c r="E654" s="238" t="s">
        <v>626</v>
      </c>
      <c r="F654" s="238"/>
      <c r="G654" s="238"/>
      <c r="H654" s="238"/>
      <c r="I654" s="238"/>
      <c r="J654" s="238"/>
      <c r="K654" s="531"/>
      <c r="L654" s="531"/>
      <c r="M654" s="531"/>
      <c r="N654" s="531"/>
      <c r="O654" s="427" t="s">
        <v>53</v>
      </c>
      <c r="P654" s="2316">
        <v>1</v>
      </c>
      <c r="Q654" s="2316"/>
      <c r="R654" s="2313"/>
      <c r="S654" s="2314"/>
      <c r="T654" s="453"/>
      <c r="U654" s="412"/>
      <c r="V654" s="412"/>
      <c r="W654" s="412"/>
      <c r="X654" s="2313"/>
      <c r="Y654" s="2314"/>
      <c r="Z654" s="108"/>
      <c r="AA654" s="409"/>
      <c r="AB654" s="409"/>
      <c r="AC654" s="409"/>
      <c r="AD654" s="2491">
        <v>1</v>
      </c>
      <c r="AE654" s="2492"/>
      <c r="AF654" s="108"/>
      <c r="AG654" s="409"/>
      <c r="AH654" s="409"/>
      <c r="AI654" s="409"/>
      <c r="AJ654" s="2313"/>
      <c r="AK654" s="2314"/>
      <c r="AL654" s="2313"/>
      <c r="AM654" s="2314"/>
      <c r="AN654" s="2313"/>
      <c r="AO654" s="2314"/>
      <c r="AP654" s="2313"/>
      <c r="AQ654" s="2314"/>
      <c r="AS654" s="479"/>
    </row>
    <row r="655" spans="2:45" ht="16.5" x14ac:dyDescent="0.3">
      <c r="B655" s="479"/>
      <c r="D655" s="349"/>
      <c r="E655" s="432" t="s">
        <v>627</v>
      </c>
      <c r="F655" s="432"/>
      <c r="G655" s="432"/>
      <c r="H655" s="432"/>
      <c r="I655" s="432"/>
      <c r="J655" s="432"/>
      <c r="K655" s="533"/>
      <c r="L655" s="533"/>
      <c r="M655" s="533"/>
      <c r="N655" s="533"/>
      <c r="O655" s="427" t="s">
        <v>53</v>
      </c>
      <c r="P655" s="2316">
        <v>1</v>
      </c>
      <c r="Q655" s="2316"/>
      <c r="R655" s="2313"/>
      <c r="S655" s="2314"/>
      <c r="T655" s="453"/>
      <c r="U655" s="412"/>
      <c r="V655" s="412"/>
      <c r="W655" s="412"/>
      <c r="X655" s="2313"/>
      <c r="Y655" s="2314"/>
      <c r="Z655" s="108"/>
      <c r="AA655" s="409"/>
      <c r="AB655" s="409"/>
      <c r="AC655" s="409"/>
      <c r="AD655" s="2491">
        <v>1</v>
      </c>
      <c r="AE655" s="2492"/>
      <c r="AF655" s="108"/>
      <c r="AG655" s="409"/>
      <c r="AH655" s="409"/>
      <c r="AI655" s="409"/>
      <c r="AJ655" s="2313"/>
      <c r="AK655" s="2314"/>
      <c r="AL655" s="2313"/>
      <c r="AM655" s="2314"/>
      <c r="AN655" s="2313"/>
      <c r="AO655" s="2314"/>
      <c r="AP655" s="2313"/>
      <c r="AQ655" s="2314"/>
      <c r="AS655" s="479"/>
    </row>
    <row r="656" spans="2:45" ht="16.5" x14ac:dyDescent="0.3">
      <c r="B656" s="479"/>
      <c r="D656" s="2432" t="s">
        <v>40</v>
      </c>
      <c r="E656" s="2433"/>
      <c r="F656" s="2433"/>
      <c r="G656" s="2433"/>
      <c r="H656" s="2433"/>
      <c r="I656" s="2433"/>
      <c r="J656" s="2433"/>
      <c r="K656" s="2433"/>
      <c r="L656" s="2433"/>
      <c r="M656" s="2433"/>
      <c r="N656" s="2433"/>
      <c r="O656" s="2434"/>
      <c r="P656" s="2397">
        <f>SUM(P644:Q655)</f>
        <v>12</v>
      </c>
      <c r="Q656" s="2398"/>
      <c r="R656" s="2397"/>
      <c r="S656" s="2398"/>
      <c r="T656" s="826"/>
      <c r="U656" s="636"/>
      <c r="V656" s="636"/>
      <c r="W656" s="636"/>
      <c r="X656" s="2397"/>
      <c r="Y656" s="2398"/>
      <c r="Z656" s="826"/>
      <c r="AA656" s="636"/>
      <c r="AB656" s="636"/>
      <c r="AC656" s="636"/>
      <c r="AD656" s="2397">
        <f>SUM(AD644:AE655)</f>
        <v>12</v>
      </c>
      <c r="AE656" s="2398"/>
      <c r="AF656" s="826">
        <f>SUM(AD647:AE647)+SUM(AD650:AE655)</f>
        <v>8</v>
      </c>
      <c r="AG656" s="636">
        <f>AD647+SUM(AD650:AE655)</f>
        <v>8</v>
      </c>
      <c r="AH656" s="636"/>
      <c r="AI656" s="636">
        <f>AD644+AD645+AD649</f>
        <v>4</v>
      </c>
      <c r="AJ656" s="2427"/>
      <c r="AK656" s="2428"/>
      <c r="AL656" s="2397"/>
      <c r="AM656" s="2398"/>
      <c r="AN656" s="2397"/>
      <c r="AO656" s="2398"/>
      <c r="AP656" s="2397"/>
      <c r="AQ656" s="2398"/>
      <c r="AS656" s="479"/>
    </row>
    <row r="657" spans="2:45" x14ac:dyDescent="0.25">
      <c r="B657" s="479"/>
      <c r="AJ657" s="474"/>
      <c r="AK657" s="474"/>
      <c r="AL657" s="474"/>
      <c r="AN657" s="474"/>
      <c r="AS657" s="479"/>
    </row>
    <row r="658" spans="2:45" ht="18.75" x14ac:dyDescent="0.3">
      <c r="B658" s="479"/>
      <c r="D658" s="2589" t="s">
        <v>510</v>
      </c>
      <c r="E658" s="2590"/>
      <c r="F658" s="2590"/>
      <c r="G658" s="2590"/>
      <c r="H658" s="2590"/>
      <c r="I658" s="2590"/>
      <c r="J658" s="2590"/>
      <c r="K658" s="2590"/>
      <c r="L658" s="2590"/>
      <c r="M658" s="2590"/>
      <c r="N658" s="2590"/>
      <c r="O658" s="2590"/>
      <c r="P658" s="2590"/>
      <c r="Q658" s="2590"/>
      <c r="R658" s="2590"/>
      <c r="S658" s="2590"/>
      <c r="T658" s="2590"/>
      <c r="U658" s="2590"/>
      <c r="V658" s="2590"/>
      <c r="W658" s="2590"/>
      <c r="X658" s="2590"/>
      <c r="Y658" s="2590"/>
      <c r="Z658" s="2590"/>
      <c r="AA658" s="2590"/>
      <c r="AB658" s="2590"/>
      <c r="AC658" s="2590"/>
      <c r="AD658" s="2590"/>
      <c r="AE658" s="2590"/>
      <c r="AF658" s="2590"/>
      <c r="AG658" s="2590"/>
      <c r="AH658" s="2590"/>
      <c r="AI658" s="2590"/>
      <c r="AJ658" s="891"/>
      <c r="AK658" s="891"/>
      <c r="AL658" s="891"/>
      <c r="AM658" s="402"/>
      <c r="AN658" s="219"/>
      <c r="AO658" s="402"/>
      <c r="AP658" s="402"/>
      <c r="AQ658" s="403"/>
      <c r="AS658" s="479"/>
    </row>
    <row r="659" spans="2:45" ht="16.5" x14ac:dyDescent="0.3">
      <c r="B659" s="479"/>
      <c r="D659" s="130" t="s">
        <v>262</v>
      </c>
      <c r="E659" s="23" t="s">
        <v>263</v>
      </c>
      <c r="G659" s="531"/>
      <c r="H659" s="531"/>
      <c r="I659" s="531"/>
      <c r="J659" s="531"/>
      <c r="K659" s="238"/>
      <c r="L659" s="238"/>
      <c r="M659" s="531"/>
      <c r="N659" s="532"/>
      <c r="O659" s="146"/>
      <c r="P659" s="2312"/>
      <c r="Q659" s="2312"/>
      <c r="R659" s="2422"/>
      <c r="S659" s="2423"/>
      <c r="T659" s="127"/>
      <c r="U659" s="151"/>
      <c r="V659" s="151"/>
      <c r="W659" s="151"/>
      <c r="X659" s="2422"/>
      <c r="Y659" s="2423"/>
      <c r="Z659" s="127"/>
      <c r="AA659" s="151"/>
      <c r="AB659" s="151"/>
      <c r="AC659" s="151"/>
      <c r="AD659" s="2422"/>
      <c r="AE659" s="2423"/>
      <c r="AF659" s="127"/>
      <c r="AG659" s="151"/>
      <c r="AH659" s="151"/>
      <c r="AI659" s="151"/>
      <c r="AJ659" s="2422"/>
      <c r="AK659" s="2423"/>
      <c r="AL659" s="2422"/>
      <c r="AM659" s="2423"/>
      <c r="AN659" s="2422"/>
      <c r="AO659" s="2423"/>
      <c r="AP659" s="2422"/>
      <c r="AQ659" s="2423"/>
      <c r="AS659" s="479"/>
    </row>
    <row r="660" spans="2:45" ht="16.5" x14ac:dyDescent="0.3">
      <c r="B660" s="479"/>
      <c r="D660" s="615"/>
      <c r="E660" s="432" t="s">
        <v>264</v>
      </c>
      <c r="F660" s="402"/>
      <c r="G660" s="432"/>
      <c r="H660" s="432"/>
      <c r="I660" s="432"/>
      <c r="J660" s="432"/>
      <c r="K660" s="432"/>
      <c r="L660" s="432"/>
      <c r="M660" s="533"/>
      <c r="N660" s="534"/>
      <c r="O660" s="426" t="s">
        <v>181</v>
      </c>
      <c r="P660" s="2316">
        <v>2</v>
      </c>
      <c r="Q660" s="2316"/>
      <c r="R660" s="2313"/>
      <c r="S660" s="2314"/>
      <c r="T660" s="453"/>
      <c r="U660" s="412"/>
      <c r="V660" s="412"/>
      <c r="W660" s="412"/>
      <c r="X660" s="2313"/>
      <c r="Y660" s="2314"/>
      <c r="Z660" s="453"/>
      <c r="AA660" s="412"/>
      <c r="AB660" s="412"/>
      <c r="AC660" s="412"/>
      <c r="AD660" s="2491">
        <v>2</v>
      </c>
      <c r="AE660" s="2492"/>
      <c r="AF660" s="453"/>
      <c r="AG660" s="412"/>
      <c r="AH660" s="412"/>
      <c r="AI660" s="412"/>
      <c r="AJ660" s="2313"/>
      <c r="AK660" s="2314"/>
      <c r="AL660" s="2313"/>
      <c r="AM660" s="2314"/>
      <c r="AN660" s="2313"/>
      <c r="AO660" s="2314"/>
      <c r="AP660" s="2313"/>
      <c r="AQ660" s="2314"/>
      <c r="AS660" s="479"/>
    </row>
    <row r="661" spans="2:45" ht="16.5" x14ac:dyDescent="0.3">
      <c r="B661" s="479"/>
      <c r="D661" s="614"/>
      <c r="E661" s="238" t="s">
        <v>265</v>
      </c>
      <c r="G661" s="238"/>
      <c r="H661" s="238"/>
      <c r="I661" s="238"/>
      <c r="J661" s="238"/>
      <c r="K661" s="238"/>
      <c r="L661" s="238"/>
      <c r="M661" s="531"/>
      <c r="N661" s="532"/>
      <c r="O661" s="426" t="s">
        <v>181</v>
      </c>
      <c r="P661" s="2316">
        <v>1</v>
      </c>
      <c r="Q661" s="2316"/>
      <c r="R661" s="2313"/>
      <c r="S661" s="2314"/>
      <c r="T661" s="453"/>
      <c r="U661" s="412"/>
      <c r="V661" s="412"/>
      <c r="W661" s="412"/>
      <c r="X661" s="2313"/>
      <c r="Y661" s="2314"/>
      <c r="Z661" s="453"/>
      <c r="AA661" s="412"/>
      <c r="AB661" s="412"/>
      <c r="AC661" s="412"/>
      <c r="AD661" s="2491">
        <v>1</v>
      </c>
      <c r="AE661" s="2492"/>
      <c r="AF661" s="453"/>
      <c r="AG661" s="412"/>
      <c r="AH661" s="412"/>
      <c r="AI661" s="412"/>
      <c r="AJ661" s="2313"/>
      <c r="AK661" s="2314"/>
      <c r="AL661" s="2313"/>
      <c r="AM661" s="2314"/>
      <c r="AN661" s="2313"/>
      <c r="AO661" s="2314"/>
      <c r="AP661" s="2313"/>
      <c r="AQ661" s="2314"/>
      <c r="AS661" s="479"/>
    </row>
    <row r="662" spans="2:45" ht="16.5" x14ac:dyDescent="0.3">
      <c r="B662" s="479"/>
      <c r="D662" s="132" t="s">
        <v>266</v>
      </c>
      <c r="E662" s="433" t="s">
        <v>267</v>
      </c>
      <c r="F662" s="402"/>
      <c r="G662" s="533"/>
      <c r="H662" s="533"/>
      <c r="I662" s="533"/>
      <c r="J662" s="533"/>
      <c r="K662" s="533"/>
      <c r="L662" s="533"/>
      <c r="M662" s="533"/>
      <c r="N662" s="534"/>
      <c r="O662" s="467"/>
      <c r="P662" s="2316"/>
      <c r="Q662" s="2316"/>
      <c r="R662" s="2313"/>
      <c r="S662" s="2314"/>
      <c r="T662" s="453"/>
      <c r="U662" s="412"/>
      <c r="V662" s="412"/>
      <c r="W662" s="412"/>
      <c r="X662" s="2313"/>
      <c r="Y662" s="2314"/>
      <c r="Z662" s="453"/>
      <c r="AA662" s="412"/>
      <c r="AB662" s="412"/>
      <c r="AC662" s="412"/>
      <c r="AD662" s="2313"/>
      <c r="AE662" s="2314"/>
      <c r="AF662" s="453"/>
      <c r="AG662" s="412"/>
      <c r="AH662" s="412"/>
      <c r="AI662" s="412"/>
      <c r="AJ662" s="2313"/>
      <c r="AK662" s="2314"/>
      <c r="AL662" s="2313"/>
      <c r="AM662" s="2314"/>
      <c r="AN662" s="2313"/>
      <c r="AO662" s="2314"/>
      <c r="AP662" s="2313"/>
      <c r="AQ662" s="2314"/>
      <c r="AS662" s="479"/>
    </row>
    <row r="663" spans="2:45" ht="16.5" x14ac:dyDescent="0.3">
      <c r="B663" s="479"/>
      <c r="D663" s="614"/>
      <c r="E663" s="238" t="s">
        <v>268</v>
      </c>
      <c r="G663" s="238"/>
      <c r="H663" s="238"/>
      <c r="I663" s="238"/>
      <c r="J663" s="238"/>
      <c r="K663" s="238"/>
      <c r="L663" s="238"/>
      <c r="M663" s="531"/>
      <c r="N663" s="532"/>
      <c r="O663" s="427" t="s">
        <v>53</v>
      </c>
      <c r="P663" s="2316">
        <v>1</v>
      </c>
      <c r="Q663" s="2316"/>
      <c r="R663" s="2313"/>
      <c r="S663" s="2314"/>
      <c r="T663" s="453"/>
      <c r="U663" s="412"/>
      <c r="V663" s="412"/>
      <c r="W663" s="412"/>
      <c r="X663" s="2313"/>
      <c r="Y663" s="2314"/>
      <c r="Z663" s="453"/>
      <c r="AA663" s="412"/>
      <c r="AB663" s="412"/>
      <c r="AC663" s="412"/>
      <c r="AD663" s="2491"/>
      <c r="AE663" s="2492"/>
      <c r="AF663" s="453"/>
      <c r="AG663" s="412"/>
      <c r="AH663" s="412"/>
      <c r="AI663" s="412"/>
      <c r="AJ663" s="2313"/>
      <c r="AK663" s="2314"/>
      <c r="AL663" s="2313"/>
      <c r="AM663" s="2314"/>
      <c r="AN663" s="2313"/>
      <c r="AO663" s="2314"/>
      <c r="AP663" s="2313"/>
      <c r="AQ663" s="2314"/>
      <c r="AS663" s="479"/>
    </row>
    <row r="664" spans="2:45" ht="16.5" x14ac:dyDescent="0.3">
      <c r="B664" s="479"/>
      <c r="D664" s="615"/>
      <c r="E664" s="432" t="s">
        <v>269</v>
      </c>
      <c r="F664" s="402"/>
      <c r="G664" s="432"/>
      <c r="H664" s="432"/>
      <c r="I664" s="432"/>
      <c r="J664" s="432"/>
      <c r="K664" s="432"/>
      <c r="L664" s="432"/>
      <c r="M664" s="533"/>
      <c r="N664" s="534"/>
      <c r="O664" s="427" t="s">
        <v>53</v>
      </c>
      <c r="P664" s="2316">
        <v>2</v>
      </c>
      <c r="Q664" s="2316"/>
      <c r="R664" s="2313"/>
      <c r="S664" s="2314"/>
      <c r="T664" s="453"/>
      <c r="U664" s="412"/>
      <c r="V664" s="412"/>
      <c r="W664" s="412"/>
      <c r="X664" s="2313"/>
      <c r="Y664" s="2314"/>
      <c r="Z664" s="453"/>
      <c r="AA664" s="412"/>
      <c r="AB664" s="412"/>
      <c r="AC664" s="412"/>
      <c r="AD664" s="2491">
        <v>2</v>
      </c>
      <c r="AE664" s="2492"/>
      <c r="AF664" s="453"/>
      <c r="AG664" s="412"/>
      <c r="AH664" s="412"/>
      <c r="AI664" s="412"/>
      <c r="AJ664" s="2313"/>
      <c r="AK664" s="2314"/>
      <c r="AL664" s="2313"/>
      <c r="AM664" s="2314"/>
      <c r="AN664" s="2313"/>
      <c r="AO664" s="2314"/>
      <c r="AP664" s="2313"/>
      <c r="AQ664" s="2314"/>
      <c r="AS664" s="479"/>
    </row>
    <row r="665" spans="2:45" ht="16.5" x14ac:dyDescent="0.3">
      <c r="B665" s="479"/>
      <c r="D665" s="130" t="s">
        <v>270</v>
      </c>
      <c r="E665" s="23" t="s">
        <v>317</v>
      </c>
      <c r="G665" s="531"/>
      <c r="H665" s="531"/>
      <c r="I665" s="531"/>
      <c r="J665" s="531"/>
      <c r="K665" s="531"/>
      <c r="L665" s="531"/>
      <c r="M665" s="531"/>
      <c r="N665" s="532"/>
      <c r="O665" s="467"/>
      <c r="P665" s="2316"/>
      <c r="Q665" s="2316"/>
      <c r="R665" s="2313"/>
      <c r="S665" s="2314"/>
      <c r="T665" s="453"/>
      <c r="U665" s="412"/>
      <c r="V665" s="412"/>
      <c r="W665" s="412"/>
      <c r="X665" s="2313"/>
      <c r="Y665" s="2314"/>
      <c r="Z665" s="453"/>
      <c r="AA665" s="412"/>
      <c r="AB665" s="412"/>
      <c r="AC665" s="412"/>
      <c r="AD665" s="2313"/>
      <c r="AE665" s="2314"/>
      <c r="AF665" s="453"/>
      <c r="AG665" s="412"/>
      <c r="AH665" s="412"/>
      <c r="AI665" s="412"/>
      <c r="AJ665" s="2313"/>
      <c r="AK665" s="2314"/>
      <c r="AL665" s="2313"/>
      <c r="AM665" s="2314"/>
      <c r="AN665" s="2313"/>
      <c r="AO665" s="2314"/>
      <c r="AP665" s="2313"/>
      <c r="AQ665" s="2314"/>
      <c r="AS665" s="479"/>
    </row>
    <row r="666" spans="2:45" ht="16.5" x14ac:dyDescent="0.3">
      <c r="B666" s="479"/>
      <c r="D666" s="615"/>
      <c r="E666" s="432" t="s">
        <v>318</v>
      </c>
      <c r="F666" s="402"/>
      <c r="G666" s="432"/>
      <c r="H666" s="432"/>
      <c r="I666" s="432"/>
      <c r="J666" s="432"/>
      <c r="K666" s="432"/>
      <c r="L666" s="432"/>
      <c r="M666" s="533"/>
      <c r="N666" s="534"/>
      <c r="O666" s="427" t="s">
        <v>53</v>
      </c>
      <c r="P666" s="2316">
        <v>1</v>
      </c>
      <c r="Q666" s="2316"/>
      <c r="R666" s="2313"/>
      <c r="S666" s="2314"/>
      <c r="T666" s="453"/>
      <c r="U666" s="412"/>
      <c r="V666" s="412"/>
      <c r="W666" s="412"/>
      <c r="X666" s="2313"/>
      <c r="Y666" s="2314"/>
      <c r="Z666" s="453"/>
      <c r="AA666" s="412"/>
      <c r="AB666" s="412"/>
      <c r="AC666" s="412"/>
      <c r="AD666" s="2491"/>
      <c r="AE666" s="2492"/>
      <c r="AF666" s="453"/>
      <c r="AG666" s="412"/>
      <c r="AH666" s="412"/>
      <c r="AI666" s="412"/>
      <c r="AJ666" s="2313"/>
      <c r="AK666" s="2314"/>
      <c r="AL666" s="2313"/>
      <c r="AM666" s="2314"/>
      <c r="AN666" s="2313"/>
      <c r="AO666" s="2314"/>
      <c r="AP666" s="2313"/>
      <c r="AQ666" s="2314"/>
      <c r="AS666" s="479"/>
    </row>
    <row r="667" spans="2:45" ht="16.5" x14ac:dyDescent="0.3">
      <c r="B667" s="479"/>
      <c r="D667" s="614"/>
      <c r="E667" s="238" t="s">
        <v>319</v>
      </c>
      <c r="G667" s="238"/>
      <c r="H667" s="238"/>
      <c r="I667" s="238"/>
      <c r="J667" s="238"/>
      <c r="K667" s="238"/>
      <c r="L667" s="238"/>
      <c r="M667" s="531"/>
      <c r="N667" s="532"/>
      <c r="O667" s="427" t="s">
        <v>53</v>
      </c>
      <c r="P667" s="2313">
        <v>2</v>
      </c>
      <c r="Q667" s="2314"/>
      <c r="R667" s="2313"/>
      <c r="S667" s="2314"/>
      <c r="T667" s="453"/>
      <c r="U667" s="412"/>
      <c r="V667" s="412"/>
      <c r="W667" s="412"/>
      <c r="X667" s="2313"/>
      <c r="Y667" s="2314"/>
      <c r="Z667" s="453"/>
      <c r="AA667" s="412"/>
      <c r="AB667" s="412"/>
      <c r="AC667" s="412"/>
      <c r="AD667" s="2491">
        <v>2</v>
      </c>
      <c r="AE667" s="2492"/>
      <c r="AF667" s="453"/>
      <c r="AG667" s="412"/>
      <c r="AH667" s="412"/>
      <c r="AI667" s="412"/>
      <c r="AJ667" s="2313"/>
      <c r="AK667" s="2314"/>
      <c r="AL667" s="2313"/>
      <c r="AM667" s="2314"/>
      <c r="AN667" s="2313"/>
      <c r="AO667" s="2314"/>
      <c r="AP667" s="2313"/>
      <c r="AQ667" s="2314"/>
      <c r="AS667" s="479"/>
    </row>
    <row r="668" spans="2:45" ht="16.5" x14ac:dyDescent="0.3">
      <c r="B668" s="479"/>
      <c r="D668" s="132" t="s">
        <v>275</v>
      </c>
      <c r="E668" s="433" t="s">
        <v>271</v>
      </c>
      <c r="F668" s="402"/>
      <c r="G668" s="533"/>
      <c r="H668" s="533"/>
      <c r="I668" s="533"/>
      <c r="J668" s="533"/>
      <c r="K668" s="533"/>
      <c r="L668" s="533"/>
      <c r="M668" s="533"/>
      <c r="N668" s="534"/>
      <c r="O668" s="467"/>
      <c r="P668" s="2316"/>
      <c r="Q668" s="2316"/>
      <c r="R668" s="2313"/>
      <c r="S668" s="2314"/>
      <c r="T668" s="453"/>
      <c r="U668" s="412"/>
      <c r="V668" s="412"/>
      <c r="W668" s="412"/>
      <c r="X668" s="2313"/>
      <c r="Y668" s="2314"/>
      <c r="Z668" s="453"/>
      <c r="AA668" s="412"/>
      <c r="AB668" s="412"/>
      <c r="AC668" s="412"/>
      <c r="AD668" s="2313"/>
      <c r="AE668" s="2314"/>
      <c r="AF668" s="453"/>
      <c r="AG668" s="412"/>
      <c r="AH668" s="412"/>
      <c r="AI668" s="412"/>
      <c r="AJ668" s="2313"/>
      <c r="AK668" s="2314"/>
      <c r="AL668" s="2313"/>
      <c r="AM668" s="2314"/>
      <c r="AN668" s="2313"/>
      <c r="AO668" s="2314"/>
      <c r="AP668" s="2313"/>
      <c r="AQ668" s="2314"/>
      <c r="AS668" s="479"/>
    </row>
    <row r="669" spans="2:45" ht="16.5" x14ac:dyDescent="0.3">
      <c r="B669" s="479"/>
      <c r="D669" s="614"/>
      <c r="E669" s="238" t="s">
        <v>272</v>
      </c>
      <c r="G669" s="238"/>
      <c r="H669" s="238"/>
      <c r="I669" s="238"/>
      <c r="J669" s="238"/>
      <c r="K669" s="238"/>
      <c r="L669" s="238"/>
      <c r="M669" s="531"/>
      <c r="N669" s="532"/>
      <c r="O669" s="427" t="s">
        <v>53</v>
      </c>
      <c r="P669" s="2316">
        <v>1</v>
      </c>
      <c r="Q669" s="2316"/>
      <c r="R669" s="2313"/>
      <c r="S669" s="2314"/>
      <c r="T669" s="453"/>
      <c r="U669" s="412"/>
      <c r="V669" s="412"/>
      <c r="W669" s="412"/>
      <c r="X669" s="2313"/>
      <c r="Y669" s="2314"/>
      <c r="Z669" s="453"/>
      <c r="AA669" s="412"/>
      <c r="AB669" s="412"/>
      <c r="AC669" s="412"/>
      <c r="AD669" s="2491"/>
      <c r="AE669" s="2492"/>
      <c r="AF669" s="453"/>
      <c r="AG669" s="412"/>
      <c r="AH669" s="412"/>
      <c r="AI669" s="412"/>
      <c r="AJ669" s="2313"/>
      <c r="AK669" s="2314"/>
      <c r="AL669" s="2313"/>
      <c r="AM669" s="2314"/>
      <c r="AN669" s="2313"/>
      <c r="AO669" s="2314"/>
      <c r="AP669" s="2313"/>
      <c r="AQ669" s="2314"/>
      <c r="AS669" s="479"/>
    </row>
    <row r="670" spans="2:45" ht="16.5" x14ac:dyDescent="0.3">
      <c r="B670" s="479"/>
      <c r="D670" s="615"/>
      <c r="E670" s="432" t="s">
        <v>273</v>
      </c>
      <c r="F670" s="402"/>
      <c r="G670" s="432"/>
      <c r="H670" s="432"/>
      <c r="I670" s="432"/>
      <c r="J670" s="432"/>
      <c r="K670" s="432"/>
      <c r="L670" s="432"/>
      <c r="M670" s="533"/>
      <c r="N670" s="534"/>
      <c r="O670" s="427" t="s">
        <v>53</v>
      </c>
      <c r="P670" s="2316">
        <v>2</v>
      </c>
      <c r="Q670" s="2316"/>
      <c r="R670" s="2313"/>
      <c r="S670" s="2314"/>
      <c r="T670" s="453"/>
      <c r="U670" s="412"/>
      <c r="V670" s="412"/>
      <c r="W670" s="412"/>
      <c r="X670" s="2313"/>
      <c r="Y670" s="2314"/>
      <c r="Z670" s="453"/>
      <c r="AA670" s="412"/>
      <c r="AB670" s="412"/>
      <c r="AC670" s="412"/>
      <c r="AD670" s="2491"/>
      <c r="AE670" s="2492"/>
      <c r="AF670" s="453"/>
      <c r="AG670" s="412"/>
      <c r="AH670" s="412"/>
      <c r="AI670" s="412"/>
      <c r="AJ670" s="2313"/>
      <c r="AK670" s="2314"/>
      <c r="AL670" s="2313"/>
      <c r="AM670" s="2314"/>
      <c r="AN670" s="2313"/>
      <c r="AO670" s="2314"/>
      <c r="AP670" s="2313"/>
      <c r="AQ670" s="2314"/>
      <c r="AS670" s="479"/>
    </row>
    <row r="671" spans="2:45" ht="16.5" x14ac:dyDescent="0.3">
      <c r="B671" s="479"/>
      <c r="D671" s="347"/>
      <c r="E671" s="348" t="s">
        <v>274</v>
      </c>
      <c r="G671" s="348"/>
      <c r="H671" s="348"/>
      <c r="I671" s="348"/>
      <c r="J671" s="348"/>
      <c r="K671" s="348"/>
      <c r="L671" s="348"/>
      <c r="M671" s="406"/>
      <c r="N671" s="407"/>
      <c r="O671" s="427" t="s">
        <v>53</v>
      </c>
      <c r="P671" s="2313">
        <v>3</v>
      </c>
      <c r="Q671" s="2314"/>
      <c r="R671" s="2313"/>
      <c r="S671" s="2314"/>
      <c r="T671" s="453"/>
      <c r="U671" s="412"/>
      <c r="V671" s="412"/>
      <c r="W671" s="412"/>
      <c r="X671" s="2313"/>
      <c r="Y671" s="2314"/>
      <c r="Z671" s="453"/>
      <c r="AA671" s="412"/>
      <c r="AB671" s="412"/>
      <c r="AC671" s="412"/>
      <c r="AD671" s="2491">
        <v>3</v>
      </c>
      <c r="AE671" s="2492"/>
      <c r="AF671" s="453"/>
      <c r="AG671" s="412"/>
      <c r="AH671" s="412"/>
      <c r="AI671" s="412"/>
      <c r="AJ671" s="2313"/>
      <c r="AK671" s="2314"/>
      <c r="AL671" s="2313"/>
      <c r="AM671" s="2314"/>
      <c r="AN671" s="2313"/>
      <c r="AO671" s="2314"/>
      <c r="AP671" s="2313"/>
      <c r="AQ671" s="2314"/>
      <c r="AS671" s="479"/>
    </row>
    <row r="672" spans="2:45" ht="16.5" x14ac:dyDescent="0.3">
      <c r="B672" s="479"/>
      <c r="D672" s="2432" t="s">
        <v>40</v>
      </c>
      <c r="E672" s="2433"/>
      <c r="F672" s="2433"/>
      <c r="G672" s="2433"/>
      <c r="H672" s="2433"/>
      <c r="I672" s="2433"/>
      <c r="J672" s="2433"/>
      <c r="K672" s="2433"/>
      <c r="L672" s="2433"/>
      <c r="M672" s="2433"/>
      <c r="N672" s="2433"/>
      <c r="O672" s="2434"/>
      <c r="P672" s="2397">
        <f>P660+P661+P664+P667+P671</f>
        <v>10</v>
      </c>
      <c r="Q672" s="2398"/>
      <c r="R672" s="2397"/>
      <c r="S672" s="2398"/>
      <c r="T672" s="826"/>
      <c r="U672" s="636"/>
      <c r="V672" s="636"/>
      <c r="W672" s="636"/>
      <c r="X672" s="2397"/>
      <c r="Y672" s="2398"/>
      <c r="Z672" s="826"/>
      <c r="AA672" s="636"/>
      <c r="AB672" s="636"/>
      <c r="AC672" s="636"/>
      <c r="AD672" s="2397">
        <f>SUM(AD659:AE671)</f>
        <v>10</v>
      </c>
      <c r="AE672" s="2398"/>
      <c r="AF672" s="826">
        <f>SUM(AD663:AE671)</f>
        <v>7</v>
      </c>
      <c r="AG672" s="636">
        <f>P664+P667+P671</f>
        <v>7</v>
      </c>
      <c r="AH672" s="636"/>
      <c r="AI672" s="636">
        <f>P660+P661</f>
        <v>3</v>
      </c>
      <c r="AJ672" s="2427"/>
      <c r="AK672" s="2428"/>
      <c r="AL672" s="2397"/>
      <c r="AM672" s="2398"/>
      <c r="AN672" s="2397"/>
      <c r="AO672" s="2398"/>
      <c r="AP672" s="2397"/>
      <c r="AQ672" s="2398"/>
      <c r="AS672" s="479"/>
    </row>
    <row r="673" spans="2:45" ht="9.9499999999999993" customHeight="1" x14ac:dyDescent="0.25">
      <c r="B673" s="479"/>
      <c r="AJ673" s="474"/>
      <c r="AK673" s="474"/>
      <c r="AL673" s="474"/>
      <c r="AN673" s="474"/>
      <c r="AS673" s="479"/>
    </row>
    <row r="674" spans="2:45" ht="18.75" x14ac:dyDescent="0.3">
      <c r="B674" s="479"/>
      <c r="D674" s="2589" t="s">
        <v>511</v>
      </c>
      <c r="E674" s="2590"/>
      <c r="F674" s="2590"/>
      <c r="G674" s="2590"/>
      <c r="H674" s="2590"/>
      <c r="I674" s="2590"/>
      <c r="J674" s="2590"/>
      <c r="K674" s="2590"/>
      <c r="L674" s="2590"/>
      <c r="M674" s="2590"/>
      <c r="N674" s="2590"/>
      <c r="O674" s="2590"/>
      <c r="P674" s="2590"/>
      <c r="Q674" s="2590"/>
      <c r="R674" s="2590"/>
      <c r="S674" s="2590"/>
      <c r="T674" s="2590"/>
      <c r="U674" s="2590"/>
      <c r="V674" s="2590"/>
      <c r="W674" s="2590"/>
      <c r="X674" s="2590"/>
      <c r="Y674" s="2590"/>
      <c r="Z674" s="2590"/>
      <c r="AA674" s="2590"/>
      <c r="AB674" s="2590"/>
      <c r="AC674" s="2590"/>
      <c r="AD674" s="2590"/>
      <c r="AE674" s="2590"/>
      <c r="AF674" s="2590"/>
      <c r="AG674" s="2590"/>
      <c r="AH674" s="2590"/>
      <c r="AI674" s="2590"/>
      <c r="AJ674" s="891"/>
      <c r="AK674" s="891"/>
      <c r="AL674" s="891"/>
      <c r="AM674" s="402"/>
      <c r="AN674" s="219"/>
      <c r="AO674" s="402"/>
      <c r="AP674" s="402"/>
      <c r="AQ674" s="403"/>
      <c r="AS674" s="479"/>
    </row>
    <row r="675" spans="2:45" ht="16.5" x14ac:dyDescent="0.3">
      <c r="B675" s="479"/>
      <c r="D675" s="229" t="s">
        <v>478</v>
      </c>
      <c r="E675" s="371" t="s">
        <v>253</v>
      </c>
      <c r="F675" s="359"/>
      <c r="G675" s="406"/>
      <c r="H675" s="406"/>
      <c r="I675" s="406"/>
      <c r="J675" s="52"/>
      <c r="K675" s="359"/>
      <c r="L675" s="359"/>
      <c r="M675" s="359"/>
      <c r="N675" s="360"/>
      <c r="O675" s="834"/>
      <c r="P675" s="2418"/>
      <c r="Q675" s="2418"/>
      <c r="R675" s="2312"/>
      <c r="S675" s="2312"/>
      <c r="T675" s="127"/>
      <c r="U675" s="151"/>
      <c r="V675" s="151"/>
      <c r="W675" s="151"/>
      <c r="X675" s="2312"/>
      <c r="Y675" s="2312"/>
      <c r="Z675" s="127"/>
      <c r="AA675" s="151"/>
      <c r="AB675" s="151"/>
      <c r="AC675" s="151"/>
      <c r="AD675" s="2312"/>
      <c r="AE675" s="2312"/>
      <c r="AF675" s="127"/>
      <c r="AG675" s="151"/>
      <c r="AH675" s="151"/>
      <c r="AI675" s="151"/>
      <c r="AJ675" s="2312"/>
      <c r="AK675" s="2312"/>
      <c r="AL675" s="2312"/>
      <c r="AM675" s="2312"/>
      <c r="AN675" s="2312"/>
      <c r="AO675" s="2312"/>
      <c r="AP675" s="2312"/>
      <c r="AQ675" s="2312"/>
      <c r="AS675" s="479"/>
    </row>
    <row r="676" spans="2:45" ht="16.5" x14ac:dyDescent="0.3">
      <c r="B676" s="479"/>
      <c r="D676" s="412"/>
      <c r="E676" s="432" t="s">
        <v>254</v>
      </c>
      <c r="F676" s="535"/>
      <c r="G676" s="535"/>
      <c r="H676" s="535"/>
      <c r="I676" s="535"/>
      <c r="J676" s="535"/>
      <c r="K676" s="402"/>
      <c r="L676" s="402"/>
      <c r="M676" s="402"/>
      <c r="N676" s="403"/>
      <c r="O676" s="426" t="s">
        <v>181</v>
      </c>
      <c r="P676" s="2315">
        <v>1</v>
      </c>
      <c r="Q676" s="2315"/>
      <c r="R676" s="2316"/>
      <c r="S676" s="2316"/>
      <c r="T676" s="453"/>
      <c r="U676" s="412"/>
      <c r="V676" s="412"/>
      <c r="W676" s="412"/>
      <c r="X676" s="2316"/>
      <c r="Y676" s="2316"/>
      <c r="Z676" s="108"/>
      <c r="AA676" s="409"/>
      <c r="AB676" s="409"/>
      <c r="AC676" s="409"/>
      <c r="AD676" s="2490">
        <v>1</v>
      </c>
      <c r="AE676" s="2490"/>
      <c r="AF676" s="108"/>
      <c r="AG676" s="409"/>
      <c r="AH676" s="409"/>
      <c r="AI676" s="409"/>
      <c r="AJ676" s="2316"/>
      <c r="AK676" s="2316"/>
      <c r="AL676" s="2316"/>
      <c r="AM676" s="2316"/>
      <c r="AN676" s="2316"/>
      <c r="AO676" s="2316"/>
      <c r="AP676" s="2316"/>
      <c r="AQ676" s="2316"/>
      <c r="AS676" s="479"/>
    </row>
    <row r="677" spans="2:45" ht="16.5" x14ac:dyDescent="0.3">
      <c r="B677" s="479"/>
      <c r="D677" s="412"/>
      <c r="E677" s="432" t="s">
        <v>255</v>
      </c>
      <c r="F677" s="535"/>
      <c r="G677" s="535"/>
      <c r="H677" s="535"/>
      <c r="I677" s="535"/>
      <c r="J677" s="535"/>
      <c r="K677" s="402"/>
      <c r="L677" s="402"/>
      <c r="M677" s="402"/>
      <c r="N677" s="403"/>
      <c r="O677" s="426" t="s">
        <v>181</v>
      </c>
      <c r="P677" s="2315">
        <v>1</v>
      </c>
      <c r="Q677" s="2315"/>
      <c r="R677" s="2316"/>
      <c r="S677" s="2316"/>
      <c r="T677" s="453"/>
      <c r="U677" s="412"/>
      <c r="V677" s="412"/>
      <c r="W677" s="412"/>
      <c r="X677" s="2316"/>
      <c r="Y677" s="2316"/>
      <c r="Z677" s="108"/>
      <c r="AA677" s="409"/>
      <c r="AB677" s="409"/>
      <c r="AC677" s="409"/>
      <c r="AD677" s="2490">
        <v>1</v>
      </c>
      <c r="AE677" s="2490"/>
      <c r="AF677" s="108"/>
      <c r="AG677" s="409"/>
      <c r="AH677" s="409"/>
      <c r="AI677" s="409"/>
      <c r="AJ677" s="2316"/>
      <c r="AK677" s="2316"/>
      <c r="AL677" s="2316"/>
      <c r="AM677" s="2316"/>
      <c r="AN677" s="2316"/>
      <c r="AO677" s="2316"/>
      <c r="AP677" s="2316"/>
      <c r="AQ677" s="2316"/>
      <c r="AS677" s="479"/>
    </row>
    <row r="678" spans="2:45" ht="16.5" x14ac:dyDescent="0.3">
      <c r="B678" s="479"/>
      <c r="D678" s="412"/>
      <c r="E678" s="432" t="s">
        <v>256</v>
      </c>
      <c r="F678" s="535"/>
      <c r="G678" s="535"/>
      <c r="H678" s="535"/>
      <c r="I678" s="535"/>
      <c r="J678" s="535"/>
      <c r="K678" s="402"/>
      <c r="L678" s="402"/>
      <c r="M678" s="402"/>
      <c r="N678" s="403"/>
      <c r="O678" s="429" t="s">
        <v>180</v>
      </c>
      <c r="P678" s="2315">
        <v>1</v>
      </c>
      <c r="Q678" s="2315"/>
      <c r="R678" s="2316"/>
      <c r="S678" s="2316"/>
      <c r="T678" s="453"/>
      <c r="U678" s="412"/>
      <c r="V678" s="412"/>
      <c r="W678" s="412"/>
      <c r="X678" s="2316"/>
      <c r="Y678" s="2316"/>
      <c r="Z678" s="108"/>
      <c r="AA678" s="409"/>
      <c r="AB678" s="409"/>
      <c r="AC678" s="409"/>
      <c r="AD678" s="2490">
        <v>1</v>
      </c>
      <c r="AE678" s="2490"/>
      <c r="AF678" s="108"/>
      <c r="AG678" s="409"/>
      <c r="AH678" s="409"/>
      <c r="AI678" s="409"/>
      <c r="AJ678" s="2316"/>
      <c r="AK678" s="2316"/>
      <c r="AL678" s="2316"/>
      <c r="AM678" s="2316"/>
      <c r="AN678" s="2316"/>
      <c r="AO678" s="2316"/>
      <c r="AP678" s="2316"/>
      <c r="AQ678" s="2316"/>
      <c r="AS678" s="479"/>
    </row>
    <row r="679" spans="2:45" ht="16.5" x14ac:dyDescent="0.3">
      <c r="B679" s="479"/>
      <c r="D679" s="130" t="s">
        <v>252</v>
      </c>
      <c r="E679" s="23" t="s">
        <v>257</v>
      </c>
      <c r="F679" s="545"/>
      <c r="G679" s="545"/>
      <c r="H679" s="545"/>
      <c r="I679" s="545"/>
      <c r="J679" s="545"/>
      <c r="K679" s="399"/>
      <c r="L679" s="399"/>
      <c r="M679" s="399"/>
      <c r="N679" s="400"/>
      <c r="O679" s="426" t="s">
        <v>181</v>
      </c>
      <c r="P679" s="2315">
        <v>2</v>
      </c>
      <c r="Q679" s="2315"/>
      <c r="R679" s="2316"/>
      <c r="S679" s="2316"/>
      <c r="T679" s="453"/>
      <c r="U679" s="412"/>
      <c r="V679" s="412"/>
      <c r="W679" s="412"/>
      <c r="X679" s="2316"/>
      <c r="Y679" s="2316"/>
      <c r="Z679" s="108"/>
      <c r="AA679" s="409"/>
      <c r="AB679" s="409"/>
      <c r="AC679" s="409"/>
      <c r="AD679" s="2490">
        <v>2</v>
      </c>
      <c r="AE679" s="2490"/>
      <c r="AF679" s="108"/>
      <c r="AG679" s="409"/>
      <c r="AH679" s="409"/>
      <c r="AI679" s="409"/>
      <c r="AJ679" s="2316"/>
      <c r="AK679" s="2316"/>
      <c r="AL679" s="2316"/>
      <c r="AM679" s="2316"/>
      <c r="AN679" s="2316"/>
      <c r="AO679" s="2316"/>
      <c r="AP679" s="2316"/>
      <c r="AQ679" s="2316"/>
      <c r="AS679" s="479"/>
    </row>
    <row r="680" spans="2:45" ht="16.5" x14ac:dyDescent="0.3">
      <c r="B680" s="479"/>
      <c r="D680" s="2432" t="s">
        <v>40</v>
      </c>
      <c r="E680" s="2433"/>
      <c r="F680" s="2433"/>
      <c r="G680" s="2433"/>
      <c r="H680" s="2433"/>
      <c r="I680" s="2433"/>
      <c r="J680" s="2433"/>
      <c r="K680" s="2433"/>
      <c r="L680" s="2433"/>
      <c r="M680" s="2433"/>
      <c r="N680" s="2433"/>
      <c r="O680" s="2434"/>
      <c r="P680" s="2397">
        <f>SUM(P676:Q679)</f>
        <v>5</v>
      </c>
      <c r="Q680" s="2398"/>
      <c r="R680" s="2397"/>
      <c r="S680" s="2398"/>
      <c r="T680" s="793"/>
      <c r="U680" s="633"/>
      <c r="V680" s="634"/>
      <c r="W680" s="633"/>
      <c r="X680" s="2397"/>
      <c r="Y680" s="2398"/>
      <c r="Z680" s="793"/>
      <c r="AA680" s="633"/>
      <c r="AB680" s="634"/>
      <c r="AC680" s="633"/>
      <c r="AD680" s="2397">
        <f>SUM(AD676:AE679)</f>
        <v>5</v>
      </c>
      <c r="AE680" s="2398"/>
      <c r="AF680" s="793"/>
      <c r="AG680" s="633"/>
      <c r="AH680" s="634">
        <f>P678</f>
        <v>1</v>
      </c>
      <c r="AI680" s="633">
        <f>P676+P677+P679</f>
        <v>4</v>
      </c>
      <c r="AJ680" s="2427"/>
      <c r="AK680" s="2428"/>
      <c r="AL680" s="2397"/>
      <c r="AM680" s="2398"/>
      <c r="AN680" s="2397"/>
      <c r="AO680" s="2398"/>
      <c r="AP680" s="2397"/>
      <c r="AQ680" s="2398"/>
      <c r="AS680" s="479"/>
    </row>
    <row r="681" spans="2:45" ht="9.9499999999999993" customHeight="1" x14ac:dyDescent="0.25">
      <c r="B681" s="479"/>
      <c r="AJ681" s="474"/>
      <c r="AK681" s="474"/>
      <c r="AL681" s="474"/>
      <c r="AN681" s="474"/>
      <c r="AS681" s="479"/>
    </row>
    <row r="682" spans="2:45" ht="18.75" x14ac:dyDescent="0.3">
      <c r="B682" s="479"/>
      <c r="D682" s="2589" t="s">
        <v>499</v>
      </c>
      <c r="E682" s="2590"/>
      <c r="F682" s="2590"/>
      <c r="G682" s="2590"/>
      <c r="H682" s="2590"/>
      <c r="I682" s="2590"/>
      <c r="J682" s="2590"/>
      <c r="K682" s="2590"/>
      <c r="L682" s="2590"/>
      <c r="M682" s="2590"/>
      <c r="N682" s="2590"/>
      <c r="O682" s="2590"/>
      <c r="P682" s="2590"/>
      <c r="Q682" s="2590"/>
      <c r="R682" s="2590"/>
      <c r="S682" s="2590"/>
      <c r="T682" s="2590"/>
      <c r="U682" s="2590"/>
      <c r="V682" s="2590"/>
      <c r="W682" s="2590"/>
      <c r="X682" s="2590"/>
      <c r="Y682" s="2590"/>
      <c r="Z682" s="2590"/>
      <c r="AA682" s="2590"/>
      <c r="AB682" s="2590"/>
      <c r="AC682" s="2590"/>
      <c r="AD682" s="2590"/>
      <c r="AE682" s="2590"/>
      <c r="AF682" s="2590"/>
      <c r="AG682" s="2590"/>
      <c r="AH682" s="2590"/>
      <c r="AI682" s="2590"/>
      <c r="AJ682" s="891"/>
      <c r="AK682" s="891"/>
      <c r="AL682" s="891"/>
      <c r="AM682" s="402"/>
      <c r="AN682" s="219"/>
      <c r="AO682" s="402"/>
      <c r="AP682" s="402"/>
      <c r="AQ682" s="403"/>
      <c r="AS682" s="479"/>
    </row>
    <row r="683" spans="2:45" ht="15.95" customHeight="1" x14ac:dyDescent="0.3">
      <c r="B683" s="479"/>
      <c r="D683" s="2527" t="s">
        <v>307</v>
      </c>
      <c r="E683" s="2528"/>
      <c r="F683" s="2528"/>
      <c r="G683" s="2528"/>
      <c r="H683" s="2528"/>
      <c r="I683" s="2528"/>
      <c r="J683" s="2528"/>
      <c r="K683" s="2528"/>
      <c r="L683" s="2528"/>
      <c r="M683" s="2528"/>
      <c r="N683" s="2528"/>
      <c r="O683" s="2528"/>
      <c r="P683" s="893"/>
      <c r="Q683" s="893"/>
      <c r="R683" s="893"/>
      <c r="S683" s="893"/>
      <c r="T683" s="893"/>
      <c r="U683" s="893"/>
      <c r="V683" s="893"/>
      <c r="W683" s="893"/>
      <c r="X683" s="893"/>
      <c r="Y683" s="893"/>
      <c r="Z683" s="893"/>
      <c r="AA683" s="893"/>
      <c r="AB683" s="893"/>
      <c r="AC683" s="893"/>
      <c r="AD683" s="2552"/>
      <c r="AE683" s="2552"/>
      <c r="AF683" s="2552"/>
      <c r="AG683" s="2552"/>
      <c r="AH683" s="2552"/>
      <c r="AI683" s="2552"/>
      <c r="AJ683" s="894"/>
      <c r="AK683" s="894"/>
      <c r="AL683" s="894"/>
      <c r="AM683" s="50"/>
      <c r="AN683" s="153"/>
      <c r="AO683" s="50"/>
      <c r="AP683" s="50"/>
      <c r="AQ683" s="51"/>
      <c r="AS683" s="479"/>
    </row>
    <row r="684" spans="2:45" ht="15.95" customHeight="1" x14ac:dyDescent="0.3">
      <c r="B684" s="479"/>
      <c r="D684" s="2529"/>
      <c r="E684" s="2530"/>
      <c r="F684" s="2530"/>
      <c r="G684" s="2530"/>
      <c r="H684" s="2530"/>
      <c r="I684" s="2530"/>
      <c r="J684" s="2530"/>
      <c r="K684" s="2530"/>
      <c r="L684" s="2530"/>
      <c r="M684" s="2530"/>
      <c r="N684" s="2530"/>
      <c r="O684" s="2530"/>
      <c r="P684" s="397"/>
      <c r="Q684" s="397"/>
      <c r="R684" s="397"/>
      <c r="S684" s="397"/>
      <c r="T684" s="397"/>
      <c r="U684" s="397"/>
      <c r="V684" s="397"/>
      <c r="W684" s="397"/>
      <c r="X684" s="397"/>
      <c r="Y684" s="397"/>
      <c r="Z684" s="397"/>
      <c r="AA684" s="397"/>
      <c r="AB684" s="397"/>
      <c r="AC684" s="397"/>
      <c r="AD684" s="2382"/>
      <c r="AE684" s="2382"/>
      <c r="AF684" s="2382"/>
      <c r="AG684" s="2382"/>
      <c r="AH684" s="2382"/>
      <c r="AI684" s="2382"/>
      <c r="AJ684" s="638"/>
      <c r="AK684" s="638"/>
      <c r="AL684" s="638"/>
      <c r="AM684" s="399"/>
      <c r="AN684" s="451"/>
      <c r="AO684" s="399"/>
      <c r="AP684" s="399"/>
      <c r="AQ684" s="400"/>
      <c r="AS684" s="479"/>
    </row>
    <row r="685" spans="2:45" ht="15.95" customHeight="1" x14ac:dyDescent="0.3">
      <c r="B685" s="479"/>
      <c r="D685" s="2529"/>
      <c r="E685" s="2530"/>
      <c r="F685" s="2530"/>
      <c r="G685" s="2530"/>
      <c r="H685" s="2530"/>
      <c r="I685" s="2530"/>
      <c r="J685" s="2530"/>
      <c r="K685" s="2530"/>
      <c r="L685" s="2530"/>
      <c r="M685" s="2530"/>
      <c r="N685" s="2530"/>
      <c r="O685" s="2530"/>
      <c r="P685" s="397"/>
      <c r="Q685" s="397"/>
      <c r="R685" s="397"/>
      <c r="S685" s="397"/>
      <c r="T685" s="397"/>
      <c r="U685" s="397"/>
      <c r="V685" s="397"/>
      <c r="W685" s="397"/>
      <c r="X685" s="397"/>
      <c r="Y685" s="397"/>
      <c r="Z685" s="397"/>
      <c r="AA685" s="397"/>
      <c r="AB685" s="397"/>
      <c r="AC685" s="397"/>
      <c r="AD685" s="2382"/>
      <c r="AE685" s="2382"/>
      <c r="AF685" s="2382"/>
      <c r="AG685" s="2382"/>
      <c r="AH685" s="2382"/>
      <c r="AI685" s="2382"/>
      <c r="AJ685" s="638"/>
      <c r="AK685" s="638"/>
      <c r="AL685" s="638"/>
      <c r="AM685" s="399"/>
      <c r="AN685" s="451"/>
      <c r="AO685" s="399"/>
      <c r="AP685" s="399"/>
      <c r="AQ685" s="400"/>
      <c r="AS685" s="479"/>
    </row>
    <row r="686" spans="2:45" ht="15.95" customHeight="1" x14ac:dyDescent="0.3">
      <c r="B686" s="479"/>
      <c r="D686" s="2529"/>
      <c r="E686" s="2530"/>
      <c r="F686" s="2530"/>
      <c r="G686" s="2530"/>
      <c r="H686" s="2530"/>
      <c r="I686" s="2530"/>
      <c r="J686" s="2530"/>
      <c r="K686" s="2530"/>
      <c r="L686" s="2530"/>
      <c r="M686" s="2530"/>
      <c r="N686" s="2530"/>
      <c r="O686" s="2530"/>
      <c r="P686" s="397"/>
      <c r="Q686" s="397"/>
      <c r="R686" s="397"/>
      <c r="S686" s="397"/>
      <c r="T686" s="397"/>
      <c r="U686" s="397"/>
      <c r="V686" s="397"/>
      <c r="W686" s="397"/>
      <c r="X686" s="397"/>
      <c r="Y686" s="397"/>
      <c r="Z686" s="397"/>
      <c r="AA686" s="397"/>
      <c r="AB686" s="397"/>
      <c r="AC686" s="397"/>
      <c r="AD686" s="2382"/>
      <c r="AE686" s="2382"/>
      <c r="AF686" s="2382"/>
      <c r="AG686" s="2382"/>
      <c r="AH686" s="2382"/>
      <c r="AI686" s="2382"/>
      <c r="AJ686" s="638"/>
      <c r="AK686" s="638"/>
      <c r="AL686" s="638"/>
      <c r="AM686" s="399"/>
      <c r="AN686" s="451"/>
      <c r="AO686" s="399"/>
      <c r="AP686" s="399"/>
      <c r="AQ686" s="400"/>
      <c r="AS686" s="479"/>
    </row>
    <row r="687" spans="2:45" ht="15.95" customHeight="1" x14ac:dyDescent="0.3">
      <c r="B687" s="479"/>
      <c r="D687" s="2531"/>
      <c r="E687" s="2532"/>
      <c r="F687" s="2532"/>
      <c r="G687" s="2532"/>
      <c r="H687" s="2532"/>
      <c r="I687" s="2532"/>
      <c r="J687" s="2532"/>
      <c r="K687" s="2532"/>
      <c r="L687" s="2532"/>
      <c r="M687" s="2532"/>
      <c r="N687" s="2532"/>
      <c r="O687" s="2532"/>
      <c r="P687" s="895"/>
      <c r="Q687" s="895"/>
      <c r="R687" s="895"/>
      <c r="S687" s="895"/>
      <c r="T687" s="895"/>
      <c r="U687" s="895"/>
      <c r="V687" s="895"/>
      <c r="W687" s="895"/>
      <c r="X687" s="895"/>
      <c r="Y687" s="895"/>
      <c r="Z687" s="895"/>
      <c r="AA687" s="895"/>
      <c r="AB687" s="895"/>
      <c r="AC687" s="895"/>
      <c r="AD687" s="2557"/>
      <c r="AE687" s="2557"/>
      <c r="AF687" s="2557"/>
      <c r="AG687" s="2557"/>
      <c r="AH687" s="2557"/>
      <c r="AI687" s="2557"/>
      <c r="AJ687" s="896"/>
      <c r="AK687" s="896"/>
      <c r="AL687" s="896"/>
      <c r="AM687" s="359"/>
      <c r="AN687" s="160"/>
      <c r="AO687" s="359"/>
      <c r="AP687" s="359"/>
      <c r="AQ687" s="360"/>
      <c r="AS687" s="479"/>
    </row>
    <row r="688" spans="2:45" ht="16.5" x14ac:dyDescent="0.3">
      <c r="B688" s="479"/>
      <c r="D688" s="843" t="s">
        <v>34</v>
      </c>
      <c r="E688" s="889" t="s">
        <v>642</v>
      </c>
      <c r="F688" s="111"/>
      <c r="G688" s="111"/>
      <c r="H688" s="111"/>
      <c r="I688" s="371"/>
      <c r="J688" s="371"/>
      <c r="K688" s="371"/>
      <c r="L688" s="371"/>
      <c r="M688" s="371"/>
      <c r="N688" s="890"/>
      <c r="O688" s="816" t="s">
        <v>180</v>
      </c>
      <c r="P688" s="2312">
        <v>1</v>
      </c>
      <c r="Q688" s="2312"/>
      <c r="R688" s="2312"/>
      <c r="S688" s="2312"/>
      <c r="T688" s="834"/>
      <c r="U688" s="819"/>
      <c r="V688" s="819"/>
      <c r="W688" s="819"/>
      <c r="X688" s="2312"/>
      <c r="Y688" s="2312"/>
      <c r="Z688" s="834"/>
      <c r="AA688" s="819"/>
      <c r="AB688" s="819"/>
      <c r="AC688" s="819"/>
      <c r="AD688" s="2419"/>
      <c r="AE688" s="2419"/>
      <c r="AF688" s="834"/>
      <c r="AG688" s="819"/>
      <c r="AH688" s="819"/>
      <c r="AI688" s="819"/>
      <c r="AJ688" s="2312"/>
      <c r="AK688" s="2312"/>
      <c r="AL688" s="2312"/>
      <c r="AM688" s="2312"/>
      <c r="AN688" s="2312"/>
      <c r="AO688" s="2312"/>
      <c r="AP688" s="2312"/>
      <c r="AQ688" s="2312"/>
      <c r="AS688" s="479"/>
    </row>
    <row r="689" spans="2:45" ht="16.5" x14ac:dyDescent="0.3">
      <c r="B689" s="479"/>
      <c r="D689" s="132"/>
      <c r="E689" s="450" t="s">
        <v>645</v>
      </c>
      <c r="F689" s="433"/>
      <c r="G689" s="433"/>
      <c r="H689" s="433"/>
      <c r="I689" s="433"/>
      <c r="J689" s="433"/>
      <c r="K689" s="433"/>
      <c r="L689" s="433"/>
      <c r="M689" s="433"/>
      <c r="N689" s="452"/>
      <c r="O689" s="426" t="s">
        <v>181</v>
      </c>
      <c r="P689" s="2316">
        <v>1</v>
      </c>
      <c r="Q689" s="2316"/>
      <c r="R689" s="2316"/>
      <c r="S689" s="2316"/>
      <c r="T689" s="834"/>
      <c r="U689" s="819"/>
      <c r="V689" s="819"/>
      <c r="W689" s="819"/>
      <c r="X689" s="2316"/>
      <c r="Y689" s="2316"/>
      <c r="Z689" s="834"/>
      <c r="AA689" s="819"/>
      <c r="AB689" s="819"/>
      <c r="AC689" s="819"/>
      <c r="AD689" s="2399"/>
      <c r="AE689" s="2399"/>
      <c r="AF689" s="834"/>
      <c r="AG689" s="819"/>
      <c r="AH689" s="819"/>
      <c r="AI689" s="819"/>
      <c r="AJ689" s="2316"/>
      <c r="AK689" s="2316"/>
      <c r="AL689" s="2316"/>
      <c r="AM689" s="2316"/>
      <c r="AN689" s="2316"/>
      <c r="AO689" s="2316"/>
      <c r="AP689" s="2316"/>
      <c r="AQ689" s="2316"/>
      <c r="AS689" s="479"/>
    </row>
    <row r="690" spans="2:45" ht="16.5" x14ac:dyDescent="0.3">
      <c r="B690" s="479"/>
      <c r="D690" s="404"/>
      <c r="E690" s="538" t="s">
        <v>643</v>
      </c>
      <c r="F690" s="23"/>
      <c r="G690" s="23"/>
      <c r="H690" s="23"/>
      <c r="I690" s="23"/>
      <c r="J690" s="23"/>
      <c r="K690" s="23"/>
      <c r="L690" s="23"/>
      <c r="M690" s="23"/>
      <c r="N690" s="240"/>
      <c r="O690" s="429" t="s">
        <v>180</v>
      </c>
      <c r="P690" s="2316">
        <v>1</v>
      </c>
      <c r="Q690" s="2316"/>
      <c r="R690" s="2316"/>
      <c r="S690" s="2316"/>
      <c r="T690" s="467"/>
      <c r="U690" s="794"/>
      <c r="V690" s="794"/>
      <c r="W690" s="794"/>
      <c r="X690" s="2316"/>
      <c r="Y690" s="2316"/>
      <c r="Z690" s="467"/>
      <c r="AA690" s="794"/>
      <c r="AB690" s="794"/>
      <c r="AC690" s="794"/>
      <c r="AD690" s="2399"/>
      <c r="AE690" s="2399"/>
      <c r="AF690" s="467"/>
      <c r="AG690" s="794"/>
      <c r="AH690" s="794"/>
      <c r="AI690" s="794"/>
      <c r="AJ690" s="2316"/>
      <c r="AK690" s="2316"/>
      <c r="AL690" s="2316"/>
      <c r="AM690" s="2316"/>
      <c r="AN690" s="2316"/>
      <c r="AO690" s="2316"/>
      <c r="AP690" s="2316"/>
      <c r="AQ690" s="2316"/>
      <c r="AS690" s="479"/>
    </row>
    <row r="691" spans="2:45" ht="16.5" x14ac:dyDescent="0.3">
      <c r="B691" s="479"/>
      <c r="D691" s="409"/>
      <c r="E691" s="178" t="s">
        <v>644</v>
      </c>
      <c r="F691" s="433"/>
      <c r="G691" s="433"/>
      <c r="H691" s="433"/>
      <c r="I691" s="433"/>
      <c r="J691" s="433"/>
      <c r="K691" s="433"/>
      <c r="L691" s="433"/>
      <c r="M691" s="433"/>
      <c r="N691" s="452"/>
      <c r="O691" s="429" t="s">
        <v>180</v>
      </c>
      <c r="P691" s="2316">
        <v>1</v>
      </c>
      <c r="Q691" s="2316"/>
      <c r="R691" s="2316"/>
      <c r="S691" s="2316"/>
      <c r="T691" s="834"/>
      <c r="U691" s="819"/>
      <c r="V691" s="819"/>
      <c r="W691" s="819"/>
      <c r="X691" s="2316"/>
      <c r="Y691" s="2316"/>
      <c r="Z691" s="834"/>
      <c r="AA691" s="819"/>
      <c r="AB691" s="819"/>
      <c r="AC691" s="819"/>
      <c r="AD691" s="2399"/>
      <c r="AE691" s="2399"/>
      <c r="AF691" s="834"/>
      <c r="AG691" s="819"/>
      <c r="AH691" s="819"/>
      <c r="AI691" s="819"/>
      <c r="AJ691" s="2316"/>
      <c r="AK691" s="2316"/>
      <c r="AL691" s="2316"/>
      <c r="AM691" s="2316"/>
      <c r="AN691" s="2316"/>
      <c r="AO691" s="2316"/>
      <c r="AP691" s="2316"/>
      <c r="AQ691" s="2316"/>
      <c r="AS691" s="479"/>
    </row>
    <row r="692" spans="2:45" ht="16.5" x14ac:dyDescent="0.3">
      <c r="B692" s="479"/>
      <c r="D692" s="404"/>
      <c r="E692" s="538" t="s">
        <v>35</v>
      </c>
      <c r="F692" s="23"/>
      <c r="G692" s="23"/>
      <c r="H692" s="23"/>
      <c r="I692" s="23"/>
      <c r="J692" s="23"/>
      <c r="K692" s="23"/>
      <c r="L692" s="23"/>
      <c r="M692" s="23"/>
      <c r="N692" s="240"/>
      <c r="O692" s="427" t="s">
        <v>53</v>
      </c>
      <c r="P692" s="2316">
        <v>1</v>
      </c>
      <c r="Q692" s="2316"/>
      <c r="R692" s="2316"/>
      <c r="S692" s="2316"/>
      <c r="T692" s="834"/>
      <c r="U692" s="819"/>
      <c r="V692" s="819"/>
      <c r="W692" s="819"/>
      <c r="X692" s="2316"/>
      <c r="Y692" s="2316"/>
      <c r="Z692" s="834"/>
      <c r="AA692" s="819"/>
      <c r="AB692" s="819"/>
      <c r="AC692" s="819"/>
      <c r="AD692" s="2399"/>
      <c r="AE692" s="2399"/>
      <c r="AF692" s="834"/>
      <c r="AG692" s="819"/>
      <c r="AH692" s="819"/>
      <c r="AI692" s="819"/>
      <c r="AJ692" s="2316"/>
      <c r="AK692" s="2316"/>
      <c r="AL692" s="2316"/>
      <c r="AM692" s="2316"/>
      <c r="AN692" s="2316"/>
      <c r="AO692" s="2316"/>
      <c r="AP692" s="2316"/>
      <c r="AQ692" s="2316"/>
      <c r="AS692" s="479"/>
    </row>
    <row r="693" spans="2:45" ht="16.5" x14ac:dyDescent="0.3">
      <c r="B693" s="479"/>
      <c r="D693" s="409"/>
      <c r="E693" s="178" t="s">
        <v>36</v>
      </c>
      <c r="F693" s="433"/>
      <c r="G693" s="433"/>
      <c r="H693" s="433"/>
      <c r="I693" s="433"/>
      <c r="J693" s="433"/>
      <c r="K693" s="433"/>
      <c r="L693" s="433"/>
      <c r="M693" s="433"/>
      <c r="N693" s="452"/>
      <c r="O693" s="427" t="s">
        <v>53</v>
      </c>
      <c r="P693" s="2316">
        <v>1</v>
      </c>
      <c r="Q693" s="2316"/>
      <c r="R693" s="2316"/>
      <c r="S693" s="2316"/>
      <c r="T693" s="834"/>
      <c r="U693" s="819"/>
      <c r="V693" s="819"/>
      <c r="W693" s="819"/>
      <c r="X693" s="2316"/>
      <c r="Y693" s="2316"/>
      <c r="Z693" s="834"/>
      <c r="AA693" s="819"/>
      <c r="AB693" s="819"/>
      <c r="AC693" s="819"/>
      <c r="AD693" s="2399"/>
      <c r="AE693" s="2399"/>
      <c r="AF693" s="834"/>
      <c r="AG693" s="819"/>
      <c r="AH693" s="819"/>
      <c r="AI693" s="819"/>
      <c r="AJ693" s="2316"/>
      <c r="AK693" s="2316"/>
      <c r="AL693" s="2316"/>
      <c r="AM693" s="2316"/>
      <c r="AN693" s="2316"/>
      <c r="AO693" s="2316"/>
      <c r="AP693" s="2316"/>
      <c r="AQ693" s="2316"/>
      <c r="AS693" s="479"/>
    </row>
    <row r="694" spans="2:45" ht="16.5" x14ac:dyDescent="0.3">
      <c r="B694" s="479"/>
      <c r="D694" s="404"/>
      <c r="E694" s="538" t="s">
        <v>37</v>
      </c>
      <c r="F694" s="23"/>
      <c r="G694" s="23"/>
      <c r="H694" s="23"/>
      <c r="I694" s="23"/>
      <c r="J694" s="23"/>
      <c r="K694" s="23"/>
      <c r="L694" s="23"/>
      <c r="M694" s="23"/>
      <c r="N694" s="240"/>
      <c r="O694" s="427" t="s">
        <v>53</v>
      </c>
      <c r="P694" s="2316">
        <v>1</v>
      </c>
      <c r="Q694" s="2316"/>
      <c r="R694" s="2316"/>
      <c r="S694" s="2316"/>
      <c r="T694" s="834"/>
      <c r="U694" s="819"/>
      <c r="V694" s="819"/>
      <c r="W694" s="819"/>
      <c r="X694" s="2316"/>
      <c r="Y694" s="2316"/>
      <c r="Z694" s="834"/>
      <c r="AA694" s="819"/>
      <c r="AB694" s="819"/>
      <c r="AC694" s="819"/>
      <c r="AD694" s="2399"/>
      <c r="AE694" s="2399"/>
      <c r="AF694" s="834"/>
      <c r="AG694" s="819"/>
      <c r="AH694" s="819"/>
      <c r="AI694" s="819"/>
      <c r="AJ694" s="2316"/>
      <c r="AK694" s="2316"/>
      <c r="AL694" s="2316"/>
      <c r="AM694" s="2316"/>
      <c r="AN694" s="2316"/>
      <c r="AO694" s="2316"/>
      <c r="AP694" s="2316"/>
      <c r="AQ694" s="2316"/>
      <c r="AS694" s="479"/>
    </row>
    <row r="695" spans="2:45" ht="16.5" x14ac:dyDescent="0.3">
      <c r="B695" s="479"/>
      <c r="D695" s="130"/>
      <c r="E695" s="200" t="s">
        <v>38</v>
      </c>
      <c r="F695" s="23"/>
      <c r="G695" s="23"/>
      <c r="H695" s="23"/>
      <c r="I695" s="23"/>
      <c r="J695" s="23"/>
      <c r="K695" s="23"/>
      <c r="L695" s="23"/>
      <c r="M695" s="23"/>
      <c r="N695" s="240"/>
      <c r="O695" s="426" t="s">
        <v>181</v>
      </c>
      <c r="P695" s="2316">
        <v>1</v>
      </c>
      <c r="Q695" s="2316"/>
      <c r="R695" s="2316"/>
      <c r="S695" s="2316"/>
      <c r="T695" s="834"/>
      <c r="U695" s="819"/>
      <c r="V695" s="819"/>
      <c r="W695" s="819"/>
      <c r="X695" s="2316"/>
      <c r="Y695" s="2316"/>
      <c r="Z695" s="834"/>
      <c r="AA695" s="819"/>
      <c r="AB695" s="819"/>
      <c r="AC695" s="819"/>
      <c r="AD695" s="2399"/>
      <c r="AE695" s="2399"/>
      <c r="AF695" s="834"/>
      <c r="AG695" s="819"/>
      <c r="AH695" s="819"/>
      <c r="AI695" s="819"/>
      <c r="AJ695" s="2316"/>
      <c r="AK695" s="2316"/>
      <c r="AL695" s="2316"/>
      <c r="AM695" s="2316"/>
      <c r="AN695" s="2316"/>
      <c r="AO695" s="2316"/>
      <c r="AP695" s="2316"/>
      <c r="AQ695" s="2316"/>
      <c r="AS695" s="479"/>
    </row>
    <row r="696" spans="2:45" ht="16.5" x14ac:dyDescent="0.3">
      <c r="B696" s="479"/>
      <c r="D696" s="132"/>
      <c r="E696" s="450" t="s">
        <v>39</v>
      </c>
      <c r="F696" s="433"/>
      <c r="G696" s="433"/>
      <c r="H696" s="433"/>
      <c r="I696" s="433"/>
      <c r="J696" s="433"/>
      <c r="K696" s="433"/>
      <c r="L696" s="433"/>
      <c r="M696" s="433"/>
      <c r="N696" s="452"/>
      <c r="O696" s="798"/>
      <c r="P696" s="2316">
        <v>1</v>
      </c>
      <c r="Q696" s="2316"/>
      <c r="R696" s="2316"/>
      <c r="S696" s="2316"/>
      <c r="T696" s="467"/>
      <c r="U696" s="794"/>
      <c r="V696" s="794"/>
      <c r="W696" s="794"/>
      <c r="X696" s="2316"/>
      <c r="Y696" s="2316"/>
      <c r="Z696" s="467"/>
      <c r="AA696" s="794"/>
      <c r="AB696" s="794"/>
      <c r="AC696" s="794"/>
      <c r="AD696" s="2399"/>
      <c r="AE696" s="2399"/>
      <c r="AF696" s="467"/>
      <c r="AG696" s="794"/>
      <c r="AH696" s="794"/>
      <c r="AI696" s="794"/>
      <c r="AJ696" s="2316"/>
      <c r="AK696" s="2316"/>
      <c r="AL696" s="2316"/>
      <c r="AM696" s="2316"/>
      <c r="AN696" s="2316"/>
      <c r="AO696" s="2316"/>
      <c r="AP696" s="2316"/>
      <c r="AQ696" s="2316"/>
      <c r="AS696" s="479"/>
    </row>
    <row r="697" spans="2:45" ht="16.5" x14ac:dyDescent="0.3">
      <c r="B697" s="479"/>
      <c r="D697" s="2432" t="s">
        <v>40</v>
      </c>
      <c r="E697" s="2433"/>
      <c r="F697" s="2433"/>
      <c r="G697" s="2433"/>
      <c r="H697" s="2433"/>
      <c r="I697" s="2433"/>
      <c r="J697" s="2433"/>
      <c r="K697" s="2433"/>
      <c r="L697" s="2433"/>
      <c r="M697" s="2433"/>
      <c r="N697" s="2433"/>
      <c r="O697" s="2433"/>
      <c r="P697" s="2397">
        <v>6</v>
      </c>
      <c r="Q697" s="2398"/>
      <c r="R697" s="2397"/>
      <c r="S697" s="2398"/>
      <c r="T697" s="809"/>
      <c r="U697" s="633"/>
      <c r="V697" s="634"/>
      <c r="W697" s="633"/>
      <c r="X697" s="2397"/>
      <c r="Y697" s="2398"/>
      <c r="Z697" s="809"/>
      <c r="AA697" s="633"/>
      <c r="AB697" s="634"/>
      <c r="AC697" s="633"/>
      <c r="AD697" s="2397">
        <f>SUM(AD688:AE696)</f>
        <v>0</v>
      </c>
      <c r="AE697" s="2398"/>
      <c r="AF697" s="809">
        <f>AD692+AD693+AD694</f>
        <v>0</v>
      </c>
      <c r="AG697" s="633">
        <f>P692+P693+P694</f>
        <v>3</v>
      </c>
      <c r="AH697" s="634">
        <f>P688+P690+P691</f>
        <v>3</v>
      </c>
      <c r="AI697" s="633">
        <f>P689+P695</f>
        <v>2</v>
      </c>
      <c r="AJ697" s="2427"/>
      <c r="AK697" s="2428"/>
      <c r="AL697" s="2397"/>
      <c r="AM697" s="2398"/>
      <c r="AN697" s="2397"/>
      <c r="AO697" s="2398"/>
      <c r="AP697" s="2397"/>
      <c r="AQ697" s="2398"/>
      <c r="AS697" s="479"/>
    </row>
    <row r="698" spans="2:45" ht="9.9499999999999993" customHeight="1" x14ac:dyDescent="0.25">
      <c r="B698" s="479"/>
      <c r="D698" s="399"/>
      <c r="E698" s="399"/>
      <c r="F698" s="399"/>
      <c r="G698" s="399"/>
      <c r="H698" s="399"/>
      <c r="I698" s="399"/>
      <c r="J698" s="399"/>
      <c r="K698" s="399"/>
      <c r="L698" s="399"/>
      <c r="M698" s="399"/>
      <c r="N698" s="399"/>
      <c r="O698" s="399"/>
      <c r="P698" s="399"/>
      <c r="Q698" s="399"/>
      <c r="R698" s="399"/>
      <c r="S698" s="399"/>
      <c r="T698" s="399"/>
      <c r="U698" s="399"/>
      <c r="V698" s="399"/>
      <c r="W698" s="399"/>
      <c r="AJ698" s="474"/>
      <c r="AK698" s="474"/>
      <c r="AL698" s="474"/>
      <c r="AN698" s="474"/>
      <c r="AS698" s="479"/>
    </row>
    <row r="699" spans="2:45" ht="18" customHeight="1" x14ac:dyDescent="0.25">
      <c r="B699" s="479"/>
      <c r="D699" s="2514" t="s">
        <v>276</v>
      </c>
      <c r="E699" s="2515"/>
      <c r="F699" s="2515"/>
      <c r="G699" s="2515"/>
      <c r="H699" s="2515"/>
      <c r="I699" s="2515"/>
      <c r="J699" s="2515"/>
      <c r="K699" s="2515"/>
      <c r="L699" s="2515"/>
      <c r="M699" s="2515"/>
      <c r="N699" s="2515"/>
      <c r="O699" s="2516"/>
      <c r="P699" s="2275" t="s">
        <v>117</v>
      </c>
      <c r="Q699" s="2275"/>
      <c r="R699" s="867"/>
      <c r="S699" s="867"/>
      <c r="T699" s="867"/>
      <c r="U699" s="867"/>
      <c r="V699" s="867"/>
      <c r="W699" s="867"/>
      <c r="X699" s="867"/>
      <c r="Y699" s="867"/>
      <c r="Z699" s="867"/>
      <c r="AA699" s="867"/>
      <c r="AB699" s="867"/>
      <c r="AC699" s="868"/>
      <c r="AD699" s="2275" t="s">
        <v>119</v>
      </c>
      <c r="AE699" s="2275"/>
      <c r="AF699" s="2742" t="s">
        <v>490</v>
      </c>
      <c r="AG699" s="883"/>
      <c r="AH699" s="883"/>
      <c r="AI699" s="883"/>
      <c r="AJ699" s="2747"/>
      <c r="AK699" s="2747"/>
      <c r="AL699" s="2747"/>
      <c r="AN699" s="474"/>
      <c r="AS699" s="479"/>
    </row>
    <row r="700" spans="2:45" ht="18" customHeight="1" x14ac:dyDescent="0.25">
      <c r="B700" s="479"/>
      <c r="D700" s="2517"/>
      <c r="E700" s="2518"/>
      <c r="F700" s="2518"/>
      <c r="G700" s="2518"/>
      <c r="H700" s="2518"/>
      <c r="I700" s="2518"/>
      <c r="J700" s="2518"/>
      <c r="K700" s="2518"/>
      <c r="L700" s="2518"/>
      <c r="M700" s="2518"/>
      <c r="N700" s="2518"/>
      <c r="O700" s="2519"/>
      <c r="P700" s="2275"/>
      <c r="Q700" s="2275"/>
      <c r="R700" s="869"/>
      <c r="S700" s="869"/>
      <c r="T700" s="869"/>
      <c r="U700" s="869"/>
      <c r="V700" s="869"/>
      <c r="W700" s="869"/>
      <c r="X700" s="869"/>
      <c r="Y700" s="869"/>
      <c r="Z700" s="869"/>
      <c r="AA700" s="869"/>
      <c r="AB700" s="869"/>
      <c r="AC700" s="870"/>
      <c r="AD700" s="2275"/>
      <c r="AE700" s="2275"/>
      <c r="AF700" s="2743"/>
      <c r="AG700" s="883"/>
      <c r="AH700" s="883"/>
      <c r="AI700" s="883"/>
      <c r="AJ700" s="2747"/>
      <c r="AK700" s="2747"/>
      <c r="AL700" s="2747"/>
      <c r="AN700" s="474"/>
      <c r="AS700" s="479"/>
    </row>
    <row r="701" spans="2:45" ht="15" customHeight="1" x14ac:dyDescent="0.25">
      <c r="B701" s="479"/>
      <c r="D701" s="2517"/>
      <c r="E701" s="2518"/>
      <c r="F701" s="2518"/>
      <c r="G701" s="2518"/>
      <c r="H701" s="2518"/>
      <c r="I701" s="2518"/>
      <c r="J701" s="2518"/>
      <c r="K701" s="2518"/>
      <c r="L701" s="2518"/>
      <c r="M701" s="2518"/>
      <c r="N701" s="2518"/>
      <c r="O701" s="2519"/>
      <c r="P701" s="2275"/>
      <c r="Q701" s="2275"/>
      <c r="R701" s="869"/>
      <c r="S701" s="869"/>
      <c r="T701" s="869"/>
      <c r="U701" s="869"/>
      <c r="V701" s="869"/>
      <c r="W701" s="869"/>
      <c r="X701" s="869"/>
      <c r="Y701" s="869"/>
      <c r="Z701" s="869"/>
      <c r="AA701" s="869"/>
      <c r="AB701" s="869"/>
      <c r="AC701" s="870"/>
      <c r="AD701" s="2275"/>
      <c r="AE701" s="2275"/>
      <c r="AF701" s="2743"/>
      <c r="AG701" s="883"/>
      <c r="AH701" s="883"/>
      <c r="AI701" s="883"/>
      <c r="AJ701" s="2747"/>
      <c r="AK701" s="2747"/>
      <c r="AL701" s="2747"/>
      <c r="AN701" s="474"/>
      <c r="AS701" s="479"/>
    </row>
    <row r="702" spans="2:45" ht="15" customHeight="1" x14ac:dyDescent="0.25">
      <c r="B702" s="479"/>
      <c r="D702" s="2517"/>
      <c r="E702" s="2518"/>
      <c r="F702" s="2518"/>
      <c r="G702" s="2518"/>
      <c r="H702" s="2518"/>
      <c r="I702" s="2518"/>
      <c r="J702" s="2518"/>
      <c r="K702" s="2518"/>
      <c r="L702" s="2518"/>
      <c r="M702" s="2518"/>
      <c r="N702" s="2518"/>
      <c r="O702" s="2519"/>
      <c r="P702" s="2275"/>
      <c r="Q702" s="2275"/>
      <c r="R702" s="869"/>
      <c r="S702" s="869"/>
      <c r="T702" s="869"/>
      <c r="U702" s="869"/>
      <c r="V702" s="869"/>
      <c r="W702" s="869"/>
      <c r="X702" s="869"/>
      <c r="Y702" s="869"/>
      <c r="Z702" s="869"/>
      <c r="AA702" s="869"/>
      <c r="AB702" s="869"/>
      <c r="AC702" s="870"/>
      <c r="AD702" s="2275"/>
      <c r="AE702" s="2275"/>
      <c r="AF702" s="2744"/>
      <c r="AG702" s="883"/>
      <c r="AH702" s="883"/>
      <c r="AI702" s="883"/>
      <c r="AJ702" s="2747"/>
      <c r="AK702" s="2747"/>
      <c r="AL702" s="2747"/>
      <c r="AN702" s="474"/>
      <c r="AS702" s="479"/>
    </row>
    <row r="703" spans="2:45" ht="15" customHeight="1" x14ac:dyDescent="0.25">
      <c r="B703" s="479"/>
      <c r="D703" s="2266" t="s">
        <v>118</v>
      </c>
      <c r="E703" s="2267"/>
      <c r="F703" s="2267"/>
      <c r="G703" s="2267"/>
      <c r="H703" s="2267"/>
      <c r="I703" s="2267"/>
      <c r="J703" s="2267"/>
      <c r="K703" s="2267"/>
      <c r="L703" s="2267"/>
      <c r="M703" s="2267"/>
      <c r="N703" s="2267"/>
      <c r="O703" s="2268"/>
      <c r="P703" s="2509">
        <f>P579+P602+P618+P641+P656+P672+P680+P697</f>
        <v>119</v>
      </c>
      <c r="Q703" s="2509"/>
      <c r="R703" s="876"/>
      <c r="S703" s="876"/>
      <c r="T703" s="876"/>
      <c r="U703" s="876"/>
      <c r="V703" s="876"/>
      <c r="W703" s="876"/>
      <c r="X703" s="876"/>
      <c r="Y703" s="876"/>
      <c r="Z703" s="876"/>
      <c r="AA703" s="876"/>
      <c r="AB703" s="876"/>
      <c r="AC703" s="877"/>
      <c r="AD703" s="2509">
        <f>AD579+AD602+AD618+AD641+AD656+AD672+AD680+AD697</f>
        <v>87</v>
      </c>
      <c r="AE703" s="2509"/>
      <c r="AF703" s="2745">
        <f>AF579+AF602+AF618+AF641+AF656+AF672+AF680+AF697</f>
        <v>59</v>
      </c>
      <c r="AG703" s="884"/>
      <c r="AH703" s="884"/>
      <c r="AI703" s="884"/>
      <c r="AJ703" s="2748"/>
      <c r="AK703" s="2748"/>
      <c r="AL703" s="2748"/>
      <c r="AN703" s="474"/>
      <c r="AS703" s="479"/>
    </row>
    <row r="704" spans="2:45" ht="15" customHeight="1" x14ac:dyDescent="0.25">
      <c r="B704" s="479"/>
      <c r="D704" s="2218"/>
      <c r="E704" s="2219"/>
      <c r="F704" s="2219"/>
      <c r="G704" s="2219"/>
      <c r="H704" s="2219"/>
      <c r="I704" s="2219"/>
      <c r="J704" s="2219"/>
      <c r="K704" s="2219"/>
      <c r="L704" s="2219"/>
      <c r="M704" s="2219"/>
      <c r="N704" s="2219"/>
      <c r="O704" s="2220"/>
      <c r="P704" s="2509"/>
      <c r="Q704" s="2509"/>
      <c r="R704" s="874"/>
      <c r="S704" s="874"/>
      <c r="T704" s="874"/>
      <c r="U704" s="874"/>
      <c r="V704" s="874"/>
      <c r="W704" s="874"/>
      <c r="X704" s="874"/>
      <c r="Y704" s="874"/>
      <c r="Z704" s="874"/>
      <c r="AA704" s="874"/>
      <c r="AB704" s="874"/>
      <c r="AC704" s="875"/>
      <c r="AD704" s="2509"/>
      <c r="AE704" s="2509"/>
      <c r="AF704" s="2746"/>
      <c r="AG704" s="884"/>
      <c r="AH704" s="884"/>
      <c r="AI704" s="884"/>
      <c r="AJ704" s="2748"/>
      <c r="AK704" s="2748"/>
      <c r="AL704" s="2748"/>
      <c r="AN704" s="474"/>
      <c r="AS704" s="479"/>
    </row>
    <row r="705" spans="2:45" ht="15" customHeight="1" x14ac:dyDescent="0.25">
      <c r="B705" s="479"/>
      <c r="D705" s="2215" t="s">
        <v>120</v>
      </c>
      <c r="E705" s="2216"/>
      <c r="F705" s="2216"/>
      <c r="G705" s="2216"/>
      <c r="H705" s="2216"/>
      <c r="I705" s="2216"/>
      <c r="J705" s="2216"/>
      <c r="K705" s="2216"/>
      <c r="L705" s="2216"/>
      <c r="M705" s="2216"/>
      <c r="N705" s="2216"/>
      <c r="O705" s="2217"/>
      <c r="P705" s="2509">
        <f>P579+P602+P619+P641+P656+P672+P680+P697</f>
        <v>119</v>
      </c>
      <c r="Q705" s="2509"/>
      <c r="R705" s="872"/>
      <c r="S705" s="872"/>
      <c r="T705" s="872"/>
      <c r="U705" s="872"/>
      <c r="V705" s="872"/>
      <c r="W705" s="872"/>
      <c r="X705" s="872"/>
      <c r="Y705" s="872"/>
      <c r="Z705" s="872"/>
      <c r="AA705" s="872"/>
      <c r="AB705" s="872"/>
      <c r="AC705" s="873"/>
      <c r="AD705" s="2509">
        <f>AD579+AD602+AD619+AD641+AD656+AD672+AD680+AD697</f>
        <v>87</v>
      </c>
      <c r="AE705" s="2509"/>
      <c r="AF705" s="2745">
        <f>AF579+AF602+AF619+AF641+AF656+AF672+AF680+AF697</f>
        <v>59</v>
      </c>
      <c r="AG705" s="884"/>
      <c r="AH705" s="884"/>
      <c r="AI705" s="884"/>
      <c r="AJ705" s="2748"/>
      <c r="AK705" s="2748"/>
      <c r="AL705" s="2748"/>
      <c r="AN705" s="474"/>
      <c r="AS705" s="479"/>
    </row>
    <row r="706" spans="2:45" ht="15" customHeight="1" x14ac:dyDescent="0.25">
      <c r="B706" s="479"/>
      <c r="D706" s="2218"/>
      <c r="E706" s="2219"/>
      <c r="F706" s="2219"/>
      <c r="G706" s="2219"/>
      <c r="H706" s="2219"/>
      <c r="I706" s="2219"/>
      <c r="J706" s="2219"/>
      <c r="K706" s="2219"/>
      <c r="L706" s="2219"/>
      <c r="M706" s="2219"/>
      <c r="N706" s="2219"/>
      <c r="O706" s="2220"/>
      <c r="P706" s="2509"/>
      <c r="Q706" s="2509"/>
      <c r="R706" s="874"/>
      <c r="S706" s="874"/>
      <c r="T706" s="874"/>
      <c r="U706" s="874"/>
      <c r="V706" s="874"/>
      <c r="W706" s="874"/>
      <c r="X706" s="874"/>
      <c r="Y706" s="874"/>
      <c r="Z706" s="874"/>
      <c r="AA706" s="874"/>
      <c r="AB706" s="874"/>
      <c r="AC706" s="875"/>
      <c r="AD706" s="2509"/>
      <c r="AE706" s="2509"/>
      <c r="AF706" s="2746"/>
      <c r="AG706" s="884"/>
      <c r="AH706" s="884"/>
      <c r="AI706" s="884"/>
      <c r="AJ706" s="2748"/>
      <c r="AK706" s="2748"/>
      <c r="AL706" s="2748"/>
      <c r="AN706" s="474"/>
      <c r="AS706" s="479"/>
    </row>
    <row r="707" spans="2:45" ht="9.9499999999999993" customHeight="1" x14ac:dyDescent="0.25">
      <c r="B707" s="479"/>
      <c r="AJ707" s="474"/>
      <c r="AK707" s="474"/>
      <c r="AL707" s="474"/>
      <c r="AN707" s="474"/>
      <c r="AS707" s="479"/>
    </row>
    <row r="708" spans="2:45" ht="14.1" customHeight="1" x14ac:dyDescent="0.25">
      <c r="B708" s="479"/>
      <c r="C708" s="479"/>
      <c r="D708" s="479"/>
      <c r="E708" s="479"/>
      <c r="F708" s="479"/>
      <c r="G708" s="479"/>
      <c r="H708" s="479"/>
      <c r="I708" s="479"/>
      <c r="J708" s="479"/>
      <c r="K708" s="479"/>
      <c r="L708" s="479"/>
      <c r="M708" s="479"/>
      <c r="N708" s="479"/>
      <c r="O708" s="479"/>
      <c r="P708" s="479"/>
      <c r="Q708" s="479"/>
      <c r="R708" s="479"/>
      <c r="S708" s="479"/>
      <c r="T708" s="479"/>
      <c r="U708" s="479"/>
      <c r="V708" s="479"/>
      <c r="W708" s="479"/>
      <c r="X708" s="479"/>
      <c r="Y708" s="479"/>
      <c r="Z708" s="479"/>
      <c r="AA708" s="479"/>
      <c r="AB708" s="479"/>
      <c r="AC708" s="479"/>
      <c r="AD708" s="479"/>
      <c r="AE708" s="479"/>
      <c r="AF708" s="479"/>
      <c r="AG708" s="479"/>
      <c r="AH708" s="479"/>
      <c r="AI708" s="479"/>
      <c r="AJ708" s="479"/>
      <c r="AK708" s="479"/>
      <c r="AL708" s="479"/>
      <c r="AM708" s="479"/>
      <c r="AN708" s="479"/>
      <c r="AO708" s="479"/>
      <c r="AP708" s="479"/>
      <c r="AQ708" s="479"/>
      <c r="AR708" s="479"/>
      <c r="AS708" s="479"/>
    </row>
    <row r="709" spans="2:45" x14ac:dyDescent="0.25">
      <c r="AJ709" s="474"/>
      <c r="AK709" s="474"/>
      <c r="AL709" s="474"/>
    </row>
    <row r="710" spans="2:45" x14ac:dyDescent="0.25">
      <c r="AJ710" s="474"/>
      <c r="AK710" s="474"/>
      <c r="AL710" s="474"/>
    </row>
    <row r="711" spans="2:45" x14ac:dyDescent="0.25">
      <c r="AJ711" s="474"/>
      <c r="AK711" s="474"/>
      <c r="AL711" s="474"/>
    </row>
    <row r="712" spans="2:45" x14ac:dyDescent="0.25">
      <c r="AJ712" s="474"/>
      <c r="AK712" s="474"/>
      <c r="AL712" s="474"/>
    </row>
    <row r="713" spans="2:45" x14ac:dyDescent="0.25">
      <c r="AJ713" s="474"/>
      <c r="AK713" s="474"/>
      <c r="AL713" s="474"/>
    </row>
    <row r="714" spans="2:45" x14ac:dyDescent="0.25">
      <c r="AJ714" s="474"/>
      <c r="AK714" s="474"/>
      <c r="AL714" s="474"/>
    </row>
    <row r="715" spans="2:45" x14ac:dyDescent="0.25">
      <c r="AJ715" s="474"/>
      <c r="AK715" s="474"/>
      <c r="AL715" s="474"/>
    </row>
    <row r="716" spans="2:45" x14ac:dyDescent="0.25">
      <c r="AJ716" s="474"/>
      <c r="AK716" s="474"/>
      <c r="AL716" s="474"/>
    </row>
    <row r="717" spans="2:45" x14ac:dyDescent="0.25">
      <c r="AJ717" s="474"/>
      <c r="AK717" s="474"/>
      <c r="AL717" s="474"/>
    </row>
    <row r="718" spans="2:45" x14ac:dyDescent="0.25">
      <c r="AJ718" s="474"/>
      <c r="AK718" s="474"/>
      <c r="AL718" s="474"/>
    </row>
    <row r="719" spans="2:45" x14ac:dyDescent="0.25">
      <c r="AJ719" s="474"/>
      <c r="AK719" s="474"/>
      <c r="AL719" s="474"/>
    </row>
    <row r="720" spans="2:45" x14ac:dyDescent="0.25">
      <c r="AJ720" s="474"/>
      <c r="AK720" s="474"/>
      <c r="AL720" s="474"/>
    </row>
    <row r="721" spans="36:38" x14ac:dyDescent="0.25">
      <c r="AJ721" s="474"/>
      <c r="AK721" s="474"/>
      <c r="AL721" s="474"/>
    </row>
    <row r="722" spans="36:38" x14ac:dyDescent="0.25">
      <c r="AJ722" s="474"/>
      <c r="AK722" s="474"/>
      <c r="AL722" s="474"/>
    </row>
    <row r="723" spans="36:38" x14ac:dyDescent="0.25">
      <c r="AJ723" s="474"/>
      <c r="AK723" s="474"/>
      <c r="AL723" s="474"/>
    </row>
    <row r="724" spans="36:38" x14ac:dyDescent="0.25">
      <c r="AJ724" s="474"/>
      <c r="AK724" s="474"/>
      <c r="AL724" s="474"/>
    </row>
    <row r="725" spans="36:38" x14ac:dyDescent="0.25">
      <c r="AJ725" s="474"/>
      <c r="AK725" s="474"/>
      <c r="AL725" s="474"/>
    </row>
    <row r="726" spans="36:38" x14ac:dyDescent="0.25">
      <c r="AJ726" s="474"/>
      <c r="AK726" s="474"/>
      <c r="AL726" s="474"/>
    </row>
    <row r="727" spans="36:38" x14ac:dyDescent="0.25">
      <c r="AJ727" s="474"/>
      <c r="AK727" s="474"/>
      <c r="AL727" s="474"/>
    </row>
    <row r="728" spans="36:38" x14ac:dyDescent="0.25">
      <c r="AJ728" s="474"/>
      <c r="AK728" s="474"/>
      <c r="AL728" s="474"/>
    </row>
    <row r="729" spans="36:38" x14ac:dyDescent="0.25">
      <c r="AJ729" s="474"/>
      <c r="AK729" s="474"/>
      <c r="AL729" s="474"/>
    </row>
    <row r="730" spans="36:38" x14ac:dyDescent="0.25">
      <c r="AJ730" s="474"/>
      <c r="AK730" s="474"/>
      <c r="AL730" s="474"/>
    </row>
    <row r="731" spans="36:38" x14ac:dyDescent="0.25">
      <c r="AJ731" s="474"/>
      <c r="AK731" s="474"/>
      <c r="AL731" s="474"/>
    </row>
    <row r="732" spans="36:38" x14ac:dyDescent="0.25">
      <c r="AJ732" s="474"/>
      <c r="AK732" s="474"/>
      <c r="AL732" s="474"/>
    </row>
    <row r="733" spans="36:38" x14ac:dyDescent="0.25">
      <c r="AJ733" s="474"/>
      <c r="AK733" s="474"/>
      <c r="AL733" s="474"/>
    </row>
    <row r="734" spans="36:38" x14ac:dyDescent="0.25">
      <c r="AJ734" s="474"/>
      <c r="AK734" s="474"/>
      <c r="AL734" s="474"/>
    </row>
    <row r="735" spans="36:38" x14ac:dyDescent="0.25">
      <c r="AJ735" s="474"/>
      <c r="AK735" s="474"/>
      <c r="AL735" s="474"/>
    </row>
    <row r="736" spans="36:38" x14ac:dyDescent="0.25">
      <c r="AJ736" s="474"/>
      <c r="AK736" s="474"/>
      <c r="AL736" s="474"/>
    </row>
    <row r="737" spans="36:38" x14ac:dyDescent="0.25">
      <c r="AJ737" s="474"/>
      <c r="AK737" s="474"/>
      <c r="AL737" s="474"/>
    </row>
    <row r="738" spans="36:38" x14ac:dyDescent="0.25">
      <c r="AJ738" s="474"/>
      <c r="AK738" s="474"/>
      <c r="AL738" s="474"/>
    </row>
    <row r="739" spans="36:38" x14ac:dyDescent="0.25">
      <c r="AJ739" s="474"/>
      <c r="AK739" s="474"/>
      <c r="AL739" s="474"/>
    </row>
    <row r="740" spans="36:38" x14ac:dyDescent="0.25">
      <c r="AJ740" s="474"/>
      <c r="AK740" s="474"/>
      <c r="AL740" s="474"/>
    </row>
    <row r="741" spans="36:38" x14ac:dyDescent="0.25">
      <c r="AJ741" s="474"/>
      <c r="AK741" s="474"/>
      <c r="AL741" s="474"/>
    </row>
    <row r="742" spans="36:38" x14ac:dyDescent="0.25">
      <c r="AJ742" s="474"/>
      <c r="AK742" s="474"/>
      <c r="AL742" s="474"/>
    </row>
    <row r="743" spans="36:38" x14ac:dyDescent="0.25">
      <c r="AJ743" s="474"/>
      <c r="AK743" s="474"/>
      <c r="AL743" s="474"/>
    </row>
    <row r="744" spans="36:38" x14ac:dyDescent="0.25">
      <c r="AJ744" s="474"/>
      <c r="AK744" s="474"/>
      <c r="AL744" s="474"/>
    </row>
    <row r="745" spans="36:38" x14ac:dyDescent="0.25">
      <c r="AJ745" s="474"/>
      <c r="AK745" s="474"/>
      <c r="AL745" s="474"/>
    </row>
    <row r="746" spans="36:38" x14ac:dyDescent="0.25">
      <c r="AJ746" s="474"/>
      <c r="AK746" s="474"/>
      <c r="AL746" s="474"/>
    </row>
    <row r="747" spans="36:38" x14ac:dyDescent="0.25">
      <c r="AJ747" s="474"/>
      <c r="AK747" s="474"/>
      <c r="AL747" s="474"/>
    </row>
    <row r="748" spans="36:38" x14ac:dyDescent="0.25">
      <c r="AJ748" s="474"/>
      <c r="AK748" s="474"/>
      <c r="AL748" s="474"/>
    </row>
    <row r="749" spans="36:38" x14ac:dyDescent="0.25">
      <c r="AJ749" s="474"/>
      <c r="AK749" s="474"/>
      <c r="AL749" s="474"/>
    </row>
  </sheetData>
  <dataConsolidate/>
  <mergeCells count="4059">
    <mergeCell ref="AP693:AQ693"/>
    <mergeCell ref="AP694:AQ694"/>
    <mergeCell ref="AP695:AQ695"/>
    <mergeCell ref="AP696:AQ696"/>
    <mergeCell ref="AP697:AQ697"/>
    <mergeCell ref="D699:O702"/>
    <mergeCell ref="AN693:AO693"/>
    <mergeCell ref="AN694:AO694"/>
    <mergeCell ref="AN695:AO695"/>
    <mergeCell ref="AN696:AO696"/>
    <mergeCell ref="AN697:AO697"/>
    <mergeCell ref="AP688:AQ688"/>
    <mergeCell ref="AP689:AQ689"/>
    <mergeCell ref="AP690:AQ690"/>
    <mergeCell ref="AP691:AQ691"/>
    <mergeCell ref="AP692:AQ692"/>
    <mergeCell ref="AL693:AM693"/>
    <mergeCell ref="AL694:AM694"/>
    <mergeCell ref="AL695:AM695"/>
    <mergeCell ref="AL696:AM696"/>
    <mergeCell ref="AL697:AM697"/>
    <mergeCell ref="AN688:AO688"/>
    <mergeCell ref="AN689:AO689"/>
    <mergeCell ref="AN690:AO690"/>
    <mergeCell ref="AL692:AM692"/>
    <mergeCell ref="X693:Y693"/>
    <mergeCell ref="X694:Y694"/>
    <mergeCell ref="X695:Y695"/>
    <mergeCell ref="X696:Y696"/>
    <mergeCell ref="X697:Y697"/>
    <mergeCell ref="AJ688:AK688"/>
    <mergeCell ref="AJ689:AK689"/>
    <mergeCell ref="AJ692:AK692"/>
    <mergeCell ref="AN671:AO671"/>
    <mergeCell ref="AN672:AO672"/>
    <mergeCell ref="AL672:AM672"/>
    <mergeCell ref="AJ672:AK672"/>
    <mergeCell ref="D705:O706"/>
    <mergeCell ref="D551:O553"/>
    <mergeCell ref="D554:O555"/>
    <mergeCell ref="D556:O557"/>
    <mergeCell ref="AF699:AF702"/>
    <mergeCell ref="AF703:AF704"/>
    <mergeCell ref="AF705:AF706"/>
    <mergeCell ref="X688:Y688"/>
    <mergeCell ref="X689:Y689"/>
    <mergeCell ref="X690:Y690"/>
    <mergeCell ref="X691:Y691"/>
    <mergeCell ref="X692:Y692"/>
    <mergeCell ref="AN675:AO675"/>
    <mergeCell ref="AN676:AO676"/>
    <mergeCell ref="AN677:AO677"/>
    <mergeCell ref="AN678:AO678"/>
    <mergeCell ref="AN679:AO679"/>
    <mergeCell ref="AN680:AO680"/>
    <mergeCell ref="AL675:AM675"/>
    <mergeCell ref="AL676:AM676"/>
    <mergeCell ref="AL677:AM677"/>
    <mergeCell ref="AL678:AM678"/>
    <mergeCell ref="AN692:AO692"/>
    <mergeCell ref="AL688:AM688"/>
    <mergeCell ref="AL689:AM689"/>
    <mergeCell ref="AL690:AM690"/>
    <mergeCell ref="AL679:AM679"/>
    <mergeCell ref="AL680:AM680"/>
    <mergeCell ref="AJ675:AK675"/>
    <mergeCell ref="AJ676:AK676"/>
    <mergeCell ref="AJ677:AK677"/>
    <mergeCell ref="AJ678:AK678"/>
    <mergeCell ref="AN691:AO691"/>
    <mergeCell ref="AL664:AM664"/>
    <mergeCell ref="AL665:AM665"/>
    <mergeCell ref="AL666:AM666"/>
    <mergeCell ref="AL667:AM667"/>
    <mergeCell ref="AJ679:AK679"/>
    <mergeCell ref="AJ680:AK680"/>
    <mergeCell ref="AP672:AQ672"/>
    <mergeCell ref="R675:S675"/>
    <mergeCell ref="R676:S676"/>
    <mergeCell ref="R677:S677"/>
    <mergeCell ref="R678:S678"/>
    <mergeCell ref="R679:S679"/>
    <mergeCell ref="X675:Y675"/>
    <mergeCell ref="X676:Y676"/>
    <mergeCell ref="X677:Y677"/>
    <mergeCell ref="X678:Y678"/>
    <mergeCell ref="R672:S672"/>
    <mergeCell ref="AJ690:AK690"/>
    <mergeCell ref="AJ691:AK691"/>
    <mergeCell ref="AP675:AQ675"/>
    <mergeCell ref="AP676:AQ676"/>
    <mergeCell ref="AP677:AQ677"/>
    <mergeCell ref="AP678:AQ678"/>
    <mergeCell ref="AP679:AQ679"/>
    <mergeCell ref="AP680:AQ680"/>
    <mergeCell ref="AJ664:AK664"/>
    <mergeCell ref="AJ665:AK665"/>
    <mergeCell ref="X670:Y670"/>
    <mergeCell ref="X671:Y671"/>
    <mergeCell ref="X672:Y672"/>
    <mergeCell ref="AP662:AQ662"/>
    <mergeCell ref="AP663:AQ663"/>
    <mergeCell ref="AP664:AQ664"/>
    <mergeCell ref="AP665:AQ665"/>
    <mergeCell ref="AN664:AO664"/>
    <mergeCell ref="AN665:AO665"/>
    <mergeCell ref="AN666:AO666"/>
    <mergeCell ref="AN667:AO667"/>
    <mergeCell ref="AN668:AO668"/>
    <mergeCell ref="AN669:AO669"/>
    <mergeCell ref="AL668:AM668"/>
    <mergeCell ref="AL669:AM669"/>
    <mergeCell ref="AL670:AM670"/>
    <mergeCell ref="AL671:AM671"/>
    <mergeCell ref="AP666:AQ666"/>
    <mergeCell ref="AP667:AQ667"/>
    <mergeCell ref="AP668:AQ668"/>
    <mergeCell ref="AP669:AQ669"/>
    <mergeCell ref="AP670:AQ670"/>
    <mergeCell ref="AP671:AQ671"/>
    <mergeCell ref="AN670:AO670"/>
    <mergeCell ref="AJ666:AK666"/>
    <mergeCell ref="AJ667:AK667"/>
    <mergeCell ref="AJ668:AK668"/>
    <mergeCell ref="AJ669:AK669"/>
    <mergeCell ref="AJ670:AK670"/>
    <mergeCell ref="AJ671:AK671"/>
    <mergeCell ref="R661:S661"/>
    <mergeCell ref="AJ659:AK659"/>
    <mergeCell ref="AJ660:AK660"/>
    <mergeCell ref="AJ661:AK661"/>
    <mergeCell ref="AP659:AQ659"/>
    <mergeCell ref="AP660:AQ660"/>
    <mergeCell ref="AP661:AQ661"/>
    <mergeCell ref="AN659:AO659"/>
    <mergeCell ref="AN660:AO660"/>
    <mergeCell ref="AN661:AO661"/>
    <mergeCell ref="AN662:AO662"/>
    <mergeCell ref="AN663:AO663"/>
    <mergeCell ref="AL659:AM659"/>
    <mergeCell ref="AL660:AM660"/>
    <mergeCell ref="AL661:AM661"/>
    <mergeCell ref="AL662:AM662"/>
    <mergeCell ref="AL663:AM663"/>
    <mergeCell ref="AJ662:AK662"/>
    <mergeCell ref="AJ663:AK663"/>
    <mergeCell ref="AP648:AQ648"/>
    <mergeCell ref="AP649:AQ649"/>
    <mergeCell ref="AP650:AQ650"/>
    <mergeCell ref="AP651:AQ651"/>
    <mergeCell ref="AP652:AQ652"/>
    <mergeCell ref="AP653:AQ653"/>
    <mergeCell ref="AN652:AO652"/>
    <mergeCell ref="AN653:AO653"/>
    <mergeCell ref="AN654:AO654"/>
    <mergeCell ref="AN655:AO655"/>
    <mergeCell ref="AN656:AO656"/>
    <mergeCell ref="AJ652:AK652"/>
    <mergeCell ref="AJ653:AK653"/>
    <mergeCell ref="AJ654:AK654"/>
    <mergeCell ref="AJ655:AK655"/>
    <mergeCell ref="AJ656:AK656"/>
    <mergeCell ref="X655:Y655"/>
    <mergeCell ref="X656:Y656"/>
    <mergeCell ref="AL655:AM655"/>
    <mergeCell ref="AL656:AM656"/>
    <mergeCell ref="AP654:AQ654"/>
    <mergeCell ref="AP655:AQ655"/>
    <mergeCell ref="AP656:AQ656"/>
    <mergeCell ref="AN646:AO646"/>
    <mergeCell ref="AN647:AO647"/>
    <mergeCell ref="AN648:AO648"/>
    <mergeCell ref="AN649:AO649"/>
    <mergeCell ref="AN650:AO650"/>
    <mergeCell ref="AN651:AO651"/>
    <mergeCell ref="AL649:AM649"/>
    <mergeCell ref="AL650:AM650"/>
    <mergeCell ref="AL651:AM651"/>
    <mergeCell ref="AL652:AM652"/>
    <mergeCell ref="AL653:AM653"/>
    <mergeCell ref="AL654:AM654"/>
    <mergeCell ref="AL644:AM644"/>
    <mergeCell ref="AL645:AM645"/>
    <mergeCell ref="AL646:AM646"/>
    <mergeCell ref="AL647:AM647"/>
    <mergeCell ref="AL648:AM648"/>
    <mergeCell ref="AN631:AO631"/>
    <mergeCell ref="AN632:AO633"/>
    <mergeCell ref="AN634:AO635"/>
    <mergeCell ref="AN636:AO637"/>
    <mergeCell ref="AN638:AO639"/>
    <mergeCell ref="AJ644:AK644"/>
    <mergeCell ref="AJ645:AK645"/>
    <mergeCell ref="AJ646:AK646"/>
    <mergeCell ref="AJ647:AK647"/>
    <mergeCell ref="AJ648:AK648"/>
    <mergeCell ref="AJ649:AK649"/>
    <mergeCell ref="AJ650:AK650"/>
    <mergeCell ref="AJ651:AK651"/>
    <mergeCell ref="X649:Y649"/>
    <mergeCell ref="X650:Y650"/>
    <mergeCell ref="X651:Y651"/>
    <mergeCell ref="AP641:AQ641"/>
    <mergeCell ref="X644:Y644"/>
    <mergeCell ref="X645:Y645"/>
    <mergeCell ref="X646:Y646"/>
    <mergeCell ref="X647:Y647"/>
    <mergeCell ref="AP644:AQ644"/>
    <mergeCell ref="AP645:AQ645"/>
    <mergeCell ref="AP646:AQ646"/>
    <mergeCell ref="AP647:AQ647"/>
    <mergeCell ref="AL641:AM641"/>
    <mergeCell ref="AN640:AO640"/>
    <mergeCell ref="AN641:AO641"/>
    <mergeCell ref="AJ641:AK641"/>
    <mergeCell ref="X641:Y641"/>
    <mergeCell ref="AN644:AO644"/>
    <mergeCell ref="AN645:AO645"/>
    <mergeCell ref="AJ631:AK631"/>
    <mergeCell ref="X631:Y631"/>
    <mergeCell ref="X632:Y633"/>
    <mergeCell ref="X634:Y635"/>
    <mergeCell ref="X636:Y637"/>
    <mergeCell ref="X638:Y639"/>
    <mergeCell ref="X640:Y640"/>
    <mergeCell ref="AP618:AQ618"/>
    <mergeCell ref="AP619:AQ619"/>
    <mergeCell ref="AN618:AO618"/>
    <mergeCell ref="AN619:AO619"/>
    <mergeCell ref="AN622:AO622"/>
    <mergeCell ref="AN623:AO623"/>
    <mergeCell ref="AN624:AO625"/>
    <mergeCell ref="AN626:AO626"/>
    <mergeCell ref="AN627:AO627"/>
    <mergeCell ref="AN628:AO628"/>
    <mergeCell ref="AN629:AO629"/>
    <mergeCell ref="AL629:AM629"/>
    <mergeCell ref="AL630:AM630"/>
    <mergeCell ref="AL631:AM631"/>
    <mergeCell ref="AL632:AM633"/>
    <mergeCell ref="AL634:AM635"/>
    <mergeCell ref="AL636:AM637"/>
    <mergeCell ref="AL622:AM622"/>
    <mergeCell ref="AL623:AM623"/>
    <mergeCell ref="AL624:AM625"/>
    <mergeCell ref="AL626:AM626"/>
    <mergeCell ref="AL627:AM627"/>
    <mergeCell ref="AL628:AM628"/>
    <mergeCell ref="AP630:AQ630"/>
    <mergeCell ref="AN630:AO630"/>
    <mergeCell ref="AL618:AM618"/>
    <mergeCell ref="AL619:AM619"/>
    <mergeCell ref="AJ618:AK618"/>
    <mergeCell ref="AJ619:AK619"/>
    <mergeCell ref="AJ632:AK633"/>
    <mergeCell ref="AJ634:AK635"/>
    <mergeCell ref="AJ636:AK637"/>
    <mergeCell ref="AJ638:AK639"/>
    <mergeCell ref="AJ640:AK640"/>
    <mergeCell ref="AL638:AM639"/>
    <mergeCell ref="AL640:AM640"/>
    <mergeCell ref="AP631:AQ631"/>
    <mergeCell ref="AP632:AQ633"/>
    <mergeCell ref="AP634:AQ635"/>
    <mergeCell ref="AP636:AQ637"/>
    <mergeCell ref="AP638:AQ639"/>
    <mergeCell ref="AP640:AQ640"/>
    <mergeCell ref="AP622:AQ622"/>
    <mergeCell ref="AP623:AQ623"/>
    <mergeCell ref="AP624:AQ625"/>
    <mergeCell ref="AP626:AQ626"/>
    <mergeCell ref="AP627:AQ627"/>
    <mergeCell ref="AP628:AQ628"/>
    <mergeCell ref="AP629:AQ629"/>
    <mergeCell ref="AJ622:AK622"/>
    <mergeCell ref="AJ623:AK623"/>
    <mergeCell ref="AJ624:AK625"/>
    <mergeCell ref="AJ626:AK626"/>
    <mergeCell ref="AJ627:AK627"/>
    <mergeCell ref="AJ628:AK628"/>
    <mergeCell ref="AJ629:AK629"/>
    <mergeCell ref="AJ630:AK630"/>
    <mergeCell ref="AP605:AQ605"/>
    <mergeCell ref="AP606:AQ606"/>
    <mergeCell ref="AP607:AQ607"/>
    <mergeCell ref="AP608:AQ608"/>
    <mergeCell ref="AP609:AQ609"/>
    <mergeCell ref="AP610:AQ610"/>
    <mergeCell ref="AP611:AQ611"/>
    <mergeCell ref="AP612:AQ612"/>
    <mergeCell ref="AN611:AO611"/>
    <mergeCell ref="AN612:AO612"/>
    <mergeCell ref="AN613:AO613"/>
    <mergeCell ref="AN614:AO614"/>
    <mergeCell ref="AN615:AO615"/>
    <mergeCell ref="AN616:AO616"/>
    <mergeCell ref="AN605:AO605"/>
    <mergeCell ref="AN606:AO606"/>
    <mergeCell ref="AN607:AO607"/>
    <mergeCell ref="AN608:AO608"/>
    <mergeCell ref="AN609:AO609"/>
    <mergeCell ref="AN610:AO610"/>
    <mergeCell ref="AP613:AQ613"/>
    <mergeCell ref="AP614:AQ614"/>
    <mergeCell ref="AP615:AQ615"/>
    <mergeCell ref="AP616:AQ616"/>
    <mergeCell ref="R611:S611"/>
    <mergeCell ref="AL605:AM605"/>
    <mergeCell ref="AL606:AM606"/>
    <mergeCell ref="AL607:AM607"/>
    <mergeCell ref="AL608:AM608"/>
    <mergeCell ref="AL609:AM609"/>
    <mergeCell ref="AL610:AM610"/>
    <mergeCell ref="AL611:AM611"/>
    <mergeCell ref="AL612:AM612"/>
    <mergeCell ref="AJ611:AK611"/>
    <mergeCell ref="AJ612:AK612"/>
    <mergeCell ref="AJ613:AK613"/>
    <mergeCell ref="AJ614:AK614"/>
    <mergeCell ref="AJ615:AK615"/>
    <mergeCell ref="AJ616:AK616"/>
    <mergeCell ref="AJ605:AK605"/>
    <mergeCell ref="AJ606:AK606"/>
    <mergeCell ref="AJ607:AK607"/>
    <mergeCell ref="AJ608:AK608"/>
    <mergeCell ref="AJ609:AK609"/>
    <mergeCell ref="AJ610:AK610"/>
    <mergeCell ref="AL613:AM613"/>
    <mergeCell ref="AL614:AM614"/>
    <mergeCell ref="AL615:AM615"/>
    <mergeCell ref="AL616:AM616"/>
    <mergeCell ref="AP597:AQ597"/>
    <mergeCell ref="AP598:AQ598"/>
    <mergeCell ref="AP599:AQ599"/>
    <mergeCell ref="AP600:AQ600"/>
    <mergeCell ref="AP601:AQ601"/>
    <mergeCell ref="AP602:AQ602"/>
    <mergeCell ref="AP591:AQ591"/>
    <mergeCell ref="AP592:AQ592"/>
    <mergeCell ref="AP593:AQ593"/>
    <mergeCell ref="AP594:AQ594"/>
    <mergeCell ref="AP595:AQ595"/>
    <mergeCell ref="AP596:AQ596"/>
    <mergeCell ref="AN601:AO601"/>
    <mergeCell ref="AN602:AO602"/>
    <mergeCell ref="AP582:AQ582"/>
    <mergeCell ref="AP583:AQ583"/>
    <mergeCell ref="AP584:AQ584"/>
    <mergeCell ref="AP585:AQ585"/>
    <mergeCell ref="AP586:AQ586"/>
    <mergeCell ref="AP588:AQ588"/>
    <mergeCell ref="AP589:AQ589"/>
    <mergeCell ref="AP590:AQ590"/>
    <mergeCell ref="AN595:AO595"/>
    <mergeCell ref="AN596:AO596"/>
    <mergeCell ref="AN597:AO597"/>
    <mergeCell ref="AN598:AO598"/>
    <mergeCell ref="AN599:AO599"/>
    <mergeCell ref="AN600:AO600"/>
    <mergeCell ref="AN589:AO589"/>
    <mergeCell ref="AN590:AO590"/>
    <mergeCell ref="AN591:AO591"/>
    <mergeCell ref="AN592:AO592"/>
    <mergeCell ref="AN593:AO593"/>
    <mergeCell ref="AN594:AO594"/>
    <mergeCell ref="AN582:AO582"/>
    <mergeCell ref="AN583:AO583"/>
    <mergeCell ref="AN584:AO584"/>
    <mergeCell ref="AN585:AO585"/>
    <mergeCell ref="AN586:AO586"/>
    <mergeCell ref="AN588:AO588"/>
    <mergeCell ref="AL597:AM597"/>
    <mergeCell ref="AL598:AM598"/>
    <mergeCell ref="AL599:AM599"/>
    <mergeCell ref="AL600:AM600"/>
    <mergeCell ref="AL601:AM601"/>
    <mergeCell ref="AL602:AM602"/>
    <mergeCell ref="AL591:AM591"/>
    <mergeCell ref="AL592:AM592"/>
    <mergeCell ref="AL593:AM593"/>
    <mergeCell ref="AL594:AM594"/>
    <mergeCell ref="AL595:AM595"/>
    <mergeCell ref="AL596:AM596"/>
    <mergeCell ref="R595:S595"/>
    <mergeCell ref="R596:S596"/>
    <mergeCell ref="AJ601:AK601"/>
    <mergeCell ref="AJ602:AK602"/>
    <mergeCell ref="AL582:AM582"/>
    <mergeCell ref="AL583:AM583"/>
    <mergeCell ref="AL584:AM584"/>
    <mergeCell ref="AL585:AM585"/>
    <mergeCell ref="AL586:AM586"/>
    <mergeCell ref="AL588:AM588"/>
    <mergeCell ref="AL589:AM589"/>
    <mergeCell ref="AL590:AM590"/>
    <mergeCell ref="AJ595:AK595"/>
    <mergeCell ref="AJ596:AK596"/>
    <mergeCell ref="AJ597:AK597"/>
    <mergeCell ref="AJ598:AK598"/>
    <mergeCell ref="AJ599:AK599"/>
    <mergeCell ref="AJ600:AK600"/>
    <mergeCell ref="AJ589:AK589"/>
    <mergeCell ref="AJ590:AK590"/>
    <mergeCell ref="AJ591:AK591"/>
    <mergeCell ref="AJ592:AK592"/>
    <mergeCell ref="AJ593:AK593"/>
    <mergeCell ref="AJ594:AK594"/>
    <mergeCell ref="AJ582:AK582"/>
    <mergeCell ref="AJ583:AK583"/>
    <mergeCell ref="AJ584:AK584"/>
    <mergeCell ref="AJ585:AK585"/>
    <mergeCell ref="AJ586:AK586"/>
    <mergeCell ref="AJ588:AK588"/>
    <mergeCell ref="AP579:AQ579"/>
    <mergeCell ref="R582:S582"/>
    <mergeCell ref="R583:S583"/>
    <mergeCell ref="R584:S584"/>
    <mergeCell ref="R585:S585"/>
    <mergeCell ref="R586:S586"/>
    <mergeCell ref="X582:Y582"/>
    <mergeCell ref="X583:Y583"/>
    <mergeCell ref="X584:Y584"/>
    <mergeCell ref="X585:Y585"/>
    <mergeCell ref="AP571:AQ571"/>
    <mergeCell ref="AP572:AQ572"/>
    <mergeCell ref="AP573:AQ573"/>
    <mergeCell ref="AP574:AQ574"/>
    <mergeCell ref="AP575:AQ575"/>
    <mergeCell ref="AP578:AQ578"/>
    <mergeCell ref="AN575:AO575"/>
    <mergeCell ref="AN578:AO578"/>
    <mergeCell ref="AN579:AO579"/>
    <mergeCell ref="AL579:AM579"/>
    <mergeCell ref="AJ579:AK579"/>
    <mergeCell ref="AJ571:AK571"/>
    <mergeCell ref="AJ572:AK572"/>
    <mergeCell ref="AJ573:AK573"/>
    <mergeCell ref="AJ574:AK574"/>
    <mergeCell ref="AJ575:AK575"/>
    <mergeCell ref="AJ578:AK578"/>
    <mergeCell ref="AN576:AO576"/>
    <mergeCell ref="AP576:AQ576"/>
    <mergeCell ref="AP564:AQ564"/>
    <mergeCell ref="AP565:AQ565"/>
    <mergeCell ref="AP566:AQ566"/>
    <mergeCell ref="AP567:AQ567"/>
    <mergeCell ref="AP568:AQ568"/>
    <mergeCell ref="AP569:AQ569"/>
    <mergeCell ref="AP570:AQ570"/>
    <mergeCell ref="AN569:AO569"/>
    <mergeCell ref="AN570:AO570"/>
    <mergeCell ref="AN571:AO571"/>
    <mergeCell ref="AN572:AO572"/>
    <mergeCell ref="AN573:AO573"/>
    <mergeCell ref="AN574:AO574"/>
    <mergeCell ref="AL573:AM573"/>
    <mergeCell ref="AL574:AM574"/>
    <mergeCell ref="AL575:AM575"/>
    <mergeCell ref="AL578:AM578"/>
    <mergeCell ref="AN564:AO564"/>
    <mergeCell ref="AN565:AO565"/>
    <mergeCell ref="AN566:AO566"/>
    <mergeCell ref="AN567:AO567"/>
    <mergeCell ref="AN568:AO568"/>
    <mergeCell ref="AL564:AM564"/>
    <mergeCell ref="AL565:AM565"/>
    <mergeCell ref="AL566:AM566"/>
    <mergeCell ref="AL567:AM567"/>
    <mergeCell ref="AL568:AM568"/>
    <mergeCell ref="AL569:AM569"/>
    <mergeCell ref="AL570:AM570"/>
    <mergeCell ref="AL571:AM571"/>
    <mergeCell ref="AL572:AM572"/>
    <mergeCell ref="AJ565:AK565"/>
    <mergeCell ref="AJ566:AK566"/>
    <mergeCell ref="AJ567:AK567"/>
    <mergeCell ref="AJ568:AK568"/>
    <mergeCell ref="AJ569:AK569"/>
    <mergeCell ref="AJ570:AK570"/>
    <mergeCell ref="X572:Y572"/>
    <mergeCell ref="X573:Y573"/>
    <mergeCell ref="X574:Y574"/>
    <mergeCell ref="X575:Y575"/>
    <mergeCell ref="X578:Y578"/>
    <mergeCell ref="X579:Y579"/>
    <mergeCell ref="R578:S578"/>
    <mergeCell ref="R579:S579"/>
    <mergeCell ref="X564:Y564"/>
    <mergeCell ref="X565:Y565"/>
    <mergeCell ref="X566:Y566"/>
    <mergeCell ref="X567:Y567"/>
    <mergeCell ref="X568:Y568"/>
    <mergeCell ref="X569:Y569"/>
    <mergeCell ref="X570:Y570"/>
    <mergeCell ref="X571:Y571"/>
    <mergeCell ref="R565:S565"/>
    <mergeCell ref="R566:S566"/>
    <mergeCell ref="R567:S567"/>
    <mergeCell ref="R568:S568"/>
    <mergeCell ref="R569:S569"/>
    <mergeCell ref="R570:S570"/>
    <mergeCell ref="AJ576:AK576"/>
    <mergeCell ref="AP548:AQ548"/>
    <mergeCell ref="AP549:AQ549"/>
    <mergeCell ref="Z551:Z553"/>
    <mergeCell ref="Z556:Z557"/>
    <mergeCell ref="Z554:Z555"/>
    <mergeCell ref="R564:S564"/>
    <mergeCell ref="AJ564:AK564"/>
    <mergeCell ref="AN548:AO548"/>
    <mergeCell ref="AN549:AO549"/>
    <mergeCell ref="AP540:AQ540"/>
    <mergeCell ref="AP541:AQ541"/>
    <mergeCell ref="AP542:AQ542"/>
    <mergeCell ref="AP543:AQ543"/>
    <mergeCell ref="AP544:AQ544"/>
    <mergeCell ref="AP545:AQ545"/>
    <mergeCell ref="AP546:AQ546"/>
    <mergeCell ref="AP547:AQ547"/>
    <mergeCell ref="AL548:AM548"/>
    <mergeCell ref="AL549:AM549"/>
    <mergeCell ref="AN540:AO540"/>
    <mergeCell ref="AN541:AO541"/>
    <mergeCell ref="AN542:AO542"/>
    <mergeCell ref="AN543:AO543"/>
    <mergeCell ref="AN544:AO544"/>
    <mergeCell ref="AN545:AO545"/>
    <mergeCell ref="AN546:AO546"/>
    <mergeCell ref="AN547:AO547"/>
    <mergeCell ref="AJ548:AK548"/>
    <mergeCell ref="AJ549:AK549"/>
    <mergeCell ref="AL540:AM540"/>
    <mergeCell ref="AL541:AM541"/>
    <mergeCell ref="AL542:AM542"/>
    <mergeCell ref="AL543:AM543"/>
    <mergeCell ref="AL544:AM544"/>
    <mergeCell ref="AL545:AM545"/>
    <mergeCell ref="AL546:AM546"/>
    <mergeCell ref="AL547:AM547"/>
    <mergeCell ref="AD548:AE548"/>
    <mergeCell ref="AD549:AE549"/>
    <mergeCell ref="AJ540:AK540"/>
    <mergeCell ref="AJ541:AK541"/>
    <mergeCell ref="AJ542:AK542"/>
    <mergeCell ref="AJ543:AK543"/>
    <mergeCell ref="AJ544:AK544"/>
    <mergeCell ref="AJ545:AK545"/>
    <mergeCell ref="AJ546:AK546"/>
    <mergeCell ref="AJ547:AK547"/>
    <mergeCell ref="R548:S548"/>
    <mergeCell ref="R549:S549"/>
    <mergeCell ref="AD540:AE540"/>
    <mergeCell ref="AD541:AE541"/>
    <mergeCell ref="AD542:AE542"/>
    <mergeCell ref="AD543:AE543"/>
    <mergeCell ref="AD544:AE544"/>
    <mergeCell ref="AD545:AE545"/>
    <mergeCell ref="AD546:AE546"/>
    <mergeCell ref="AD547:AE547"/>
    <mergeCell ref="AP532:AQ532"/>
    <mergeCell ref="R540:S540"/>
    <mergeCell ref="R541:S541"/>
    <mergeCell ref="R542:S542"/>
    <mergeCell ref="R543:S543"/>
    <mergeCell ref="R544:S544"/>
    <mergeCell ref="AN531:AO531"/>
    <mergeCell ref="AN532:AO532"/>
    <mergeCell ref="AP521:AQ521"/>
    <mergeCell ref="AP522:AQ524"/>
    <mergeCell ref="AP525:AQ525"/>
    <mergeCell ref="AP526:AQ527"/>
    <mergeCell ref="AP528:AQ528"/>
    <mergeCell ref="AP529:AQ529"/>
    <mergeCell ref="AP530:AQ530"/>
    <mergeCell ref="AP531:AQ531"/>
    <mergeCell ref="AL530:AM530"/>
    <mergeCell ref="AL531:AM531"/>
    <mergeCell ref="AL532:AM532"/>
    <mergeCell ref="AN521:AO521"/>
    <mergeCell ref="AN522:AO524"/>
    <mergeCell ref="AN525:AO525"/>
    <mergeCell ref="AN526:AO527"/>
    <mergeCell ref="AN528:AO528"/>
    <mergeCell ref="AN529:AO529"/>
    <mergeCell ref="AN530:AO530"/>
    <mergeCell ref="AJ529:AK529"/>
    <mergeCell ref="AJ530:AK530"/>
    <mergeCell ref="AJ531:AK531"/>
    <mergeCell ref="AJ532:AK532"/>
    <mergeCell ref="AL521:AM521"/>
    <mergeCell ref="AL522:AM524"/>
    <mergeCell ref="AL525:AM525"/>
    <mergeCell ref="AL526:AM527"/>
    <mergeCell ref="AL528:AM528"/>
    <mergeCell ref="AL529:AM529"/>
    <mergeCell ref="AD528:AE528"/>
    <mergeCell ref="AD529:AE529"/>
    <mergeCell ref="AD530:AE530"/>
    <mergeCell ref="AD531:AE531"/>
    <mergeCell ref="AD532:AE532"/>
    <mergeCell ref="AJ521:AK521"/>
    <mergeCell ref="AJ522:AK524"/>
    <mergeCell ref="AJ525:AK525"/>
    <mergeCell ref="AJ526:AK527"/>
    <mergeCell ref="AJ528:AK528"/>
    <mergeCell ref="AD521:AE521"/>
    <mergeCell ref="AD522:AE524"/>
    <mergeCell ref="AF522:AF524"/>
    <mergeCell ref="AD525:AE525"/>
    <mergeCell ref="AD526:AE527"/>
    <mergeCell ref="AF526:AF527"/>
    <mergeCell ref="AP517:AQ517"/>
    <mergeCell ref="AP518:AQ518"/>
    <mergeCell ref="AN513:AO513"/>
    <mergeCell ref="AN514:AO514"/>
    <mergeCell ref="AN515:AO515"/>
    <mergeCell ref="AN516:AO516"/>
    <mergeCell ref="AN517:AO517"/>
    <mergeCell ref="AN518:AO518"/>
    <mergeCell ref="AL513:AM513"/>
    <mergeCell ref="AL514:AM514"/>
    <mergeCell ref="AL515:AM515"/>
    <mergeCell ref="AL516:AM516"/>
    <mergeCell ref="AL517:AM517"/>
    <mergeCell ref="AL518:AM518"/>
    <mergeCell ref="AD517:AE517"/>
    <mergeCell ref="AD518:AE518"/>
    <mergeCell ref="AJ513:AK513"/>
    <mergeCell ref="AJ514:AK514"/>
    <mergeCell ref="AJ515:AK515"/>
    <mergeCell ref="AJ516:AK516"/>
    <mergeCell ref="AJ517:AK517"/>
    <mergeCell ref="AJ518:AK518"/>
    <mergeCell ref="AD513:AE513"/>
    <mergeCell ref="AD514:AE514"/>
    <mergeCell ref="AD515:AE515"/>
    <mergeCell ref="AD516:AE516"/>
    <mergeCell ref="AP513:AQ513"/>
    <mergeCell ref="AP514:AQ514"/>
    <mergeCell ref="AP515:AQ515"/>
    <mergeCell ref="AP516:AQ516"/>
    <mergeCell ref="AJ509:AK509"/>
    <mergeCell ref="AJ510:AK510"/>
    <mergeCell ref="AD505:AE505"/>
    <mergeCell ref="AD506:AE506"/>
    <mergeCell ref="AD507:AE507"/>
    <mergeCell ref="AD508:AE508"/>
    <mergeCell ref="AD509:AE509"/>
    <mergeCell ref="AD510:AE510"/>
    <mergeCell ref="R505:S505"/>
    <mergeCell ref="R506:S506"/>
    <mergeCell ref="R507:S507"/>
    <mergeCell ref="R508:S508"/>
    <mergeCell ref="R509:S509"/>
    <mergeCell ref="R510:S510"/>
    <mergeCell ref="AP505:AQ505"/>
    <mergeCell ref="AP506:AQ506"/>
    <mergeCell ref="AP507:AQ507"/>
    <mergeCell ref="AP508:AQ508"/>
    <mergeCell ref="AP509:AQ509"/>
    <mergeCell ref="AN505:AO505"/>
    <mergeCell ref="AN506:AO506"/>
    <mergeCell ref="AN507:AO507"/>
    <mergeCell ref="AN508:AO508"/>
    <mergeCell ref="AN509:AO509"/>
    <mergeCell ref="AN510:AO510"/>
    <mergeCell ref="AL505:AM505"/>
    <mergeCell ref="AL506:AM506"/>
    <mergeCell ref="AL507:AM507"/>
    <mergeCell ref="AP496:AQ496"/>
    <mergeCell ref="AP497:AQ497"/>
    <mergeCell ref="AP498:AQ498"/>
    <mergeCell ref="AP500:AQ500"/>
    <mergeCell ref="AP501:AQ501"/>
    <mergeCell ref="R504:S504"/>
    <mergeCell ref="AD504:AE504"/>
    <mergeCell ref="AJ504:AK504"/>
    <mergeCell ref="AL504:AM504"/>
    <mergeCell ref="AN504:AO504"/>
    <mergeCell ref="AP510:AQ510"/>
    <mergeCell ref="AP488:AQ488"/>
    <mergeCell ref="AP490:AQ490"/>
    <mergeCell ref="AP491:AQ491"/>
    <mergeCell ref="AP492:AQ492"/>
    <mergeCell ref="AP493:AQ493"/>
    <mergeCell ref="AP494:AQ494"/>
    <mergeCell ref="AN501:AO501"/>
    <mergeCell ref="AJ498:AK498"/>
    <mergeCell ref="AJ500:AK500"/>
    <mergeCell ref="AJ501:AK501"/>
    <mergeCell ref="AD501:AE501"/>
    <mergeCell ref="AJ505:AK505"/>
    <mergeCell ref="AJ506:AK506"/>
    <mergeCell ref="AJ507:AK507"/>
    <mergeCell ref="AJ508:AK508"/>
    <mergeCell ref="AP504:AQ504"/>
    <mergeCell ref="AL508:AM508"/>
    <mergeCell ref="AL509:AM509"/>
    <mergeCell ref="AL510:AM510"/>
    <mergeCell ref="AJ496:AK496"/>
    <mergeCell ref="AJ497:AK497"/>
    <mergeCell ref="AP481:AQ481"/>
    <mergeCell ref="AP482:AQ482"/>
    <mergeCell ref="AP483:AQ483"/>
    <mergeCell ref="AP484:AQ484"/>
    <mergeCell ref="AP485:AQ485"/>
    <mergeCell ref="AP486:AQ487"/>
    <mergeCell ref="AP475:AQ475"/>
    <mergeCell ref="AP476:AQ476"/>
    <mergeCell ref="AP477:AQ477"/>
    <mergeCell ref="AP478:AQ478"/>
    <mergeCell ref="AP479:AQ479"/>
    <mergeCell ref="AP480:AQ480"/>
    <mergeCell ref="AP469:AQ469"/>
    <mergeCell ref="AP470:AQ470"/>
    <mergeCell ref="AP471:AQ471"/>
    <mergeCell ref="AP472:AQ472"/>
    <mergeCell ref="AP473:AQ473"/>
    <mergeCell ref="AP474:AQ474"/>
    <mergeCell ref="AP459:AQ459"/>
    <mergeCell ref="AP460:AQ460"/>
    <mergeCell ref="AP461:AQ461"/>
    <mergeCell ref="AP462:AQ462"/>
    <mergeCell ref="AP463:AQ463"/>
    <mergeCell ref="AP465:AQ465"/>
    <mergeCell ref="AP466:AQ466"/>
    <mergeCell ref="AP467:AQ467"/>
    <mergeCell ref="AP468:AQ468"/>
    <mergeCell ref="AN493:AO493"/>
    <mergeCell ref="AN494:AO494"/>
    <mergeCell ref="AN496:AO496"/>
    <mergeCell ref="AN497:AO497"/>
    <mergeCell ref="AN498:AO498"/>
    <mergeCell ref="AN500:AO500"/>
    <mergeCell ref="AN485:AO485"/>
    <mergeCell ref="AN486:AO487"/>
    <mergeCell ref="AN488:AO488"/>
    <mergeCell ref="AN490:AO490"/>
    <mergeCell ref="AN491:AO491"/>
    <mergeCell ref="AN492:AO492"/>
    <mergeCell ref="AN479:AO479"/>
    <mergeCell ref="AN480:AO480"/>
    <mergeCell ref="AN481:AO481"/>
    <mergeCell ref="AN482:AO482"/>
    <mergeCell ref="AN483:AO483"/>
    <mergeCell ref="AN484:AO484"/>
    <mergeCell ref="AN473:AO473"/>
    <mergeCell ref="AN474:AO474"/>
    <mergeCell ref="AN475:AO475"/>
    <mergeCell ref="AN476:AO476"/>
    <mergeCell ref="AN477:AO477"/>
    <mergeCell ref="AN467:AO467"/>
    <mergeCell ref="AN468:AO468"/>
    <mergeCell ref="AN469:AO469"/>
    <mergeCell ref="AN470:AO470"/>
    <mergeCell ref="AN471:AO471"/>
    <mergeCell ref="AN472:AO472"/>
    <mergeCell ref="AL498:AM498"/>
    <mergeCell ref="AL500:AM500"/>
    <mergeCell ref="AL501:AM501"/>
    <mergeCell ref="AN459:AO459"/>
    <mergeCell ref="AN460:AO460"/>
    <mergeCell ref="AN461:AO461"/>
    <mergeCell ref="AN462:AO462"/>
    <mergeCell ref="AN463:AO463"/>
    <mergeCell ref="AN465:AO465"/>
    <mergeCell ref="AN466:AO466"/>
    <mergeCell ref="AL491:AM491"/>
    <mergeCell ref="AL492:AM492"/>
    <mergeCell ref="AL493:AM493"/>
    <mergeCell ref="AL494:AM494"/>
    <mergeCell ref="AL496:AM496"/>
    <mergeCell ref="AL497:AM497"/>
    <mergeCell ref="AL483:AM483"/>
    <mergeCell ref="AL484:AM484"/>
    <mergeCell ref="AL485:AM485"/>
    <mergeCell ref="AL486:AM487"/>
    <mergeCell ref="AL488:AM488"/>
    <mergeCell ref="AL490:AM490"/>
    <mergeCell ref="AL477:AM477"/>
    <mergeCell ref="AL478:AM478"/>
    <mergeCell ref="AL479:AM479"/>
    <mergeCell ref="AN478:AO478"/>
    <mergeCell ref="AJ493:AK493"/>
    <mergeCell ref="AJ494:AK494"/>
    <mergeCell ref="AJ481:AK481"/>
    <mergeCell ref="AJ482:AK482"/>
    <mergeCell ref="AJ483:AK483"/>
    <mergeCell ref="AJ484:AK484"/>
    <mergeCell ref="AJ485:AK485"/>
    <mergeCell ref="AJ486:AK487"/>
    <mergeCell ref="AJ475:AK475"/>
    <mergeCell ref="AJ476:AK476"/>
    <mergeCell ref="AJ477:AK477"/>
    <mergeCell ref="AJ478:AK478"/>
    <mergeCell ref="AJ479:AK479"/>
    <mergeCell ref="AJ480:AK480"/>
    <mergeCell ref="AJ469:AK469"/>
    <mergeCell ref="AJ470:AK470"/>
    <mergeCell ref="AJ471:AK471"/>
    <mergeCell ref="AJ472:AK472"/>
    <mergeCell ref="AJ473:AK473"/>
    <mergeCell ref="AJ474:AK474"/>
    <mergeCell ref="AD473:AE473"/>
    <mergeCell ref="AD474:AE474"/>
    <mergeCell ref="AD475:AE475"/>
    <mergeCell ref="AD476:AE476"/>
    <mergeCell ref="AD477:AE477"/>
    <mergeCell ref="AD478:AE478"/>
    <mergeCell ref="AD467:AE467"/>
    <mergeCell ref="AD468:AE468"/>
    <mergeCell ref="AL459:AM459"/>
    <mergeCell ref="AL460:AM460"/>
    <mergeCell ref="AL461:AM461"/>
    <mergeCell ref="AL462:AM462"/>
    <mergeCell ref="AL463:AM463"/>
    <mergeCell ref="AJ488:AK488"/>
    <mergeCell ref="AJ490:AK490"/>
    <mergeCell ref="AJ491:AK491"/>
    <mergeCell ref="AJ492:AK492"/>
    <mergeCell ref="AJ459:AK459"/>
    <mergeCell ref="AJ460:AK460"/>
    <mergeCell ref="AJ461:AK461"/>
    <mergeCell ref="AL480:AM480"/>
    <mergeCell ref="AL481:AM481"/>
    <mergeCell ref="AL482:AM482"/>
    <mergeCell ref="AL471:AM471"/>
    <mergeCell ref="AL472:AM472"/>
    <mergeCell ref="AL473:AM473"/>
    <mergeCell ref="AL474:AM474"/>
    <mergeCell ref="AL475:AM475"/>
    <mergeCell ref="AL476:AM476"/>
    <mergeCell ref="AL465:AM465"/>
    <mergeCell ref="AL466:AM466"/>
    <mergeCell ref="AL467:AM467"/>
    <mergeCell ref="AD493:AE493"/>
    <mergeCell ref="AD494:AE494"/>
    <mergeCell ref="AD496:AE496"/>
    <mergeCell ref="AD497:AE497"/>
    <mergeCell ref="AD498:AE498"/>
    <mergeCell ref="AD500:AE500"/>
    <mergeCell ref="AD485:AE485"/>
    <mergeCell ref="AD486:AE487"/>
    <mergeCell ref="AD488:AE488"/>
    <mergeCell ref="AD490:AE490"/>
    <mergeCell ref="AD491:AE491"/>
    <mergeCell ref="AD492:AE492"/>
    <mergeCell ref="AD479:AE479"/>
    <mergeCell ref="AD480:AE480"/>
    <mergeCell ref="AD481:AE481"/>
    <mergeCell ref="AD482:AE482"/>
    <mergeCell ref="AD483:AE483"/>
    <mergeCell ref="AD484:AE484"/>
    <mergeCell ref="AD469:AE469"/>
    <mergeCell ref="AD470:AE470"/>
    <mergeCell ref="AD471:AE471"/>
    <mergeCell ref="AD472:AE472"/>
    <mergeCell ref="AD460:AE460"/>
    <mergeCell ref="AD461:AE461"/>
    <mergeCell ref="AD462:AE462"/>
    <mergeCell ref="AD463:AE463"/>
    <mergeCell ref="AD465:AE465"/>
    <mergeCell ref="AD466:AE466"/>
    <mergeCell ref="AP452:AQ452"/>
    <mergeCell ref="AP453:AQ453"/>
    <mergeCell ref="AP454:AQ454"/>
    <mergeCell ref="AP455:AQ455"/>
    <mergeCell ref="AP456:AQ456"/>
    <mergeCell ref="R459:S459"/>
    <mergeCell ref="AD459:AE459"/>
    <mergeCell ref="AN455:AO455"/>
    <mergeCell ref="AN456:AO456"/>
    <mergeCell ref="AL455:AM455"/>
    <mergeCell ref="AL456:AM456"/>
    <mergeCell ref="AJ455:AK455"/>
    <mergeCell ref="AJ456:AK456"/>
    <mergeCell ref="AJ462:AK462"/>
    <mergeCell ref="AJ463:AK463"/>
    <mergeCell ref="AJ465:AK465"/>
    <mergeCell ref="AJ466:AK466"/>
    <mergeCell ref="AJ467:AK467"/>
    <mergeCell ref="AJ468:AK468"/>
    <mergeCell ref="AL468:AM468"/>
    <mergeCell ref="AL469:AM469"/>
    <mergeCell ref="AL470:AM470"/>
    <mergeCell ref="AP446:AQ446"/>
    <mergeCell ref="AP447:AQ447"/>
    <mergeCell ref="AP448:AQ448"/>
    <mergeCell ref="AP449:AQ449"/>
    <mergeCell ref="AP450:AQ450"/>
    <mergeCell ref="AP451:AQ451"/>
    <mergeCell ref="AN449:AO449"/>
    <mergeCell ref="AN450:AO450"/>
    <mergeCell ref="AN451:AO451"/>
    <mergeCell ref="AN452:AO452"/>
    <mergeCell ref="AN453:AO453"/>
    <mergeCell ref="AN454:AO454"/>
    <mergeCell ref="AL452:AM452"/>
    <mergeCell ref="AL453:AM453"/>
    <mergeCell ref="AL454:AM454"/>
    <mergeCell ref="AN444:AO444"/>
    <mergeCell ref="AN445:AO445"/>
    <mergeCell ref="AN446:AO446"/>
    <mergeCell ref="AN447:AO447"/>
    <mergeCell ref="AN448:AO448"/>
    <mergeCell ref="AL444:AM444"/>
    <mergeCell ref="AL445:AM445"/>
    <mergeCell ref="AL446:AM446"/>
    <mergeCell ref="AL447:AM447"/>
    <mergeCell ref="AL448:AM448"/>
    <mergeCell ref="AL449:AM449"/>
    <mergeCell ref="AL450:AM450"/>
    <mergeCell ref="AL451:AM451"/>
    <mergeCell ref="AJ449:AK449"/>
    <mergeCell ref="AJ450:AK450"/>
    <mergeCell ref="AJ451:AK451"/>
    <mergeCell ref="AJ452:AK452"/>
    <mergeCell ref="AJ453:AK453"/>
    <mergeCell ref="AJ454:AK454"/>
    <mergeCell ref="AD452:AE452"/>
    <mergeCell ref="AD453:AE453"/>
    <mergeCell ref="AD454:AE454"/>
    <mergeCell ref="AD455:AE455"/>
    <mergeCell ref="AD456:AE456"/>
    <mergeCell ref="AJ444:AK444"/>
    <mergeCell ref="AJ445:AK445"/>
    <mergeCell ref="AJ446:AK446"/>
    <mergeCell ref="AJ447:AK447"/>
    <mergeCell ref="AJ448:AK448"/>
    <mergeCell ref="AD446:AE446"/>
    <mergeCell ref="AD447:AE447"/>
    <mergeCell ref="AD448:AE448"/>
    <mergeCell ref="AD449:AE449"/>
    <mergeCell ref="AD450:AE450"/>
    <mergeCell ref="AD451:AE451"/>
    <mergeCell ref="AP438:AQ438"/>
    <mergeCell ref="AP439:AQ439"/>
    <mergeCell ref="AP440:AQ440"/>
    <mergeCell ref="AP441:AQ441"/>
    <mergeCell ref="R444:S444"/>
    <mergeCell ref="R445:S445"/>
    <mergeCell ref="AD444:AE444"/>
    <mergeCell ref="AD445:AE445"/>
    <mergeCell ref="AP426:AQ426"/>
    <mergeCell ref="AP432:AQ432"/>
    <mergeCell ref="AP434:AQ434"/>
    <mergeCell ref="AP435:AQ435"/>
    <mergeCell ref="AP436:AQ436"/>
    <mergeCell ref="AP437:AQ437"/>
    <mergeCell ref="R435:S435"/>
    <mergeCell ref="R436:S436"/>
    <mergeCell ref="R437:S437"/>
    <mergeCell ref="R438:S438"/>
    <mergeCell ref="R439:S439"/>
    <mergeCell ref="R440:S440"/>
    <mergeCell ref="AP444:AQ444"/>
    <mergeCell ref="AP445:AQ445"/>
    <mergeCell ref="AJ440:AK440"/>
    <mergeCell ref="AJ441:AK441"/>
    <mergeCell ref="AJ434:AK434"/>
    <mergeCell ref="AJ435:AK435"/>
    <mergeCell ref="AJ436:AK436"/>
    <mergeCell ref="AJ437:AK437"/>
    <mergeCell ref="AJ438:AK438"/>
    <mergeCell ref="AJ439:AK439"/>
    <mergeCell ref="AP420:AQ420"/>
    <mergeCell ref="AP421:AQ421"/>
    <mergeCell ref="AP422:AQ422"/>
    <mergeCell ref="AP423:AQ423"/>
    <mergeCell ref="AP424:AQ424"/>
    <mergeCell ref="AP425:AQ425"/>
    <mergeCell ref="AN425:AO425"/>
    <mergeCell ref="AN426:AO426"/>
    <mergeCell ref="AL426:AM426"/>
    <mergeCell ref="AL432:AM432"/>
    <mergeCell ref="AJ426:AK426"/>
    <mergeCell ref="AJ432:AK432"/>
    <mergeCell ref="AD426:AE426"/>
    <mergeCell ref="AD432:AE432"/>
    <mergeCell ref="AP413:AQ413"/>
    <mergeCell ref="AP414:AQ414"/>
    <mergeCell ref="AP415:AQ415"/>
    <mergeCell ref="AP416:AQ416"/>
    <mergeCell ref="AP417:AQ417"/>
    <mergeCell ref="AP418:AQ418"/>
    <mergeCell ref="AD418:AE418"/>
    <mergeCell ref="AD420:AE420"/>
    <mergeCell ref="AD421:AE421"/>
    <mergeCell ref="AJ422:AK422"/>
    <mergeCell ref="AJ423:AK423"/>
    <mergeCell ref="AJ424:AK424"/>
    <mergeCell ref="AJ425:AK425"/>
    <mergeCell ref="AJ415:AK415"/>
    <mergeCell ref="AJ416:AK416"/>
    <mergeCell ref="AJ417:AK417"/>
    <mergeCell ref="AJ418:AK418"/>
    <mergeCell ref="AJ420:AK420"/>
    <mergeCell ref="AP406:AQ406"/>
    <mergeCell ref="AP408:AQ408"/>
    <mergeCell ref="AP409:AQ409"/>
    <mergeCell ref="AP410:AQ410"/>
    <mergeCell ref="AP411:AQ411"/>
    <mergeCell ref="AP412:AQ412"/>
    <mergeCell ref="AP400:AQ400"/>
    <mergeCell ref="AP401:AQ401"/>
    <mergeCell ref="AP402:AQ402"/>
    <mergeCell ref="AP403:AQ403"/>
    <mergeCell ref="AP404:AQ404"/>
    <mergeCell ref="AP405:AQ405"/>
    <mergeCell ref="AP392:AQ392"/>
    <mergeCell ref="AP393:AQ393"/>
    <mergeCell ref="AP395:AQ395"/>
    <mergeCell ref="AP396:AQ396"/>
    <mergeCell ref="AP397:AQ397"/>
    <mergeCell ref="AP398:AQ398"/>
    <mergeCell ref="AP386:AQ386"/>
    <mergeCell ref="AP387:AQ387"/>
    <mergeCell ref="AP388:AQ388"/>
    <mergeCell ref="AP389:AQ389"/>
    <mergeCell ref="AP390:AQ390"/>
    <mergeCell ref="AP391:AQ391"/>
    <mergeCell ref="AN439:AO439"/>
    <mergeCell ref="AN440:AO440"/>
    <mergeCell ref="AN441:AO441"/>
    <mergeCell ref="AP378:AQ378"/>
    <mergeCell ref="AP379:AQ379"/>
    <mergeCell ref="AP380:AQ380"/>
    <mergeCell ref="AP381:AQ381"/>
    <mergeCell ref="AP382:AQ382"/>
    <mergeCell ref="AP383:AQ383"/>
    <mergeCell ref="AP384:AQ384"/>
    <mergeCell ref="AN432:AO432"/>
    <mergeCell ref="AN434:AO434"/>
    <mergeCell ref="AN435:AO435"/>
    <mergeCell ref="AN436:AO436"/>
    <mergeCell ref="AN437:AO437"/>
    <mergeCell ref="AN438:AO438"/>
    <mergeCell ref="AN421:AO421"/>
    <mergeCell ref="AN422:AO422"/>
    <mergeCell ref="AN423:AO423"/>
    <mergeCell ref="AN424:AO424"/>
    <mergeCell ref="AN414:AO414"/>
    <mergeCell ref="AN415:AO415"/>
    <mergeCell ref="AN416:AO416"/>
    <mergeCell ref="AN417:AO417"/>
    <mergeCell ref="AN418:AO418"/>
    <mergeCell ref="AN420:AO420"/>
    <mergeCell ref="AN408:AO408"/>
    <mergeCell ref="AN409:AO409"/>
    <mergeCell ref="AN410:AO410"/>
    <mergeCell ref="AN411:AO411"/>
    <mergeCell ref="AN412:AO412"/>
    <mergeCell ref="AN413:AO413"/>
    <mergeCell ref="AN401:AO401"/>
    <mergeCell ref="AN402:AO402"/>
    <mergeCell ref="AN403:AO403"/>
    <mergeCell ref="AN404:AO404"/>
    <mergeCell ref="AN405:AO405"/>
    <mergeCell ref="AN406:AO406"/>
    <mergeCell ref="AN393:AO393"/>
    <mergeCell ref="AN395:AO395"/>
    <mergeCell ref="AN396:AO396"/>
    <mergeCell ref="AN397:AO397"/>
    <mergeCell ref="AN398:AO398"/>
    <mergeCell ref="AN400:AO400"/>
    <mergeCell ref="AN387:AO387"/>
    <mergeCell ref="AN388:AO388"/>
    <mergeCell ref="AN389:AO389"/>
    <mergeCell ref="AN390:AO390"/>
    <mergeCell ref="AN391:AO391"/>
    <mergeCell ref="AN392:AO392"/>
    <mergeCell ref="AL440:AM440"/>
    <mergeCell ref="AL441:AM441"/>
    <mergeCell ref="AN378:AO378"/>
    <mergeCell ref="AN379:AO379"/>
    <mergeCell ref="AN380:AO380"/>
    <mergeCell ref="AN381:AO381"/>
    <mergeCell ref="AN382:AO382"/>
    <mergeCell ref="AN383:AO383"/>
    <mergeCell ref="AN384:AO384"/>
    <mergeCell ref="AN386:AO386"/>
    <mergeCell ref="AL434:AM434"/>
    <mergeCell ref="AL435:AM435"/>
    <mergeCell ref="AL436:AM436"/>
    <mergeCell ref="AL437:AM437"/>
    <mergeCell ref="AL438:AM438"/>
    <mergeCell ref="AL439:AM439"/>
    <mergeCell ref="AL422:AM422"/>
    <mergeCell ref="AL423:AM423"/>
    <mergeCell ref="AL424:AM424"/>
    <mergeCell ref="AL425:AM425"/>
    <mergeCell ref="AL415:AM415"/>
    <mergeCell ref="AL416:AM416"/>
    <mergeCell ref="AL417:AM417"/>
    <mergeCell ref="AL418:AM418"/>
    <mergeCell ref="AL420:AM420"/>
    <mergeCell ref="AL421:AM421"/>
    <mergeCell ref="AL410:AM410"/>
    <mergeCell ref="AL411:AM411"/>
    <mergeCell ref="AL412:AM412"/>
    <mergeCell ref="AL413:AM413"/>
    <mergeCell ref="AL414:AM414"/>
    <mergeCell ref="AJ414:AK414"/>
    <mergeCell ref="AL405:AM405"/>
    <mergeCell ref="AL406:AM406"/>
    <mergeCell ref="AL408:AM408"/>
    <mergeCell ref="AL393:AM393"/>
    <mergeCell ref="AL395:AM395"/>
    <mergeCell ref="AL396:AM396"/>
    <mergeCell ref="AL397:AM397"/>
    <mergeCell ref="AL398:AM398"/>
    <mergeCell ref="AL400:AM400"/>
    <mergeCell ref="AJ409:AK409"/>
    <mergeCell ref="AJ410:AK410"/>
    <mergeCell ref="AJ411:AK411"/>
    <mergeCell ref="AJ412:AK412"/>
    <mergeCell ref="AJ413:AK413"/>
    <mergeCell ref="AJ389:AK389"/>
    <mergeCell ref="AL378:AM378"/>
    <mergeCell ref="AL379:AM379"/>
    <mergeCell ref="AL380:AM380"/>
    <mergeCell ref="AL381:AM381"/>
    <mergeCell ref="AL382:AM382"/>
    <mergeCell ref="AL383:AM383"/>
    <mergeCell ref="AL384:AM384"/>
    <mergeCell ref="AL386:AM386"/>
    <mergeCell ref="AJ402:AK402"/>
    <mergeCell ref="AD440:AE440"/>
    <mergeCell ref="AD441:AE441"/>
    <mergeCell ref="AJ378:AK378"/>
    <mergeCell ref="AJ379:AK379"/>
    <mergeCell ref="AJ380:AK380"/>
    <mergeCell ref="AJ381:AK381"/>
    <mergeCell ref="AJ382:AK382"/>
    <mergeCell ref="AJ383:AK383"/>
    <mergeCell ref="AJ384:AK384"/>
    <mergeCell ref="AJ386:AK386"/>
    <mergeCell ref="AD434:AE434"/>
    <mergeCell ref="AD435:AE435"/>
    <mergeCell ref="AD436:AE436"/>
    <mergeCell ref="AD437:AE437"/>
    <mergeCell ref="AD438:AE438"/>
    <mergeCell ref="AD439:AE439"/>
    <mergeCell ref="AD422:AE422"/>
    <mergeCell ref="AD423:AE423"/>
    <mergeCell ref="AD424:AE424"/>
    <mergeCell ref="AD425:AE425"/>
    <mergeCell ref="AJ421:AK421"/>
    <mergeCell ref="AL409:AM409"/>
    <mergeCell ref="AD415:AE415"/>
    <mergeCell ref="AD416:AE416"/>
    <mergeCell ref="AD417:AE417"/>
    <mergeCell ref="AJ403:AK403"/>
    <mergeCell ref="AJ404:AK404"/>
    <mergeCell ref="AJ405:AK405"/>
    <mergeCell ref="AD410:AE410"/>
    <mergeCell ref="AD411:AE411"/>
    <mergeCell ref="AD412:AE412"/>
    <mergeCell ref="AD413:AE413"/>
    <mergeCell ref="AD414:AE414"/>
    <mergeCell ref="AD402:AE402"/>
    <mergeCell ref="AD403:AE403"/>
    <mergeCell ref="AD404:AE404"/>
    <mergeCell ref="AD405:AE405"/>
    <mergeCell ref="AD406:AE406"/>
    <mergeCell ref="AD408:AE408"/>
    <mergeCell ref="AD409:AE409"/>
    <mergeCell ref="AP371:AQ371"/>
    <mergeCell ref="AP372:AQ372"/>
    <mergeCell ref="AP373:AQ373"/>
    <mergeCell ref="AP374:AQ374"/>
    <mergeCell ref="AP375:AQ375"/>
    <mergeCell ref="AL373:AM373"/>
    <mergeCell ref="AL371:AM371"/>
    <mergeCell ref="AJ390:AK390"/>
    <mergeCell ref="AJ391:AK391"/>
    <mergeCell ref="AJ392:AK392"/>
    <mergeCell ref="AJ406:AK406"/>
    <mergeCell ref="AJ408:AK408"/>
    <mergeCell ref="AJ393:AK393"/>
    <mergeCell ref="AJ395:AK395"/>
    <mergeCell ref="AJ396:AK396"/>
    <mergeCell ref="AJ397:AK397"/>
    <mergeCell ref="AJ398:AK398"/>
    <mergeCell ref="AJ400:AK400"/>
    <mergeCell ref="AL387:AM387"/>
    <mergeCell ref="AL388:AM388"/>
    <mergeCell ref="AL389:AM389"/>
    <mergeCell ref="AL374:AM374"/>
    <mergeCell ref="AL375:AM375"/>
    <mergeCell ref="AJ374:AK374"/>
    <mergeCell ref="AJ375:AK375"/>
    <mergeCell ref="AL390:AM390"/>
    <mergeCell ref="AL391:AM391"/>
    <mergeCell ref="AL392:AM392"/>
    <mergeCell ref="AL402:AM402"/>
    <mergeCell ref="AL403:AM403"/>
    <mergeCell ref="AJ387:AK387"/>
    <mergeCell ref="AJ388:AK388"/>
    <mergeCell ref="AD387:AE387"/>
    <mergeCell ref="AD395:AE395"/>
    <mergeCell ref="AD396:AE396"/>
    <mergeCell ref="AD397:AE397"/>
    <mergeCell ref="AD398:AE398"/>
    <mergeCell ref="AD400:AE400"/>
    <mergeCell ref="AD401:AE401"/>
    <mergeCell ref="AD388:AE388"/>
    <mergeCell ref="AD389:AE389"/>
    <mergeCell ref="AD390:AE390"/>
    <mergeCell ref="AD391:AE391"/>
    <mergeCell ref="AD392:AE392"/>
    <mergeCell ref="AD393:AE393"/>
    <mergeCell ref="AD378:AE378"/>
    <mergeCell ref="AD379:AE379"/>
    <mergeCell ref="AD380:AE380"/>
    <mergeCell ref="AD381:AE381"/>
    <mergeCell ref="AD382:AE382"/>
    <mergeCell ref="AD383:AE383"/>
    <mergeCell ref="AD384:AE384"/>
    <mergeCell ref="AD386:AE386"/>
    <mergeCell ref="AP366:AQ366"/>
    <mergeCell ref="AP367:AQ367"/>
    <mergeCell ref="AP368:AQ368"/>
    <mergeCell ref="AP369:AQ369"/>
    <mergeCell ref="AP370:AQ370"/>
    <mergeCell ref="AP359:AQ359"/>
    <mergeCell ref="AP360:AQ360"/>
    <mergeCell ref="AP361:AQ361"/>
    <mergeCell ref="AP362:AQ362"/>
    <mergeCell ref="AP363:AQ363"/>
    <mergeCell ref="AP364:AQ364"/>
    <mergeCell ref="AP352:AQ352"/>
    <mergeCell ref="AP353:AQ353"/>
    <mergeCell ref="AP355:AQ355"/>
    <mergeCell ref="AP356:AQ356"/>
    <mergeCell ref="AP357:AQ357"/>
    <mergeCell ref="AP358:AQ358"/>
    <mergeCell ref="AP345:AQ345"/>
    <mergeCell ref="AP346:AQ346"/>
    <mergeCell ref="AP347:AQ347"/>
    <mergeCell ref="AP348:AQ348"/>
    <mergeCell ref="AP349:AQ349"/>
    <mergeCell ref="AP351:AQ351"/>
    <mergeCell ref="AN374:AO374"/>
    <mergeCell ref="AN375:AO375"/>
    <mergeCell ref="AP336:AQ336"/>
    <mergeCell ref="AP337:AQ337"/>
    <mergeCell ref="AP338:AQ338"/>
    <mergeCell ref="AP339:AQ339"/>
    <mergeCell ref="AP340:AQ340"/>
    <mergeCell ref="AP342:AQ342"/>
    <mergeCell ref="AP343:AQ343"/>
    <mergeCell ref="AP344:AQ344"/>
    <mergeCell ref="AN368:AO368"/>
    <mergeCell ref="AN369:AO369"/>
    <mergeCell ref="AN370:AO370"/>
    <mergeCell ref="AN371:AO371"/>
    <mergeCell ref="AN372:AO372"/>
    <mergeCell ref="AN373:AO373"/>
    <mergeCell ref="AN362:AO362"/>
    <mergeCell ref="AN363:AO363"/>
    <mergeCell ref="AN364:AO364"/>
    <mergeCell ref="AN365:AO365"/>
    <mergeCell ref="AN366:AO366"/>
    <mergeCell ref="AN367:AO367"/>
    <mergeCell ref="AN356:AO356"/>
    <mergeCell ref="AN357:AO357"/>
    <mergeCell ref="AP365:AQ365"/>
    <mergeCell ref="AN358:AO358"/>
    <mergeCell ref="AN359:AO359"/>
    <mergeCell ref="AN338:AO338"/>
    <mergeCell ref="AN339:AO339"/>
    <mergeCell ref="AN340:AO340"/>
    <mergeCell ref="AL365:AM365"/>
    <mergeCell ref="AL366:AM366"/>
    <mergeCell ref="AL367:AM367"/>
    <mergeCell ref="AL368:AM368"/>
    <mergeCell ref="AL369:AM369"/>
    <mergeCell ref="AL370:AM370"/>
    <mergeCell ref="AL359:AM359"/>
    <mergeCell ref="AL360:AM360"/>
    <mergeCell ref="AL361:AM361"/>
    <mergeCell ref="AL362:AM362"/>
    <mergeCell ref="AL372:AM372"/>
    <mergeCell ref="AL339:AM339"/>
    <mergeCell ref="AL340:AM340"/>
    <mergeCell ref="AL342:AM342"/>
    <mergeCell ref="AL343:AM343"/>
    <mergeCell ref="AL344:AM344"/>
    <mergeCell ref="AL363:AM363"/>
    <mergeCell ref="AL364:AM364"/>
    <mergeCell ref="AL337:AM337"/>
    <mergeCell ref="AL338:AM338"/>
    <mergeCell ref="AN360:AO360"/>
    <mergeCell ref="AN361:AO361"/>
    <mergeCell ref="AN348:AO348"/>
    <mergeCell ref="AN349:AO349"/>
    <mergeCell ref="AN351:AO351"/>
    <mergeCell ref="AN352:AO352"/>
    <mergeCell ref="AN353:AO353"/>
    <mergeCell ref="AN355:AO355"/>
    <mergeCell ref="AN342:AO342"/>
    <mergeCell ref="AN343:AO343"/>
    <mergeCell ref="AN344:AO344"/>
    <mergeCell ref="AN345:AO345"/>
    <mergeCell ref="AN346:AO346"/>
    <mergeCell ref="AN347:AO347"/>
    <mergeCell ref="AJ358:AK358"/>
    <mergeCell ref="AJ359:AK359"/>
    <mergeCell ref="AJ360:AK360"/>
    <mergeCell ref="AJ361:AK361"/>
    <mergeCell ref="AL352:AM352"/>
    <mergeCell ref="AL353:AM353"/>
    <mergeCell ref="AL355:AM355"/>
    <mergeCell ref="AL356:AM356"/>
    <mergeCell ref="AL357:AM357"/>
    <mergeCell ref="AL358:AM358"/>
    <mergeCell ref="AL345:AM345"/>
    <mergeCell ref="AL346:AM346"/>
    <mergeCell ref="AL347:AM347"/>
    <mergeCell ref="AL348:AM348"/>
    <mergeCell ref="AL349:AM349"/>
    <mergeCell ref="AL351:AM351"/>
    <mergeCell ref="AJ351:AK351"/>
    <mergeCell ref="AJ352:AK352"/>
    <mergeCell ref="AJ353:AK353"/>
    <mergeCell ref="AJ355:AK355"/>
    <mergeCell ref="AJ342:AK342"/>
    <mergeCell ref="AJ343:AK343"/>
    <mergeCell ref="AJ344:AK344"/>
    <mergeCell ref="AJ345:AK345"/>
    <mergeCell ref="AJ346:AK346"/>
    <mergeCell ref="AJ347:AK347"/>
    <mergeCell ref="AD371:AE371"/>
    <mergeCell ref="AD372:AE372"/>
    <mergeCell ref="AD373:AE373"/>
    <mergeCell ref="AD374:AE374"/>
    <mergeCell ref="AD375:AE375"/>
    <mergeCell ref="AD342:AE342"/>
    <mergeCell ref="AD343:AE343"/>
    <mergeCell ref="AD344:AE344"/>
    <mergeCell ref="AJ368:AK368"/>
    <mergeCell ref="AJ369:AK369"/>
    <mergeCell ref="AJ370:AK370"/>
    <mergeCell ref="AJ371:AK371"/>
    <mergeCell ref="AJ372:AK372"/>
    <mergeCell ref="AJ373:AK373"/>
    <mergeCell ref="AJ362:AK362"/>
    <mergeCell ref="AJ363:AK363"/>
    <mergeCell ref="AJ364:AK364"/>
    <mergeCell ref="AJ365:AK365"/>
    <mergeCell ref="AJ366:AK366"/>
    <mergeCell ref="AJ367:AK367"/>
    <mergeCell ref="AJ356:AK356"/>
    <mergeCell ref="AJ357:AK357"/>
    <mergeCell ref="AJ338:AK338"/>
    <mergeCell ref="AJ339:AK339"/>
    <mergeCell ref="AJ340:AK340"/>
    <mergeCell ref="AD365:AE365"/>
    <mergeCell ref="AD366:AE366"/>
    <mergeCell ref="AD367:AE367"/>
    <mergeCell ref="AD368:AE368"/>
    <mergeCell ref="AD369:AE369"/>
    <mergeCell ref="AD370:AE370"/>
    <mergeCell ref="AD359:AE359"/>
    <mergeCell ref="AD360:AE360"/>
    <mergeCell ref="AD361:AE361"/>
    <mergeCell ref="AD362:AE362"/>
    <mergeCell ref="AD363:AE363"/>
    <mergeCell ref="AD364:AE364"/>
    <mergeCell ref="AD352:AE352"/>
    <mergeCell ref="AD353:AE353"/>
    <mergeCell ref="AD355:AE355"/>
    <mergeCell ref="AD356:AE356"/>
    <mergeCell ref="AD357:AE357"/>
    <mergeCell ref="AD358:AE358"/>
    <mergeCell ref="AD345:AE345"/>
    <mergeCell ref="AD346:AE346"/>
    <mergeCell ref="AD347:AE347"/>
    <mergeCell ref="AD348:AE348"/>
    <mergeCell ref="AD349:AE349"/>
    <mergeCell ref="AD351:AE351"/>
    <mergeCell ref="AD338:AE338"/>
    <mergeCell ref="AD339:AE339"/>
    <mergeCell ref="AD340:AE340"/>
    <mergeCell ref="AJ348:AK348"/>
    <mergeCell ref="AJ349:AK349"/>
    <mergeCell ref="T322:T325"/>
    <mergeCell ref="T326:T327"/>
    <mergeCell ref="T328:T329"/>
    <mergeCell ref="R336:S336"/>
    <mergeCell ref="R337:S337"/>
    <mergeCell ref="AD336:AE336"/>
    <mergeCell ref="AD337:AE337"/>
    <mergeCell ref="AN285:AO285"/>
    <mergeCell ref="AP276:AQ276"/>
    <mergeCell ref="AP277:AQ277"/>
    <mergeCell ref="AP278:AQ278"/>
    <mergeCell ref="AP279:AQ279"/>
    <mergeCell ref="AP280:AQ280"/>
    <mergeCell ref="AP281:AQ281"/>
    <mergeCell ref="AP282:AQ282"/>
    <mergeCell ref="AP283:AQ283"/>
    <mergeCell ref="AP284:AQ284"/>
    <mergeCell ref="AL285:AM285"/>
    <mergeCell ref="AN276:AO276"/>
    <mergeCell ref="AN277:AO277"/>
    <mergeCell ref="AN278:AO278"/>
    <mergeCell ref="AN279:AO279"/>
    <mergeCell ref="AN280:AO280"/>
    <mergeCell ref="AN281:AO281"/>
    <mergeCell ref="AN282:AO282"/>
    <mergeCell ref="AN283:AO283"/>
    <mergeCell ref="AN284:AO284"/>
    <mergeCell ref="AJ282:AK282"/>
    <mergeCell ref="AJ336:AK336"/>
    <mergeCell ref="AJ337:AK337"/>
    <mergeCell ref="AN336:AO336"/>
    <mergeCell ref="AN337:AO337"/>
    <mergeCell ref="AL336:AM336"/>
    <mergeCell ref="X284:Y284"/>
    <mergeCell ref="X285:Y285"/>
    <mergeCell ref="AD276:AE276"/>
    <mergeCell ref="AD277:AE277"/>
    <mergeCell ref="AD278:AE278"/>
    <mergeCell ref="AD279:AE279"/>
    <mergeCell ref="AD280:AE280"/>
    <mergeCell ref="AP268:AQ268"/>
    <mergeCell ref="X276:Y276"/>
    <mergeCell ref="X277:Y277"/>
    <mergeCell ref="X278:Y278"/>
    <mergeCell ref="X279:Y279"/>
    <mergeCell ref="X280:Y280"/>
    <mergeCell ref="AN266:AO266"/>
    <mergeCell ref="AN267:AO267"/>
    <mergeCell ref="AN268:AO268"/>
    <mergeCell ref="AD267:AE267"/>
    <mergeCell ref="AD268:AE268"/>
    <mergeCell ref="AJ283:AK283"/>
    <mergeCell ref="AJ284:AK284"/>
    <mergeCell ref="AJ285:AK285"/>
    <mergeCell ref="AL279:AM279"/>
    <mergeCell ref="AL280:AM280"/>
    <mergeCell ref="AL281:AM281"/>
    <mergeCell ref="AL282:AM282"/>
    <mergeCell ref="AL283:AM283"/>
    <mergeCell ref="AL284:AM284"/>
    <mergeCell ref="AD281:AE281"/>
    <mergeCell ref="AD282:AE282"/>
    <mergeCell ref="AD284:AE284"/>
    <mergeCell ref="AD285:AE285"/>
    <mergeCell ref="AP258:AQ258"/>
    <mergeCell ref="AP259:AQ261"/>
    <mergeCell ref="AP262:AQ262"/>
    <mergeCell ref="AP263:AQ264"/>
    <mergeCell ref="AP265:AQ265"/>
    <mergeCell ref="AP266:AQ266"/>
    <mergeCell ref="AP267:AQ267"/>
    <mergeCell ref="AL259:AM261"/>
    <mergeCell ref="AL262:AM262"/>
    <mergeCell ref="AL266:AM266"/>
    <mergeCell ref="AL267:AM267"/>
    <mergeCell ref="AL268:AM268"/>
    <mergeCell ref="AN258:AO258"/>
    <mergeCell ref="AN259:AO261"/>
    <mergeCell ref="AN262:AO262"/>
    <mergeCell ref="AN263:AO264"/>
    <mergeCell ref="AN265:AO265"/>
    <mergeCell ref="AP285:AQ285"/>
    <mergeCell ref="AP253:AQ253"/>
    <mergeCell ref="AJ250:AK250"/>
    <mergeCell ref="AL250:AM250"/>
    <mergeCell ref="AN250:AO250"/>
    <mergeCell ref="AP250:AQ250"/>
    <mergeCell ref="AJ251:AK251"/>
    <mergeCell ref="AL251:AM251"/>
    <mergeCell ref="AN251:AO251"/>
    <mergeCell ref="AP251:AQ251"/>
    <mergeCell ref="AJ259:AK261"/>
    <mergeCell ref="AJ262:AK262"/>
    <mergeCell ref="AJ266:AK266"/>
    <mergeCell ref="AJ267:AK267"/>
    <mergeCell ref="AJ268:AK268"/>
    <mergeCell ref="X267:Y267"/>
    <mergeCell ref="X268:Y268"/>
    <mergeCell ref="AD258:AE258"/>
    <mergeCell ref="AD259:AE261"/>
    <mergeCell ref="AF259:AF261"/>
    <mergeCell ref="AD262:AE262"/>
    <mergeCell ref="AD263:AE264"/>
    <mergeCell ref="AF263:AF264"/>
    <mergeCell ref="AD265:AE265"/>
    <mergeCell ref="AD266:AE266"/>
    <mergeCell ref="X258:Y258"/>
    <mergeCell ref="X259:Y261"/>
    <mergeCell ref="Z259:Z261"/>
    <mergeCell ref="X262:Y262"/>
    <mergeCell ref="X263:Y264"/>
    <mergeCell ref="Z263:Z264"/>
    <mergeCell ref="X265:Y265"/>
    <mergeCell ref="AD249:AE249"/>
    <mergeCell ref="AD250:AE250"/>
    <mergeCell ref="AD251:AE251"/>
    <mergeCell ref="AD252:AE252"/>
    <mergeCell ref="AD253:AE253"/>
    <mergeCell ref="AD254:AE254"/>
    <mergeCell ref="AD255:AE255"/>
    <mergeCell ref="AN246:AO246"/>
    <mergeCell ref="AP246:AQ246"/>
    <mergeCell ref="X249:Y249"/>
    <mergeCell ref="X250:Y250"/>
    <mergeCell ref="X251:Y251"/>
    <mergeCell ref="X252:Y252"/>
    <mergeCell ref="AJ249:AK249"/>
    <mergeCell ref="AL249:AM249"/>
    <mergeCell ref="AN249:AO249"/>
    <mergeCell ref="AP249:AQ249"/>
    <mergeCell ref="AJ254:AK254"/>
    <mergeCell ref="AL254:AM254"/>
    <mergeCell ref="AN254:AO254"/>
    <mergeCell ref="AP254:AQ254"/>
    <mergeCell ref="AJ255:AK255"/>
    <mergeCell ref="AL255:AM255"/>
    <mergeCell ref="AN255:AO255"/>
    <mergeCell ref="AP255:AQ255"/>
    <mergeCell ref="AJ252:AK252"/>
    <mergeCell ref="AL252:AM252"/>
    <mergeCell ref="AN252:AO252"/>
    <mergeCell ref="AP252:AQ252"/>
    <mergeCell ref="AJ253:AK253"/>
    <mergeCell ref="AL253:AM253"/>
    <mergeCell ref="AN253:AO253"/>
    <mergeCell ref="AN243:AO243"/>
    <mergeCell ref="AP243:AQ243"/>
    <mergeCell ref="AN244:AO244"/>
    <mergeCell ref="AP244:AQ244"/>
    <mergeCell ref="AN245:AO245"/>
    <mergeCell ref="AP245:AQ245"/>
    <mergeCell ref="AN240:AO240"/>
    <mergeCell ref="AP240:AQ240"/>
    <mergeCell ref="AN241:AO241"/>
    <mergeCell ref="AP241:AQ241"/>
    <mergeCell ref="AN242:AO242"/>
    <mergeCell ref="AP242:AQ242"/>
    <mergeCell ref="AN234:AO234"/>
    <mergeCell ref="AP234:AQ234"/>
    <mergeCell ref="AN235:AO235"/>
    <mergeCell ref="AP235:AQ235"/>
    <mergeCell ref="AN237:AO239"/>
    <mergeCell ref="AP237:AQ239"/>
    <mergeCell ref="AD241:AE241"/>
    <mergeCell ref="AD242:AE242"/>
    <mergeCell ref="AD243:AE243"/>
    <mergeCell ref="AD244:AE244"/>
    <mergeCell ref="AD245:AE245"/>
    <mergeCell ref="AD246:AE246"/>
    <mergeCell ref="AD234:AE234"/>
    <mergeCell ref="AD235:AE235"/>
    <mergeCell ref="AD237:AE237"/>
    <mergeCell ref="AD238:AE238"/>
    <mergeCell ref="AD239:AE239"/>
    <mergeCell ref="AD240:AE240"/>
    <mergeCell ref="X241:Y241"/>
    <mergeCell ref="X242:Y242"/>
    <mergeCell ref="X243:Y243"/>
    <mergeCell ref="X244:Y244"/>
    <mergeCell ref="X245:Y245"/>
    <mergeCell ref="X246:Y246"/>
    <mergeCell ref="X234:Y234"/>
    <mergeCell ref="X235:Y235"/>
    <mergeCell ref="X237:Y237"/>
    <mergeCell ref="X238:Y238"/>
    <mergeCell ref="X239:Y239"/>
    <mergeCell ref="X240:Y240"/>
    <mergeCell ref="AP228:AQ228"/>
    <mergeCell ref="AN223:AO223"/>
    <mergeCell ref="AP223:AQ223"/>
    <mergeCell ref="AN224:AO224"/>
    <mergeCell ref="AP224:AQ224"/>
    <mergeCell ref="AN225:AO225"/>
    <mergeCell ref="AP225:AQ225"/>
    <mergeCell ref="P228:Q228"/>
    <mergeCell ref="P229:Q229"/>
    <mergeCell ref="R229:S229"/>
    <mergeCell ref="D230:O230"/>
    <mergeCell ref="P230:Q230"/>
    <mergeCell ref="R230:S230"/>
    <mergeCell ref="P225:Q225"/>
    <mergeCell ref="R225:S225"/>
    <mergeCell ref="P226:Q226"/>
    <mergeCell ref="R226:S226"/>
    <mergeCell ref="P227:Q227"/>
    <mergeCell ref="D199:AQ199"/>
    <mergeCell ref="AN200:AO200"/>
    <mergeCell ref="AN201:AO201"/>
    <mergeCell ref="AN202:AO202"/>
    <mergeCell ref="AN203:AO203"/>
    <mergeCell ref="AN204:AO204"/>
    <mergeCell ref="AN207:AO207"/>
    <mergeCell ref="AP207:AQ207"/>
    <mergeCell ref="AD221:AE221"/>
    <mergeCell ref="AD223:AE223"/>
    <mergeCell ref="AD224:AE224"/>
    <mergeCell ref="AD225:AE225"/>
    <mergeCell ref="AD226:AE226"/>
    <mergeCell ref="AD227:AE227"/>
    <mergeCell ref="AD215:AE215"/>
    <mergeCell ref="AD216:AE216"/>
    <mergeCell ref="AD217:AE217"/>
    <mergeCell ref="AD218:AE218"/>
    <mergeCell ref="AN216:AO216"/>
    <mergeCell ref="AP216:AQ216"/>
    <mergeCell ref="AN217:AO217"/>
    <mergeCell ref="AP217:AQ217"/>
    <mergeCell ref="AN219:AO220"/>
    <mergeCell ref="AP219:AQ220"/>
    <mergeCell ref="AN213:AO213"/>
    <mergeCell ref="AP213:AQ213"/>
    <mergeCell ref="AN214:AO214"/>
    <mergeCell ref="AP214:AQ214"/>
    <mergeCell ref="AN215:AO215"/>
    <mergeCell ref="AP215:AQ215"/>
    <mergeCell ref="AN212:AO212"/>
    <mergeCell ref="AP212:AQ212"/>
    <mergeCell ref="AF219:AF220"/>
    <mergeCell ref="AD212:AE212"/>
    <mergeCell ref="AD213:AE213"/>
    <mergeCell ref="AD214:AE214"/>
    <mergeCell ref="AF205:AF206"/>
    <mergeCell ref="AD207:AE207"/>
    <mergeCell ref="AD208:AE208"/>
    <mergeCell ref="AD209:AE209"/>
    <mergeCell ref="AD210:AE210"/>
    <mergeCell ref="AD211:AE211"/>
    <mergeCell ref="X227:Y227"/>
    <mergeCell ref="X229:Y229"/>
    <mergeCell ref="X230:Y230"/>
    <mergeCell ref="AN211:AO211"/>
    <mergeCell ref="AP211:AQ211"/>
    <mergeCell ref="AN208:AO208"/>
    <mergeCell ref="AP208:AQ208"/>
    <mergeCell ref="AN209:AO209"/>
    <mergeCell ref="AP209:AQ209"/>
    <mergeCell ref="AN210:AO210"/>
    <mergeCell ref="AP210:AQ210"/>
    <mergeCell ref="AD229:AE229"/>
    <mergeCell ref="AD230:AE230"/>
    <mergeCell ref="AN229:AO229"/>
    <mergeCell ref="AP229:AQ229"/>
    <mergeCell ref="AN230:AO230"/>
    <mergeCell ref="AP230:AQ230"/>
    <mergeCell ref="AN226:AO226"/>
    <mergeCell ref="AP226:AQ226"/>
    <mergeCell ref="AN227:AO227"/>
    <mergeCell ref="AP227:AQ227"/>
    <mergeCell ref="AN228:AO228"/>
    <mergeCell ref="AD200:AE200"/>
    <mergeCell ref="AD201:AE201"/>
    <mergeCell ref="AD202:AE202"/>
    <mergeCell ref="AD203:AE203"/>
    <mergeCell ref="AD204:AE204"/>
    <mergeCell ref="AD205:AE206"/>
    <mergeCell ref="Z219:Z220"/>
    <mergeCell ref="X221:Y221"/>
    <mergeCell ref="X223:Y223"/>
    <mergeCell ref="X224:Y224"/>
    <mergeCell ref="X225:Y225"/>
    <mergeCell ref="X226:Y226"/>
    <mergeCell ref="X214:Y214"/>
    <mergeCell ref="X215:Y215"/>
    <mergeCell ref="X216:Y216"/>
    <mergeCell ref="X217:Y217"/>
    <mergeCell ref="X218:Y218"/>
    <mergeCell ref="X219:Y220"/>
    <mergeCell ref="X212:Y212"/>
    <mergeCell ref="X213:Y213"/>
    <mergeCell ref="Z205:Z206"/>
    <mergeCell ref="X207:Y207"/>
    <mergeCell ref="X208:Y208"/>
    <mergeCell ref="X209:Y209"/>
    <mergeCell ref="X210:Y210"/>
    <mergeCell ref="X211:Y211"/>
    <mergeCell ref="X200:Y200"/>
    <mergeCell ref="AD219:AE220"/>
    <mergeCell ref="X201:Y201"/>
    <mergeCell ref="X202:Y202"/>
    <mergeCell ref="X203:Y203"/>
    <mergeCell ref="X204:Y204"/>
    <mergeCell ref="X205:Y206"/>
    <mergeCell ref="AN192:AO192"/>
    <mergeCell ref="AN193:AO193"/>
    <mergeCell ref="AN194:AO194"/>
    <mergeCell ref="AN195:AO195"/>
    <mergeCell ref="AN196:AO196"/>
    <mergeCell ref="AN197:AO197"/>
    <mergeCell ref="AN186:AO186"/>
    <mergeCell ref="AN187:AO187"/>
    <mergeCell ref="AN188:AO188"/>
    <mergeCell ref="AN189:AO189"/>
    <mergeCell ref="AN190:AO190"/>
    <mergeCell ref="AN191:AO191"/>
    <mergeCell ref="AD195:AE195"/>
    <mergeCell ref="X190:Y190"/>
    <mergeCell ref="X191:Y191"/>
    <mergeCell ref="X192:Y192"/>
    <mergeCell ref="X193:Y193"/>
    <mergeCell ref="X194:Y194"/>
    <mergeCell ref="X195:Y195"/>
    <mergeCell ref="AJ197:AK197"/>
    <mergeCell ref="AL197:AM197"/>
    <mergeCell ref="AJ200:AK200"/>
    <mergeCell ref="AJ201:AK201"/>
    <mergeCell ref="AJ202:AK202"/>
    <mergeCell ref="AJ203:AK203"/>
    <mergeCell ref="AJ195:AK195"/>
    <mergeCell ref="AJ196:AK196"/>
    <mergeCell ref="AL196:AM196"/>
    <mergeCell ref="AJ186:AK186"/>
    <mergeCell ref="AJ187:AK187"/>
    <mergeCell ref="AJ188:AK188"/>
    <mergeCell ref="AN180:AO180"/>
    <mergeCell ref="AN181:AO181"/>
    <mergeCell ref="AN182:AO182"/>
    <mergeCell ref="AN183:AO183"/>
    <mergeCell ref="AN184:AO184"/>
    <mergeCell ref="AN185:AO185"/>
    <mergeCell ref="AN175:AO175"/>
    <mergeCell ref="AN176:AO176"/>
    <mergeCell ref="AN177:AO177"/>
    <mergeCell ref="AN178:AO178"/>
    <mergeCell ref="AN179:AO179"/>
    <mergeCell ref="AN174:AO174"/>
    <mergeCell ref="AD190:AE190"/>
    <mergeCell ref="AD191:AE191"/>
    <mergeCell ref="AD192:AE192"/>
    <mergeCell ref="AD193:AE193"/>
    <mergeCell ref="AD194:AE194"/>
    <mergeCell ref="AD184:AE184"/>
    <mergeCell ref="AD185:AE185"/>
    <mergeCell ref="AD186:AE186"/>
    <mergeCell ref="AD187:AE187"/>
    <mergeCell ref="AD188:AE188"/>
    <mergeCell ref="AD189:AE189"/>
    <mergeCell ref="AD177:AE177"/>
    <mergeCell ref="AD178:AE178"/>
    <mergeCell ref="AD179:AE179"/>
    <mergeCell ref="AD180:AE180"/>
    <mergeCell ref="AD182:AE182"/>
    <mergeCell ref="AD183:AE183"/>
    <mergeCell ref="AJ192:AK192"/>
    <mergeCell ref="AJ193:AK193"/>
    <mergeCell ref="AJ194:AK194"/>
    <mergeCell ref="X184:Y184"/>
    <mergeCell ref="X185:Y185"/>
    <mergeCell ref="X186:Y186"/>
    <mergeCell ref="X187:Y187"/>
    <mergeCell ref="X188:Y188"/>
    <mergeCell ref="X189:Y189"/>
    <mergeCell ref="X177:Y177"/>
    <mergeCell ref="X178:Y178"/>
    <mergeCell ref="X179:Y179"/>
    <mergeCell ref="X180:Y180"/>
    <mergeCell ref="X182:Y182"/>
    <mergeCell ref="X183:Y183"/>
    <mergeCell ref="AD165:AE165"/>
    <mergeCell ref="AD167:AE167"/>
    <mergeCell ref="AD169:AE169"/>
    <mergeCell ref="X174:Y174"/>
    <mergeCell ref="X176:Y176"/>
    <mergeCell ref="AD174:AE174"/>
    <mergeCell ref="AD176:AE176"/>
    <mergeCell ref="X167:Y167"/>
    <mergeCell ref="X169:Y169"/>
    <mergeCell ref="AD135:AE135"/>
    <mergeCell ref="AD136:AE136"/>
    <mergeCell ref="AD118:AE118"/>
    <mergeCell ref="AD120:AE120"/>
    <mergeCell ref="AD122:AE122"/>
    <mergeCell ref="AD124:AE124"/>
    <mergeCell ref="AD125:AE125"/>
    <mergeCell ref="AD126:AE126"/>
    <mergeCell ref="AD101:AE101"/>
    <mergeCell ref="AD102:AE102"/>
    <mergeCell ref="AD105:AE105"/>
    <mergeCell ref="AD107:AE107"/>
    <mergeCell ref="AD112:AE112"/>
    <mergeCell ref="AD114:AE114"/>
    <mergeCell ref="AD157:AE157"/>
    <mergeCell ref="AD158:AE158"/>
    <mergeCell ref="AD159:AE159"/>
    <mergeCell ref="AD144:AE144"/>
    <mergeCell ref="AD145:AE145"/>
    <mergeCell ref="AD147:AE147"/>
    <mergeCell ref="AD148:AE148"/>
    <mergeCell ref="AD153:AE153"/>
    <mergeCell ref="AD154:AE154"/>
    <mergeCell ref="AD137:AE137"/>
    <mergeCell ref="AD139:AE139"/>
    <mergeCell ref="AD140:AE140"/>
    <mergeCell ref="AD141:AE141"/>
    <mergeCell ref="AD142:AE142"/>
    <mergeCell ref="AD143:AE143"/>
    <mergeCell ref="AI82:AI83"/>
    <mergeCell ref="AD84:AE84"/>
    <mergeCell ref="AD88:AE88"/>
    <mergeCell ref="AD90:AE90"/>
    <mergeCell ref="AD92:AE92"/>
    <mergeCell ref="AD97:AE97"/>
    <mergeCell ref="X158:Y158"/>
    <mergeCell ref="X159:Y159"/>
    <mergeCell ref="X161:Y161"/>
    <mergeCell ref="X162:Y162"/>
    <mergeCell ref="X164:Y164"/>
    <mergeCell ref="X165:Y165"/>
    <mergeCell ref="X144:Y144"/>
    <mergeCell ref="X145:Y145"/>
    <mergeCell ref="X147:Y147"/>
    <mergeCell ref="X148:Y148"/>
    <mergeCell ref="X153:Y153"/>
    <mergeCell ref="X154:Y154"/>
    <mergeCell ref="X137:Y137"/>
    <mergeCell ref="X139:Y139"/>
    <mergeCell ref="X140:Y140"/>
    <mergeCell ref="X141:Y141"/>
    <mergeCell ref="X142:Y142"/>
    <mergeCell ref="X143:Y143"/>
    <mergeCell ref="X130:Y130"/>
    <mergeCell ref="X132:Y132"/>
    <mergeCell ref="X133:Y133"/>
    <mergeCell ref="X134:Y134"/>
    <mergeCell ref="X135:Y135"/>
    <mergeCell ref="X136:Y136"/>
    <mergeCell ref="X120:Y120"/>
    <mergeCell ref="AD130:AE130"/>
    <mergeCell ref="AF62:AF64"/>
    <mergeCell ref="AD65:AE65"/>
    <mergeCell ref="AD72:AE72"/>
    <mergeCell ref="X76:Y76"/>
    <mergeCell ref="X84:Y84"/>
    <mergeCell ref="AD52:AE52"/>
    <mergeCell ref="AD53:AE53"/>
    <mergeCell ref="AD54:AE54"/>
    <mergeCell ref="AD55:AE55"/>
    <mergeCell ref="AF59:AF60"/>
    <mergeCell ref="X72:Y72"/>
    <mergeCell ref="AD29:AE29"/>
    <mergeCell ref="AD31:AE31"/>
    <mergeCell ref="AD33:AE33"/>
    <mergeCell ref="AD35:AE35"/>
    <mergeCell ref="AD37:AE37"/>
    <mergeCell ref="AD39:AE39"/>
    <mergeCell ref="AD43:AE43"/>
    <mergeCell ref="AD47:AE47"/>
    <mergeCell ref="AD49:AE49"/>
    <mergeCell ref="AJ245:AK245"/>
    <mergeCell ref="AL245:AM245"/>
    <mergeCell ref="AJ246:AK246"/>
    <mergeCell ref="AL246:AM246"/>
    <mergeCell ref="AJ242:AK242"/>
    <mergeCell ref="AL242:AM242"/>
    <mergeCell ref="AJ243:AK243"/>
    <mergeCell ref="AL243:AM243"/>
    <mergeCell ref="AJ244:AK244"/>
    <mergeCell ref="AL244:AM244"/>
    <mergeCell ref="AJ237:AK239"/>
    <mergeCell ref="AL237:AM239"/>
    <mergeCell ref="AJ240:AK240"/>
    <mergeCell ref="AL240:AM240"/>
    <mergeCell ref="AJ241:AK241"/>
    <mergeCell ref="AL241:AM241"/>
    <mergeCell ref="AJ233:AK233"/>
    <mergeCell ref="AL233:AM233"/>
    <mergeCell ref="AJ234:AK234"/>
    <mergeCell ref="AL234:AM234"/>
    <mergeCell ref="AJ235:AK235"/>
    <mergeCell ref="AL235:AM235"/>
    <mergeCell ref="AJ210:AK210"/>
    <mergeCell ref="AL210:AM210"/>
    <mergeCell ref="AJ211:AK211"/>
    <mergeCell ref="AL211:AM211"/>
    <mergeCell ref="AJ204:AK204"/>
    <mergeCell ref="AJ207:AK207"/>
    <mergeCell ref="AL207:AM207"/>
    <mergeCell ref="AJ208:AK208"/>
    <mergeCell ref="AL208:AM208"/>
    <mergeCell ref="AJ209:AK209"/>
    <mergeCell ref="AL209:AM209"/>
    <mergeCell ref="AJ219:AK220"/>
    <mergeCell ref="AL219:AM220"/>
    <mergeCell ref="AJ223:AK227"/>
    <mergeCell ref="AL223:AM227"/>
    <mergeCell ref="AJ230:AK230"/>
    <mergeCell ref="AL230:AM230"/>
    <mergeCell ref="AJ215:AK215"/>
    <mergeCell ref="AL215:AM215"/>
    <mergeCell ref="AJ216:AK216"/>
    <mergeCell ref="AL216:AM216"/>
    <mergeCell ref="AJ217:AK217"/>
    <mergeCell ref="AL217:AM217"/>
    <mergeCell ref="AJ212:AK212"/>
    <mergeCell ref="AL212:AM212"/>
    <mergeCell ref="AJ213:AK213"/>
    <mergeCell ref="AL213:AM213"/>
    <mergeCell ref="AJ214:AK214"/>
    <mergeCell ref="AL214:AM214"/>
    <mergeCell ref="AJ189:AK189"/>
    <mergeCell ref="AJ190:AK190"/>
    <mergeCell ref="AJ191:AK191"/>
    <mergeCell ref="AJ180:AK180"/>
    <mergeCell ref="AJ181:AK181"/>
    <mergeCell ref="AJ182:AK182"/>
    <mergeCell ref="AJ183:AK183"/>
    <mergeCell ref="AJ184:AK184"/>
    <mergeCell ref="AJ185:AK185"/>
    <mergeCell ref="AJ174:AK174"/>
    <mergeCell ref="AJ175:AK175"/>
    <mergeCell ref="AJ176:AK176"/>
    <mergeCell ref="AJ177:AK177"/>
    <mergeCell ref="AJ178:AK178"/>
    <mergeCell ref="AJ179:AK179"/>
    <mergeCell ref="AJ170:AK170"/>
    <mergeCell ref="AL170:AM170"/>
    <mergeCell ref="AN170:AO170"/>
    <mergeCell ref="AP170:AQ170"/>
    <mergeCell ref="AJ171:AK171"/>
    <mergeCell ref="AL171:AM171"/>
    <mergeCell ref="AN171:AO171"/>
    <mergeCell ref="AP171:AQ171"/>
    <mergeCell ref="AJ169:AK169"/>
    <mergeCell ref="AL169:AM169"/>
    <mergeCell ref="AN169:AO169"/>
    <mergeCell ref="AP169:AQ169"/>
    <mergeCell ref="AJ168:AK168"/>
    <mergeCell ref="AL168:AM168"/>
    <mergeCell ref="AN168:AO168"/>
    <mergeCell ref="AP168:AQ168"/>
    <mergeCell ref="AJ166:AK166"/>
    <mergeCell ref="AL166:AM166"/>
    <mergeCell ref="AN166:AO166"/>
    <mergeCell ref="AP166:AQ166"/>
    <mergeCell ref="AJ167:AK167"/>
    <mergeCell ref="AL167:AM167"/>
    <mergeCell ref="AN167:AO167"/>
    <mergeCell ref="AP167:AQ167"/>
    <mergeCell ref="AJ164:AK164"/>
    <mergeCell ref="AN164:AO164"/>
    <mergeCell ref="AJ165:AK165"/>
    <mergeCell ref="AL165:AM165"/>
    <mergeCell ref="AN165:AO165"/>
    <mergeCell ref="AP165:AQ165"/>
    <mergeCell ref="AJ162:AK162"/>
    <mergeCell ref="AL162:AM162"/>
    <mergeCell ref="AN162:AO162"/>
    <mergeCell ref="AP162:AQ162"/>
    <mergeCell ref="AJ163:AK163"/>
    <mergeCell ref="AL163:AM163"/>
    <mergeCell ref="AN163:AO163"/>
    <mergeCell ref="AP163:AQ163"/>
    <mergeCell ref="AJ160:AK160"/>
    <mergeCell ref="AL160:AM160"/>
    <mergeCell ref="AN160:AO160"/>
    <mergeCell ref="AP160:AQ160"/>
    <mergeCell ref="AJ161:AK161"/>
    <mergeCell ref="AN161:AO161"/>
    <mergeCell ref="AJ158:AK158"/>
    <mergeCell ref="AN158:AO158"/>
    <mergeCell ref="AJ159:AK159"/>
    <mergeCell ref="AL159:AM159"/>
    <mergeCell ref="AN159:AO159"/>
    <mergeCell ref="AP159:AQ159"/>
    <mergeCell ref="AJ155:AK155"/>
    <mergeCell ref="AL155:AM155"/>
    <mergeCell ref="AN155:AO155"/>
    <mergeCell ref="AP155:AQ155"/>
    <mergeCell ref="AJ156:AK156"/>
    <mergeCell ref="AL156:AM158"/>
    <mergeCell ref="AN156:AO156"/>
    <mergeCell ref="AP156:AQ158"/>
    <mergeCell ref="AJ157:AK157"/>
    <mergeCell ref="AN157:AO157"/>
    <mergeCell ref="AN142:AO142"/>
    <mergeCell ref="AP142:AQ142"/>
    <mergeCell ref="AN137:AO137"/>
    <mergeCell ref="AP137:AQ137"/>
    <mergeCell ref="AN138:AO138"/>
    <mergeCell ref="AP138:AQ138"/>
    <mergeCell ref="AN139:AO139"/>
    <mergeCell ref="AP139:AQ139"/>
    <mergeCell ref="AN153:AO153"/>
    <mergeCell ref="AP153:AQ153"/>
    <mergeCell ref="AJ154:AK154"/>
    <mergeCell ref="AL154:AM154"/>
    <mergeCell ref="AN154:AO154"/>
    <mergeCell ref="AP154:AQ154"/>
    <mergeCell ref="AN150:AO150"/>
    <mergeCell ref="AP150:AQ150"/>
    <mergeCell ref="AN151:AO151"/>
    <mergeCell ref="AP151:AQ151"/>
    <mergeCell ref="AN152:AO152"/>
    <mergeCell ref="AP152:AQ152"/>
    <mergeCell ref="AN147:AO147"/>
    <mergeCell ref="AP147:AQ147"/>
    <mergeCell ref="AN148:AO148"/>
    <mergeCell ref="AP148:AQ148"/>
    <mergeCell ref="AN149:AO149"/>
    <mergeCell ref="AP149:AQ149"/>
    <mergeCell ref="AN134:AO134"/>
    <mergeCell ref="AP134:AQ134"/>
    <mergeCell ref="AN135:AO135"/>
    <mergeCell ref="AP135:AQ135"/>
    <mergeCell ref="AN136:AO136"/>
    <mergeCell ref="AP136:AQ136"/>
    <mergeCell ref="AN130:AO130"/>
    <mergeCell ref="AP130:AQ130"/>
    <mergeCell ref="AN131:AO131"/>
    <mergeCell ref="AP131:AQ131"/>
    <mergeCell ref="AN133:AO133"/>
    <mergeCell ref="AP133:AQ133"/>
    <mergeCell ref="AJ126:AK153"/>
    <mergeCell ref="AL126:AM153"/>
    <mergeCell ref="AN126:AO126"/>
    <mergeCell ref="AP126:AQ126"/>
    <mergeCell ref="AN127:AO127"/>
    <mergeCell ref="AP127:AQ127"/>
    <mergeCell ref="AN128:AO128"/>
    <mergeCell ref="AP128:AQ128"/>
    <mergeCell ref="AN129:AO129"/>
    <mergeCell ref="AP129:AQ129"/>
    <mergeCell ref="AN143:AO143"/>
    <mergeCell ref="AP143:AQ143"/>
    <mergeCell ref="AN145:AO145"/>
    <mergeCell ref="AP145:AQ145"/>
    <mergeCell ref="AN146:AO146"/>
    <mergeCell ref="AP146:AQ146"/>
    <mergeCell ref="AN140:AO140"/>
    <mergeCell ref="AP140:AQ140"/>
    <mergeCell ref="AN141:AO141"/>
    <mergeCell ref="AP141:AQ141"/>
    <mergeCell ref="AJ124:AK124"/>
    <mergeCell ref="AL124:AM124"/>
    <mergeCell ref="AN124:AO124"/>
    <mergeCell ref="AP124:AQ124"/>
    <mergeCell ref="AJ125:AK125"/>
    <mergeCell ref="AL125:AM125"/>
    <mergeCell ref="AN125:AO125"/>
    <mergeCell ref="AP125:AQ125"/>
    <mergeCell ref="AJ122:AK122"/>
    <mergeCell ref="AL122:AM122"/>
    <mergeCell ref="AN122:AO122"/>
    <mergeCell ref="AP122:AQ122"/>
    <mergeCell ref="AJ123:AK123"/>
    <mergeCell ref="AL123:AM123"/>
    <mergeCell ref="AN123:AO123"/>
    <mergeCell ref="AP123:AQ123"/>
    <mergeCell ref="AJ120:AK120"/>
    <mergeCell ref="AL120:AM120"/>
    <mergeCell ref="AN120:AO120"/>
    <mergeCell ref="AP120:AQ120"/>
    <mergeCell ref="AJ121:AK121"/>
    <mergeCell ref="AL121:AM121"/>
    <mergeCell ref="AN121:AO121"/>
    <mergeCell ref="AP121:AQ121"/>
    <mergeCell ref="AJ117:AK117"/>
    <mergeCell ref="AJ118:AK118"/>
    <mergeCell ref="AL118:AM118"/>
    <mergeCell ref="AN118:AO118"/>
    <mergeCell ref="AP118:AQ118"/>
    <mergeCell ref="AJ119:AK119"/>
    <mergeCell ref="AL119:AM119"/>
    <mergeCell ref="AN119:AO119"/>
    <mergeCell ref="AP119:AQ119"/>
    <mergeCell ref="AJ114:AK114"/>
    <mergeCell ref="AL114:AM114"/>
    <mergeCell ref="AN114:AO114"/>
    <mergeCell ref="AP114:AQ114"/>
    <mergeCell ref="AJ116:AK116"/>
    <mergeCell ref="AL116:AM116"/>
    <mergeCell ref="AN116:AO116"/>
    <mergeCell ref="AP116:AQ116"/>
    <mergeCell ref="AJ112:AK112"/>
    <mergeCell ref="AL112:AM112"/>
    <mergeCell ref="AN112:AO112"/>
    <mergeCell ref="AP112:AQ112"/>
    <mergeCell ref="AJ113:AK113"/>
    <mergeCell ref="AL113:AM113"/>
    <mergeCell ref="AN113:AO113"/>
    <mergeCell ref="AP113:AQ113"/>
    <mergeCell ref="AJ110:AK110"/>
    <mergeCell ref="AL110:AM110"/>
    <mergeCell ref="AN110:AO110"/>
    <mergeCell ref="AP110:AQ110"/>
    <mergeCell ref="AJ111:AK111"/>
    <mergeCell ref="AL111:AM111"/>
    <mergeCell ref="AN111:AO111"/>
    <mergeCell ref="AP111:AQ111"/>
    <mergeCell ref="AJ107:AK107"/>
    <mergeCell ref="AL107:AM107"/>
    <mergeCell ref="AN107:AO107"/>
    <mergeCell ref="AP107:AQ107"/>
    <mergeCell ref="AJ108:AK108"/>
    <mergeCell ref="AJ109:AK109"/>
    <mergeCell ref="AL109:AM109"/>
    <mergeCell ref="AN109:AO109"/>
    <mergeCell ref="AP109:AQ109"/>
    <mergeCell ref="AJ105:AK105"/>
    <mergeCell ref="AL105:AM105"/>
    <mergeCell ref="AN105:AO105"/>
    <mergeCell ref="AP105:AQ105"/>
    <mergeCell ref="AJ106:AK106"/>
    <mergeCell ref="AL106:AM106"/>
    <mergeCell ref="AN106:AO106"/>
    <mergeCell ref="AP106:AQ106"/>
    <mergeCell ref="AJ103:AK103"/>
    <mergeCell ref="AL103:AM103"/>
    <mergeCell ref="AN103:AO103"/>
    <mergeCell ref="AP103:AQ103"/>
    <mergeCell ref="AJ104:AK104"/>
    <mergeCell ref="AL104:AM104"/>
    <mergeCell ref="AN104:AO104"/>
    <mergeCell ref="AP104:AQ104"/>
    <mergeCell ref="AJ99:AK99"/>
    <mergeCell ref="AL99:AM99"/>
    <mergeCell ref="AN99:AO99"/>
    <mergeCell ref="AP99:AQ99"/>
    <mergeCell ref="AJ102:AK102"/>
    <mergeCell ref="AL102:AM102"/>
    <mergeCell ref="AN102:AO102"/>
    <mergeCell ref="AP102:AQ102"/>
    <mergeCell ref="AJ97:AK97"/>
    <mergeCell ref="AL97:AM97"/>
    <mergeCell ref="AN97:AO97"/>
    <mergeCell ref="AP97:AQ97"/>
    <mergeCell ref="AJ98:AK98"/>
    <mergeCell ref="AL98:AM98"/>
    <mergeCell ref="AN98:AO98"/>
    <mergeCell ref="AP98:AQ98"/>
    <mergeCell ref="AJ95:AK95"/>
    <mergeCell ref="AL95:AM95"/>
    <mergeCell ref="AN95:AO95"/>
    <mergeCell ref="AP95:AQ95"/>
    <mergeCell ref="AJ96:AK96"/>
    <mergeCell ref="AL96:AM96"/>
    <mergeCell ref="AN96:AO96"/>
    <mergeCell ref="AP96:AQ96"/>
    <mergeCell ref="AJ92:AK92"/>
    <mergeCell ref="AL92:AM92"/>
    <mergeCell ref="AN92:AO92"/>
    <mergeCell ref="AP92:AQ92"/>
    <mergeCell ref="AJ93:AK93"/>
    <mergeCell ref="AJ94:AK94"/>
    <mergeCell ref="AL94:AM94"/>
    <mergeCell ref="AN94:AO94"/>
    <mergeCell ref="AP94:AQ94"/>
    <mergeCell ref="AJ90:AK90"/>
    <mergeCell ref="AL90:AM90"/>
    <mergeCell ref="AN90:AO90"/>
    <mergeCell ref="AP90:AQ90"/>
    <mergeCell ref="AJ91:AK91"/>
    <mergeCell ref="AL91:AM91"/>
    <mergeCell ref="AN91:AO91"/>
    <mergeCell ref="AP91:AQ91"/>
    <mergeCell ref="AJ88:AK88"/>
    <mergeCell ref="AL88:AM88"/>
    <mergeCell ref="AN88:AO88"/>
    <mergeCell ref="AP88:AQ88"/>
    <mergeCell ref="AJ89:AK89"/>
    <mergeCell ref="AL89:AM89"/>
    <mergeCell ref="AN89:AO89"/>
    <mergeCell ref="AP89:AQ89"/>
    <mergeCell ref="AJ86:AK86"/>
    <mergeCell ref="AL86:AM86"/>
    <mergeCell ref="AN86:AO86"/>
    <mergeCell ref="AP86:AQ86"/>
    <mergeCell ref="AJ87:AK87"/>
    <mergeCell ref="AL87:AM87"/>
    <mergeCell ref="AN87:AO87"/>
    <mergeCell ref="AP87:AQ87"/>
    <mergeCell ref="AL82:AM83"/>
    <mergeCell ref="AN82:AO83"/>
    <mergeCell ref="AP82:AQ83"/>
    <mergeCell ref="AJ84:AK84"/>
    <mergeCell ref="AL84:AM84"/>
    <mergeCell ref="AN84:AO84"/>
    <mergeCell ref="AP84:AQ84"/>
    <mergeCell ref="AL77:AM80"/>
    <mergeCell ref="AN77:AO80"/>
    <mergeCell ref="AP77:AQ80"/>
    <mergeCell ref="AJ81:AK81"/>
    <mergeCell ref="AL81:AM81"/>
    <mergeCell ref="AN81:AO81"/>
    <mergeCell ref="AP81:AQ81"/>
    <mergeCell ref="AJ73:AK73"/>
    <mergeCell ref="AL73:AM73"/>
    <mergeCell ref="AN73:AO73"/>
    <mergeCell ref="AP73:AQ73"/>
    <mergeCell ref="AJ76:AK76"/>
    <mergeCell ref="AL76:AM76"/>
    <mergeCell ref="AN76:AO76"/>
    <mergeCell ref="AP76:AQ76"/>
    <mergeCell ref="AJ72:AK72"/>
    <mergeCell ref="AN72:AO72"/>
    <mergeCell ref="AP72:AQ72"/>
    <mergeCell ref="AJ71:AK71"/>
    <mergeCell ref="AL71:AM71"/>
    <mergeCell ref="AN71:AO71"/>
    <mergeCell ref="AP71:AQ71"/>
    <mergeCell ref="AJ69:AK69"/>
    <mergeCell ref="AN69:AO69"/>
    <mergeCell ref="AP69:AQ69"/>
    <mergeCell ref="AJ70:AK70"/>
    <mergeCell ref="AL70:AM70"/>
    <mergeCell ref="AN70:AO70"/>
    <mergeCell ref="AP70:AQ70"/>
    <mergeCell ref="AJ68:AK68"/>
    <mergeCell ref="AL68:AM68"/>
    <mergeCell ref="AN68:AO68"/>
    <mergeCell ref="AP68:AQ68"/>
    <mergeCell ref="AJ66:AK66"/>
    <mergeCell ref="AN66:AO66"/>
    <mergeCell ref="AP66:AQ66"/>
    <mergeCell ref="AJ67:AK67"/>
    <mergeCell ref="AL67:AM67"/>
    <mergeCell ref="AN67:AO67"/>
    <mergeCell ref="AP67:AQ67"/>
    <mergeCell ref="AJ62:AK64"/>
    <mergeCell ref="AL62:AM64"/>
    <mergeCell ref="AN62:AO64"/>
    <mergeCell ref="AP62:AQ64"/>
    <mergeCell ref="AJ65:AK65"/>
    <mergeCell ref="AL65:AM65"/>
    <mergeCell ref="AN65:AO65"/>
    <mergeCell ref="AP65:AQ65"/>
    <mergeCell ref="AJ59:AK60"/>
    <mergeCell ref="AL59:AM60"/>
    <mergeCell ref="AN59:AO60"/>
    <mergeCell ref="AP59:AQ60"/>
    <mergeCell ref="AJ61:AK61"/>
    <mergeCell ref="AL61:AM61"/>
    <mergeCell ref="AN61:AO61"/>
    <mergeCell ref="AP61:AQ61"/>
    <mergeCell ref="AJ57:AK57"/>
    <mergeCell ref="AN57:AO57"/>
    <mergeCell ref="AP57:AQ57"/>
    <mergeCell ref="AJ58:AK58"/>
    <mergeCell ref="AL58:AM58"/>
    <mergeCell ref="AN58:AO58"/>
    <mergeCell ref="AP58:AQ58"/>
    <mergeCell ref="AN54:AO54"/>
    <mergeCell ref="AP54:AQ54"/>
    <mergeCell ref="AN55:AO55"/>
    <mergeCell ref="AP55:AQ55"/>
    <mergeCell ref="AN56:AO56"/>
    <mergeCell ref="AP56:AQ56"/>
    <mergeCell ref="AN51:AO51"/>
    <mergeCell ref="AP51:AQ51"/>
    <mergeCell ref="AN52:AO52"/>
    <mergeCell ref="AP52:AQ52"/>
    <mergeCell ref="AN53:AO53"/>
    <mergeCell ref="AP53:AQ53"/>
    <mergeCell ref="AJ50:AK50"/>
    <mergeCell ref="AL50:AM50"/>
    <mergeCell ref="AN50:AO50"/>
    <mergeCell ref="AP50:AQ50"/>
    <mergeCell ref="AJ48:AK48"/>
    <mergeCell ref="AL48:AM48"/>
    <mergeCell ref="AN48:AO48"/>
    <mergeCell ref="AP48:AQ48"/>
    <mergeCell ref="AJ49:AK49"/>
    <mergeCell ref="AL49:AM49"/>
    <mergeCell ref="AN49:AO49"/>
    <mergeCell ref="AP49:AQ49"/>
    <mergeCell ref="AJ46:AK46"/>
    <mergeCell ref="AL46:AM46"/>
    <mergeCell ref="AN46:AO46"/>
    <mergeCell ref="AP46:AQ46"/>
    <mergeCell ref="AJ47:AK47"/>
    <mergeCell ref="AL47:AM47"/>
    <mergeCell ref="AN47:AO47"/>
    <mergeCell ref="AP47:AQ47"/>
    <mergeCell ref="AJ44:AK44"/>
    <mergeCell ref="AL44:AM44"/>
    <mergeCell ref="AN44:AO44"/>
    <mergeCell ref="AP44:AQ44"/>
    <mergeCell ref="AN45:AO45"/>
    <mergeCell ref="AP45:AQ45"/>
    <mergeCell ref="AJ42:AK42"/>
    <mergeCell ref="AL42:AM42"/>
    <mergeCell ref="AN42:AO42"/>
    <mergeCell ref="AP42:AQ42"/>
    <mergeCell ref="AJ43:AK43"/>
    <mergeCell ref="AL43:AM43"/>
    <mergeCell ref="AN43:AO43"/>
    <mergeCell ref="AP43:AQ43"/>
    <mergeCell ref="AJ40:AK40"/>
    <mergeCell ref="AL40:AM40"/>
    <mergeCell ref="AN40:AO40"/>
    <mergeCell ref="AP40:AQ40"/>
    <mergeCell ref="AN41:AO41"/>
    <mergeCell ref="AP41:AQ41"/>
    <mergeCell ref="AJ38:AK38"/>
    <mergeCell ref="AL38:AM38"/>
    <mergeCell ref="AN38:AO38"/>
    <mergeCell ref="AP38:AQ38"/>
    <mergeCell ref="AJ39:AK39"/>
    <mergeCell ref="AL39:AM39"/>
    <mergeCell ref="AN39:AO39"/>
    <mergeCell ref="AP39:AQ39"/>
    <mergeCell ref="AJ36:AK36"/>
    <mergeCell ref="AL36:AM36"/>
    <mergeCell ref="AN36:AO36"/>
    <mergeCell ref="AP36:AQ36"/>
    <mergeCell ref="AJ37:AK37"/>
    <mergeCell ref="AL37:AM37"/>
    <mergeCell ref="AN37:AO37"/>
    <mergeCell ref="AP37:AQ37"/>
    <mergeCell ref="AJ34:AK34"/>
    <mergeCell ref="AL34:AM34"/>
    <mergeCell ref="AN34:AO34"/>
    <mergeCell ref="AP34:AQ34"/>
    <mergeCell ref="AJ35:AK35"/>
    <mergeCell ref="AL35:AM35"/>
    <mergeCell ref="AN35:AO35"/>
    <mergeCell ref="AP35:AQ35"/>
    <mergeCell ref="AJ32:AK32"/>
    <mergeCell ref="AL32:AM32"/>
    <mergeCell ref="AN32:AO32"/>
    <mergeCell ref="AP32:AQ32"/>
    <mergeCell ref="AJ33:AK33"/>
    <mergeCell ref="AL33:AM33"/>
    <mergeCell ref="AN33:AO33"/>
    <mergeCell ref="AP33:AQ33"/>
    <mergeCell ref="AJ30:AK30"/>
    <mergeCell ref="AL30:AM30"/>
    <mergeCell ref="AN30:AO30"/>
    <mergeCell ref="AP30:AQ30"/>
    <mergeCell ref="AJ31:AK31"/>
    <mergeCell ref="AL31:AM31"/>
    <mergeCell ref="AN31:AO31"/>
    <mergeCell ref="AP31:AQ31"/>
    <mergeCell ref="AJ28:AK28"/>
    <mergeCell ref="AL28:AM28"/>
    <mergeCell ref="AN28:AO28"/>
    <mergeCell ref="AP28:AQ28"/>
    <mergeCell ref="AJ29:AK29"/>
    <mergeCell ref="AL29:AM29"/>
    <mergeCell ref="AN29:AO29"/>
    <mergeCell ref="AP29:AQ29"/>
    <mergeCell ref="AJ24:AK24"/>
    <mergeCell ref="AL24:AM24"/>
    <mergeCell ref="AN24:AO24"/>
    <mergeCell ref="AP24:AQ24"/>
    <mergeCell ref="AJ27:AK27"/>
    <mergeCell ref="AL27:AM27"/>
    <mergeCell ref="AN27:AO27"/>
    <mergeCell ref="AP27:AQ27"/>
    <mergeCell ref="AJ22:AK22"/>
    <mergeCell ref="AL22:AM22"/>
    <mergeCell ref="AN22:AO22"/>
    <mergeCell ref="AP22:AQ22"/>
    <mergeCell ref="AJ23:AK23"/>
    <mergeCell ref="AL23:AM23"/>
    <mergeCell ref="AN23:AO23"/>
    <mergeCell ref="AP23:AQ23"/>
    <mergeCell ref="AJ20:AK20"/>
    <mergeCell ref="AL20:AM20"/>
    <mergeCell ref="AN20:AO20"/>
    <mergeCell ref="AP20:AQ20"/>
    <mergeCell ref="AJ21:AK21"/>
    <mergeCell ref="AL21:AM21"/>
    <mergeCell ref="AN21:AO21"/>
    <mergeCell ref="AP21:AQ21"/>
    <mergeCell ref="AJ17:AK18"/>
    <mergeCell ref="AL17:AM18"/>
    <mergeCell ref="AN17:AO18"/>
    <mergeCell ref="AP17:AQ18"/>
    <mergeCell ref="AJ19:AK19"/>
    <mergeCell ref="AL19:AM19"/>
    <mergeCell ref="AN19:AO19"/>
    <mergeCell ref="AP19:AQ19"/>
    <mergeCell ref="AJ8:AK12"/>
    <mergeCell ref="AL8:AM12"/>
    <mergeCell ref="AN8:AO12"/>
    <mergeCell ref="AP8:AQ12"/>
    <mergeCell ref="X8:Z8"/>
    <mergeCell ref="AD8:AF8"/>
    <mergeCell ref="AJ703:AL704"/>
    <mergeCell ref="P705:Q706"/>
    <mergeCell ref="AD705:AE706"/>
    <mergeCell ref="AJ705:AL706"/>
    <mergeCell ref="P703:Q704"/>
    <mergeCell ref="AD703:AE704"/>
    <mergeCell ref="P689:Q689"/>
    <mergeCell ref="AD689:AE689"/>
    <mergeCell ref="P690:Q690"/>
    <mergeCell ref="AD690:AE690"/>
    <mergeCell ref="R689:S689"/>
    <mergeCell ref="R690:S690"/>
    <mergeCell ref="D682:AI682"/>
    <mergeCell ref="D683:O687"/>
    <mergeCell ref="AD683:AI687"/>
    <mergeCell ref="P688:Q688"/>
    <mergeCell ref="AD688:AE688"/>
    <mergeCell ref="R688:S688"/>
    <mergeCell ref="D703:O704"/>
    <mergeCell ref="P699:Q702"/>
    <mergeCell ref="AD699:AE702"/>
    <mergeCell ref="AJ699:AL702"/>
    <mergeCell ref="P696:Q696"/>
    <mergeCell ref="AD696:AE696"/>
    <mergeCell ref="D697:O697"/>
    <mergeCell ref="P697:Q697"/>
    <mergeCell ref="AD697:AE697"/>
    <mergeCell ref="P694:Q694"/>
    <mergeCell ref="AD694:AE694"/>
    <mergeCell ref="P695:Q695"/>
    <mergeCell ref="AD695:AE695"/>
    <mergeCell ref="P691:Q691"/>
    <mergeCell ref="AD691:AE691"/>
    <mergeCell ref="P692:Q692"/>
    <mergeCell ref="AD692:AE692"/>
    <mergeCell ref="P693:Q693"/>
    <mergeCell ref="AD693:AE693"/>
    <mergeCell ref="R691:S691"/>
    <mergeCell ref="R692:S692"/>
    <mergeCell ref="R693:S693"/>
    <mergeCell ref="R694:S694"/>
    <mergeCell ref="R695:S695"/>
    <mergeCell ref="R696:S696"/>
    <mergeCell ref="R697:S697"/>
    <mergeCell ref="AJ693:AK693"/>
    <mergeCell ref="AJ694:AK694"/>
    <mergeCell ref="AJ695:AK695"/>
    <mergeCell ref="AJ696:AK696"/>
    <mergeCell ref="AJ697:AK697"/>
    <mergeCell ref="AL691:AM691"/>
    <mergeCell ref="D680:O680"/>
    <mergeCell ref="P680:Q680"/>
    <mergeCell ref="AD680:AE680"/>
    <mergeCell ref="R680:S680"/>
    <mergeCell ref="X680:Y680"/>
    <mergeCell ref="P678:Q678"/>
    <mergeCell ref="AD678:AE678"/>
    <mergeCell ref="P679:Q679"/>
    <mergeCell ref="AD679:AE679"/>
    <mergeCell ref="X679:Y679"/>
    <mergeCell ref="P677:Q677"/>
    <mergeCell ref="AD677:AE677"/>
    <mergeCell ref="D674:AI674"/>
    <mergeCell ref="P675:Q675"/>
    <mergeCell ref="AD675:AE675"/>
    <mergeCell ref="P676:Q676"/>
    <mergeCell ref="AD676:AE676"/>
    <mergeCell ref="P670:Q670"/>
    <mergeCell ref="AD670:AE670"/>
    <mergeCell ref="P671:Q671"/>
    <mergeCell ref="AD671:AE671"/>
    <mergeCell ref="D672:O672"/>
    <mergeCell ref="P672:Q672"/>
    <mergeCell ref="AD672:AE672"/>
    <mergeCell ref="R670:S670"/>
    <mergeCell ref="R671:S671"/>
    <mergeCell ref="P667:Q667"/>
    <mergeCell ref="AD667:AE667"/>
    <mergeCell ref="P668:Q668"/>
    <mergeCell ref="AD668:AE668"/>
    <mergeCell ref="P669:Q669"/>
    <mergeCell ref="AD669:AE669"/>
    <mergeCell ref="R669:S669"/>
    <mergeCell ref="X668:Y668"/>
    <mergeCell ref="X669:Y669"/>
    <mergeCell ref="X667:Y667"/>
    <mergeCell ref="R667:S667"/>
    <mergeCell ref="R668:S668"/>
    <mergeCell ref="P663:Q663"/>
    <mergeCell ref="AD663:AE663"/>
    <mergeCell ref="P664:Q664"/>
    <mergeCell ref="AD664:AE664"/>
    <mergeCell ref="P665:Q665"/>
    <mergeCell ref="AD665:AE665"/>
    <mergeCell ref="P666:Q666"/>
    <mergeCell ref="AD666:AE666"/>
    <mergeCell ref="P661:Q661"/>
    <mergeCell ref="AD661:AE661"/>
    <mergeCell ref="P662:Q662"/>
    <mergeCell ref="AD662:AE662"/>
    <mergeCell ref="R662:S662"/>
    <mergeCell ref="D658:AI658"/>
    <mergeCell ref="P659:Q659"/>
    <mergeCell ref="AD659:AE659"/>
    <mergeCell ref="P660:Q660"/>
    <mergeCell ref="AD660:AE660"/>
    <mergeCell ref="X659:Y659"/>
    <mergeCell ref="X660:Y660"/>
    <mergeCell ref="X661:Y661"/>
    <mergeCell ref="X662:Y662"/>
    <mergeCell ref="X663:Y663"/>
    <mergeCell ref="X664:Y664"/>
    <mergeCell ref="X665:Y665"/>
    <mergeCell ref="X666:Y666"/>
    <mergeCell ref="R663:S663"/>
    <mergeCell ref="R664:S664"/>
    <mergeCell ref="R665:S665"/>
    <mergeCell ref="R666:S666"/>
    <mergeCell ref="R659:S659"/>
    <mergeCell ref="R660:S660"/>
    <mergeCell ref="D656:O656"/>
    <mergeCell ref="P656:Q656"/>
    <mergeCell ref="AD656:AE656"/>
    <mergeCell ref="R656:S656"/>
    <mergeCell ref="P654:Q654"/>
    <mergeCell ref="AD654:AE654"/>
    <mergeCell ref="P655:Q655"/>
    <mergeCell ref="AD655:AE655"/>
    <mergeCell ref="R654:S654"/>
    <mergeCell ref="R655:S655"/>
    <mergeCell ref="X654:Y654"/>
    <mergeCell ref="P652:Q652"/>
    <mergeCell ref="AD652:AE652"/>
    <mergeCell ref="P653:Q653"/>
    <mergeCell ref="AD653:AE653"/>
    <mergeCell ref="R652:S652"/>
    <mergeCell ref="R653:S653"/>
    <mergeCell ref="P650:Q650"/>
    <mergeCell ref="AD650:AE650"/>
    <mergeCell ref="P651:Q651"/>
    <mergeCell ref="AD651:AE651"/>
    <mergeCell ref="R650:S650"/>
    <mergeCell ref="R651:S651"/>
    <mergeCell ref="P648:Q648"/>
    <mergeCell ref="AD648:AE648"/>
    <mergeCell ref="P649:Q649"/>
    <mergeCell ref="AD649:AE649"/>
    <mergeCell ref="R649:S649"/>
    <mergeCell ref="X648:Y648"/>
    <mergeCell ref="X652:Y652"/>
    <mergeCell ref="X653:Y653"/>
    <mergeCell ref="R648:S648"/>
    <mergeCell ref="P646:Q646"/>
    <mergeCell ref="AD646:AE646"/>
    <mergeCell ref="E647:N647"/>
    <mergeCell ref="P647:Q647"/>
    <mergeCell ref="AD647:AE647"/>
    <mergeCell ref="D643:AI643"/>
    <mergeCell ref="P644:Q644"/>
    <mergeCell ref="AD644:AE644"/>
    <mergeCell ref="P645:Q645"/>
    <mergeCell ref="AD645:AE645"/>
    <mergeCell ref="P640:Q640"/>
    <mergeCell ref="AD640:AE640"/>
    <mergeCell ref="D641:O641"/>
    <mergeCell ref="P641:Q641"/>
    <mergeCell ref="AD641:AE641"/>
    <mergeCell ref="E638:N639"/>
    <mergeCell ref="O638:O639"/>
    <mergeCell ref="P638:Q639"/>
    <mergeCell ref="AD638:AE639"/>
    <mergeCell ref="R638:S639"/>
    <mergeCell ref="R640:S640"/>
    <mergeCell ref="R641:S641"/>
    <mergeCell ref="R644:S644"/>
    <mergeCell ref="R645:S645"/>
    <mergeCell ref="R646:S646"/>
    <mergeCell ref="R647:S647"/>
    <mergeCell ref="E636:N637"/>
    <mergeCell ref="O636:O637"/>
    <mergeCell ref="P636:Q637"/>
    <mergeCell ref="AD636:AE637"/>
    <mergeCell ref="R636:S637"/>
    <mergeCell ref="E634:N635"/>
    <mergeCell ref="O634:O635"/>
    <mergeCell ref="P634:Q635"/>
    <mergeCell ref="AD634:AE635"/>
    <mergeCell ref="R634:S635"/>
    <mergeCell ref="E632:N633"/>
    <mergeCell ref="O632:O633"/>
    <mergeCell ref="P632:Q633"/>
    <mergeCell ref="AD632:AE633"/>
    <mergeCell ref="R632:S633"/>
    <mergeCell ref="P630:Q630"/>
    <mergeCell ref="AD630:AE630"/>
    <mergeCell ref="P631:Q631"/>
    <mergeCell ref="AD631:AE631"/>
    <mergeCell ref="R630:S630"/>
    <mergeCell ref="R631:S631"/>
    <mergeCell ref="X630:Y630"/>
    <mergeCell ref="P628:Q628"/>
    <mergeCell ref="AD628:AE628"/>
    <mergeCell ref="P629:Q629"/>
    <mergeCell ref="AD629:AE629"/>
    <mergeCell ref="E626:N626"/>
    <mergeCell ref="P626:Q626"/>
    <mergeCell ref="AD626:AE626"/>
    <mergeCell ref="P627:Q627"/>
    <mergeCell ref="AD627:AE627"/>
    <mergeCell ref="E624:N625"/>
    <mergeCell ref="O624:O625"/>
    <mergeCell ref="P624:Q625"/>
    <mergeCell ref="AD624:AE625"/>
    <mergeCell ref="D621:AI621"/>
    <mergeCell ref="P622:Q622"/>
    <mergeCell ref="AD622:AE622"/>
    <mergeCell ref="P623:Q623"/>
    <mergeCell ref="AD623:AE623"/>
    <mergeCell ref="R622:S622"/>
    <mergeCell ref="X622:Y622"/>
    <mergeCell ref="X623:Y623"/>
    <mergeCell ref="X624:Y625"/>
    <mergeCell ref="X626:Y626"/>
    <mergeCell ref="X627:Y627"/>
    <mergeCell ref="X628:Y628"/>
    <mergeCell ref="X629:Y629"/>
    <mergeCell ref="R623:S623"/>
    <mergeCell ref="R624:S625"/>
    <mergeCell ref="R626:S626"/>
    <mergeCell ref="R627:S627"/>
    <mergeCell ref="R628:S628"/>
    <mergeCell ref="R629:S629"/>
    <mergeCell ref="L619:O619"/>
    <mergeCell ref="P619:Q619"/>
    <mergeCell ref="AD619:AE619"/>
    <mergeCell ref="R618:S618"/>
    <mergeCell ref="R619:S619"/>
    <mergeCell ref="X619:Y619"/>
    <mergeCell ref="D618:J619"/>
    <mergeCell ref="L618:O618"/>
    <mergeCell ref="P618:Q618"/>
    <mergeCell ref="AD618:AE618"/>
    <mergeCell ref="P615:Q615"/>
    <mergeCell ref="AD615:AE615"/>
    <mergeCell ref="P616:Q616"/>
    <mergeCell ref="AD616:AE616"/>
    <mergeCell ref="R615:S615"/>
    <mergeCell ref="R616:S616"/>
    <mergeCell ref="P613:Q613"/>
    <mergeCell ref="AD613:AE613"/>
    <mergeCell ref="P614:Q614"/>
    <mergeCell ref="AD614:AE614"/>
    <mergeCell ref="R613:S613"/>
    <mergeCell ref="R614:S614"/>
    <mergeCell ref="X613:Y613"/>
    <mergeCell ref="X614:Y614"/>
    <mergeCell ref="X615:Y615"/>
    <mergeCell ref="X616:Y616"/>
    <mergeCell ref="X618:Y618"/>
    <mergeCell ref="P611:Q611"/>
    <mergeCell ref="AD611:AE611"/>
    <mergeCell ref="P612:Q612"/>
    <mergeCell ref="AD612:AE612"/>
    <mergeCell ref="R612:S612"/>
    <mergeCell ref="X611:Y611"/>
    <mergeCell ref="P609:Q609"/>
    <mergeCell ref="AD609:AE609"/>
    <mergeCell ref="P610:Q610"/>
    <mergeCell ref="AD610:AE610"/>
    <mergeCell ref="P607:Q607"/>
    <mergeCell ref="AD607:AE607"/>
    <mergeCell ref="P608:Q608"/>
    <mergeCell ref="AD608:AE608"/>
    <mergeCell ref="D604:AI604"/>
    <mergeCell ref="P605:Q605"/>
    <mergeCell ref="AD605:AE605"/>
    <mergeCell ref="P606:Q606"/>
    <mergeCell ref="AD606:AE606"/>
    <mergeCell ref="R605:S605"/>
    <mergeCell ref="X612:Y612"/>
    <mergeCell ref="X605:Y605"/>
    <mergeCell ref="X606:Y606"/>
    <mergeCell ref="X607:Y607"/>
    <mergeCell ref="X608:Y608"/>
    <mergeCell ref="X609:Y609"/>
    <mergeCell ref="X610:Y610"/>
    <mergeCell ref="R606:S606"/>
    <mergeCell ref="R607:S607"/>
    <mergeCell ref="R608:S608"/>
    <mergeCell ref="R609:S609"/>
    <mergeCell ref="R610:S610"/>
    <mergeCell ref="D602:O602"/>
    <mergeCell ref="P602:Q602"/>
    <mergeCell ref="AD602:AE602"/>
    <mergeCell ref="R602:S602"/>
    <mergeCell ref="P600:Q600"/>
    <mergeCell ref="AD600:AE600"/>
    <mergeCell ref="P601:Q601"/>
    <mergeCell ref="AD601:AE601"/>
    <mergeCell ref="R600:S600"/>
    <mergeCell ref="R601:S601"/>
    <mergeCell ref="P598:Q598"/>
    <mergeCell ref="AD598:AE598"/>
    <mergeCell ref="P599:Q599"/>
    <mergeCell ref="AD599:AE599"/>
    <mergeCell ref="R598:S598"/>
    <mergeCell ref="R599:S599"/>
    <mergeCell ref="P596:Q596"/>
    <mergeCell ref="AD596:AE596"/>
    <mergeCell ref="P597:Q597"/>
    <mergeCell ref="AD597:AE597"/>
    <mergeCell ref="R597:S597"/>
    <mergeCell ref="X596:Y596"/>
    <mergeCell ref="X597:Y597"/>
    <mergeCell ref="X598:Y598"/>
    <mergeCell ref="X599:Y599"/>
    <mergeCell ref="X600:Y600"/>
    <mergeCell ref="X601:Y601"/>
    <mergeCell ref="X602:Y602"/>
    <mergeCell ref="P594:Q594"/>
    <mergeCell ref="AD594:AE594"/>
    <mergeCell ref="P595:Q595"/>
    <mergeCell ref="AD595:AE595"/>
    <mergeCell ref="X594:Y594"/>
    <mergeCell ref="X595:Y595"/>
    <mergeCell ref="P592:Q592"/>
    <mergeCell ref="AD592:AE592"/>
    <mergeCell ref="P593:Q593"/>
    <mergeCell ref="AD593:AE593"/>
    <mergeCell ref="P590:Q590"/>
    <mergeCell ref="AD590:AE590"/>
    <mergeCell ref="E591:N591"/>
    <mergeCell ref="P591:Q591"/>
    <mergeCell ref="AD591:AE591"/>
    <mergeCell ref="R590:S590"/>
    <mergeCell ref="P588:Q588"/>
    <mergeCell ref="AD588:AE588"/>
    <mergeCell ref="P589:Q589"/>
    <mergeCell ref="AD589:AE589"/>
    <mergeCell ref="R588:S588"/>
    <mergeCell ref="R589:S589"/>
    <mergeCell ref="X588:Y588"/>
    <mergeCell ref="X589:Y589"/>
    <mergeCell ref="X590:Y590"/>
    <mergeCell ref="X591:Y591"/>
    <mergeCell ref="X592:Y592"/>
    <mergeCell ref="X593:Y593"/>
    <mergeCell ref="R591:S591"/>
    <mergeCell ref="R592:S592"/>
    <mergeCell ref="R593:S593"/>
    <mergeCell ref="R594:S594"/>
    <mergeCell ref="P586:Q586"/>
    <mergeCell ref="AD586:AE586"/>
    <mergeCell ref="X586:Y586"/>
    <mergeCell ref="P584:Q584"/>
    <mergeCell ref="AD584:AE584"/>
    <mergeCell ref="P585:Q585"/>
    <mergeCell ref="AD585:AE585"/>
    <mergeCell ref="D581:AI581"/>
    <mergeCell ref="P582:Q582"/>
    <mergeCell ref="AD582:AE582"/>
    <mergeCell ref="P583:Q583"/>
    <mergeCell ref="AD583:AE583"/>
    <mergeCell ref="P578:Q578"/>
    <mergeCell ref="AD578:AE578"/>
    <mergeCell ref="D579:O579"/>
    <mergeCell ref="P579:Q579"/>
    <mergeCell ref="AD579:AE579"/>
    <mergeCell ref="P574:Q574"/>
    <mergeCell ref="AD574:AE574"/>
    <mergeCell ref="P575:Q575"/>
    <mergeCell ref="AD575:AE575"/>
    <mergeCell ref="R574:S574"/>
    <mergeCell ref="R575:S575"/>
    <mergeCell ref="AD570:AE570"/>
    <mergeCell ref="P571:Q571"/>
    <mergeCell ref="AD571:AE571"/>
    <mergeCell ref="P572:Q572"/>
    <mergeCell ref="AD572:AE572"/>
    <mergeCell ref="P573:Q573"/>
    <mergeCell ref="AD573:AE573"/>
    <mergeCell ref="R571:S571"/>
    <mergeCell ref="R572:S572"/>
    <mergeCell ref="R573:S573"/>
    <mergeCell ref="P566:Q566"/>
    <mergeCell ref="AD566:AE566"/>
    <mergeCell ref="P567:Q567"/>
    <mergeCell ref="AD567:AE567"/>
    <mergeCell ref="P568:Q568"/>
    <mergeCell ref="AD568:AE568"/>
    <mergeCell ref="P569:Q569"/>
    <mergeCell ref="AD569:AE569"/>
    <mergeCell ref="P570:Q570"/>
    <mergeCell ref="D562:AI562"/>
    <mergeCell ref="D563:AI563"/>
    <mergeCell ref="P564:Q564"/>
    <mergeCell ref="AD564:AE564"/>
    <mergeCell ref="P565:Q565"/>
    <mergeCell ref="AD565:AE565"/>
    <mergeCell ref="P556:Q557"/>
    <mergeCell ref="X556:Y557"/>
    <mergeCell ref="P554:Q555"/>
    <mergeCell ref="X554:Y555"/>
    <mergeCell ref="P551:Q553"/>
    <mergeCell ref="X551:Y553"/>
    <mergeCell ref="P548:Q548"/>
    <mergeCell ref="X548:Y548"/>
    <mergeCell ref="D549:O549"/>
    <mergeCell ref="P549:Q549"/>
    <mergeCell ref="X549:Y549"/>
    <mergeCell ref="P546:Q546"/>
    <mergeCell ref="X546:Y546"/>
    <mergeCell ref="P547:Q547"/>
    <mergeCell ref="X547:Y547"/>
    <mergeCell ref="R546:S546"/>
    <mergeCell ref="R547:S547"/>
    <mergeCell ref="P544:Q544"/>
    <mergeCell ref="X544:Y544"/>
    <mergeCell ref="P545:Q545"/>
    <mergeCell ref="X545:Y545"/>
    <mergeCell ref="R545:S545"/>
    <mergeCell ref="P542:Q542"/>
    <mergeCell ref="X542:Y542"/>
    <mergeCell ref="P543:Q543"/>
    <mergeCell ref="X543:Y543"/>
    <mergeCell ref="D535:O539"/>
    <mergeCell ref="X535:AC539"/>
    <mergeCell ref="P540:Q540"/>
    <mergeCell ref="X540:Y540"/>
    <mergeCell ref="P541:Q541"/>
    <mergeCell ref="X541:Y541"/>
    <mergeCell ref="D532:O532"/>
    <mergeCell ref="P532:Q532"/>
    <mergeCell ref="X532:Y532"/>
    <mergeCell ref="R532:S532"/>
    <mergeCell ref="P530:Q530"/>
    <mergeCell ref="X530:Y530"/>
    <mergeCell ref="P531:Q531"/>
    <mergeCell ref="X531:Y531"/>
    <mergeCell ref="R530:S530"/>
    <mergeCell ref="R531:S531"/>
    <mergeCell ref="P528:Q528"/>
    <mergeCell ref="X528:Y528"/>
    <mergeCell ref="P529:Q529"/>
    <mergeCell ref="X529:Y529"/>
    <mergeCell ref="R528:S528"/>
    <mergeCell ref="R529:S529"/>
    <mergeCell ref="D526:D527"/>
    <mergeCell ref="E526:N527"/>
    <mergeCell ref="O526:O527"/>
    <mergeCell ref="P526:Q527"/>
    <mergeCell ref="X526:Y527"/>
    <mergeCell ref="R526:S527"/>
    <mergeCell ref="T526:T527"/>
    <mergeCell ref="Z526:Z527"/>
    <mergeCell ref="D522:D524"/>
    <mergeCell ref="E522:N524"/>
    <mergeCell ref="O522:O524"/>
    <mergeCell ref="P522:Q524"/>
    <mergeCell ref="X522:Y524"/>
    <mergeCell ref="Z522:Z524"/>
    <mergeCell ref="P521:Q521"/>
    <mergeCell ref="X521:Y521"/>
    <mergeCell ref="P525:Q525"/>
    <mergeCell ref="X525:Y525"/>
    <mergeCell ref="D518:O518"/>
    <mergeCell ref="P518:Q518"/>
    <mergeCell ref="X518:Y518"/>
    <mergeCell ref="R518:S518"/>
    <mergeCell ref="X516:Y516"/>
    <mergeCell ref="P517:Q517"/>
    <mergeCell ref="X517:Y517"/>
    <mergeCell ref="R516:S516"/>
    <mergeCell ref="R517:S517"/>
    <mergeCell ref="R521:S521"/>
    <mergeCell ref="R522:S524"/>
    <mergeCell ref="T522:T524"/>
    <mergeCell ref="R525:S525"/>
    <mergeCell ref="P514:Q514"/>
    <mergeCell ref="X514:Y514"/>
    <mergeCell ref="P515:Q515"/>
    <mergeCell ref="X515:Y515"/>
    <mergeCell ref="P516:Q516"/>
    <mergeCell ref="D510:O510"/>
    <mergeCell ref="P510:Q510"/>
    <mergeCell ref="X510:Y510"/>
    <mergeCell ref="P513:Q513"/>
    <mergeCell ref="X513:Y513"/>
    <mergeCell ref="P508:Q508"/>
    <mergeCell ref="X508:Y508"/>
    <mergeCell ref="P509:Q509"/>
    <mergeCell ref="X509:Y509"/>
    <mergeCell ref="E505:M505"/>
    <mergeCell ref="P505:Q505"/>
    <mergeCell ref="X505:Y505"/>
    <mergeCell ref="P506:Q506"/>
    <mergeCell ref="X506:Y506"/>
    <mergeCell ref="R513:S513"/>
    <mergeCell ref="R514:S514"/>
    <mergeCell ref="R515:S515"/>
    <mergeCell ref="P504:Q504"/>
    <mergeCell ref="X504:Y504"/>
    <mergeCell ref="P507:Q507"/>
    <mergeCell ref="X507:Y507"/>
    <mergeCell ref="P500:Q500"/>
    <mergeCell ref="X500:Y500"/>
    <mergeCell ref="D501:O501"/>
    <mergeCell ref="P501:Q501"/>
    <mergeCell ref="X501:Y501"/>
    <mergeCell ref="R500:S500"/>
    <mergeCell ref="R501:S501"/>
    <mergeCell ref="P494:Q494"/>
    <mergeCell ref="X494:Y494"/>
    <mergeCell ref="P496:Q496"/>
    <mergeCell ref="X496:Y496"/>
    <mergeCell ref="P497:Q497"/>
    <mergeCell ref="X497:Y497"/>
    <mergeCell ref="P498:Q498"/>
    <mergeCell ref="X498:Y498"/>
    <mergeCell ref="R494:S494"/>
    <mergeCell ref="R496:S496"/>
    <mergeCell ref="R497:S497"/>
    <mergeCell ref="R498:S498"/>
    <mergeCell ref="P490:Q490"/>
    <mergeCell ref="X490:Y490"/>
    <mergeCell ref="P491:Q491"/>
    <mergeCell ref="X491:Y491"/>
    <mergeCell ref="P492:Q492"/>
    <mergeCell ref="X492:Y492"/>
    <mergeCell ref="P493:Q493"/>
    <mergeCell ref="X493:Y493"/>
    <mergeCell ref="P488:Q488"/>
    <mergeCell ref="X488:Y488"/>
    <mergeCell ref="P489:Q489"/>
    <mergeCell ref="P485:Q485"/>
    <mergeCell ref="X485:Y485"/>
    <mergeCell ref="E486:N487"/>
    <mergeCell ref="O486:O487"/>
    <mergeCell ref="P486:Q487"/>
    <mergeCell ref="X486:Y487"/>
    <mergeCell ref="R492:S492"/>
    <mergeCell ref="R493:S493"/>
    <mergeCell ref="R485:S485"/>
    <mergeCell ref="R486:S487"/>
    <mergeCell ref="R488:S488"/>
    <mergeCell ref="R490:S490"/>
    <mergeCell ref="R491:S491"/>
    <mergeCell ref="P483:Q483"/>
    <mergeCell ref="X483:Y483"/>
    <mergeCell ref="P484:Q484"/>
    <mergeCell ref="X484:Y484"/>
    <mergeCell ref="R482:S482"/>
    <mergeCell ref="R483:S483"/>
    <mergeCell ref="P480:Q480"/>
    <mergeCell ref="X480:Y480"/>
    <mergeCell ref="P481:Q481"/>
    <mergeCell ref="X481:Y481"/>
    <mergeCell ref="P482:Q482"/>
    <mergeCell ref="X482:Y482"/>
    <mergeCell ref="R480:S480"/>
    <mergeCell ref="R481:S481"/>
    <mergeCell ref="P478:Q478"/>
    <mergeCell ref="X478:Y478"/>
    <mergeCell ref="P479:Q479"/>
    <mergeCell ref="X479:Y479"/>
    <mergeCell ref="R478:S478"/>
    <mergeCell ref="R479:S479"/>
    <mergeCell ref="R484:S484"/>
    <mergeCell ref="P475:Q475"/>
    <mergeCell ref="X475:Y475"/>
    <mergeCell ref="P476:Q476"/>
    <mergeCell ref="X476:Y476"/>
    <mergeCell ref="P477:Q477"/>
    <mergeCell ref="X477:Y477"/>
    <mergeCell ref="R475:S475"/>
    <mergeCell ref="R476:S476"/>
    <mergeCell ref="R477:S477"/>
    <mergeCell ref="P473:Q473"/>
    <mergeCell ref="X473:Y473"/>
    <mergeCell ref="P474:Q474"/>
    <mergeCell ref="X474:Y474"/>
    <mergeCell ref="R473:S473"/>
    <mergeCell ref="R474:S474"/>
    <mergeCell ref="P471:Q471"/>
    <mergeCell ref="X471:Y471"/>
    <mergeCell ref="P472:Q472"/>
    <mergeCell ref="X472:Y472"/>
    <mergeCell ref="R471:S471"/>
    <mergeCell ref="R472:S472"/>
    <mergeCell ref="P469:Q469"/>
    <mergeCell ref="X469:Y469"/>
    <mergeCell ref="P470:Q470"/>
    <mergeCell ref="X470:Y470"/>
    <mergeCell ref="R469:S469"/>
    <mergeCell ref="R470:S470"/>
    <mergeCell ref="P467:Q467"/>
    <mergeCell ref="X467:Y467"/>
    <mergeCell ref="P468:Q468"/>
    <mergeCell ref="X468:Y468"/>
    <mergeCell ref="R468:S468"/>
    <mergeCell ref="P465:Q465"/>
    <mergeCell ref="X465:Y465"/>
    <mergeCell ref="P466:Q466"/>
    <mergeCell ref="X466:Y466"/>
    <mergeCell ref="E463:N464"/>
    <mergeCell ref="P463:Q463"/>
    <mergeCell ref="X463:Y463"/>
    <mergeCell ref="P464:Q464"/>
    <mergeCell ref="R463:S463"/>
    <mergeCell ref="R465:S465"/>
    <mergeCell ref="R466:S466"/>
    <mergeCell ref="R467:S467"/>
    <mergeCell ref="E460:N461"/>
    <mergeCell ref="P460:Q460"/>
    <mergeCell ref="X460:Y460"/>
    <mergeCell ref="P461:Q461"/>
    <mergeCell ref="X461:Y461"/>
    <mergeCell ref="R460:S460"/>
    <mergeCell ref="P459:Q459"/>
    <mergeCell ref="X459:Y459"/>
    <mergeCell ref="P462:Q462"/>
    <mergeCell ref="X462:Y462"/>
    <mergeCell ref="P455:Q455"/>
    <mergeCell ref="X455:Y455"/>
    <mergeCell ref="D456:O456"/>
    <mergeCell ref="P456:Q456"/>
    <mergeCell ref="X456:Y456"/>
    <mergeCell ref="P453:Q453"/>
    <mergeCell ref="X453:Y453"/>
    <mergeCell ref="P454:Q454"/>
    <mergeCell ref="X454:Y454"/>
    <mergeCell ref="R461:S461"/>
    <mergeCell ref="R462:S462"/>
    <mergeCell ref="R453:S453"/>
    <mergeCell ref="R454:S454"/>
    <mergeCell ref="R455:S455"/>
    <mergeCell ref="R456:S456"/>
    <mergeCell ref="P451:Q451"/>
    <mergeCell ref="X451:Y451"/>
    <mergeCell ref="P452:Q452"/>
    <mergeCell ref="X452:Y452"/>
    <mergeCell ref="R450:S450"/>
    <mergeCell ref="P449:Q449"/>
    <mergeCell ref="X449:Y449"/>
    <mergeCell ref="P450:Q450"/>
    <mergeCell ref="X450:Y450"/>
    <mergeCell ref="R449:S449"/>
    <mergeCell ref="P447:Q447"/>
    <mergeCell ref="X447:Y447"/>
    <mergeCell ref="P448:Q448"/>
    <mergeCell ref="X448:Y448"/>
    <mergeCell ref="R447:S447"/>
    <mergeCell ref="R448:S448"/>
    <mergeCell ref="X445:Y445"/>
    <mergeCell ref="R451:S451"/>
    <mergeCell ref="R452:S452"/>
    <mergeCell ref="E446:N446"/>
    <mergeCell ref="P446:Q446"/>
    <mergeCell ref="X446:Y446"/>
    <mergeCell ref="R446:S446"/>
    <mergeCell ref="P441:Q441"/>
    <mergeCell ref="X441:Y441"/>
    <mergeCell ref="P444:Q444"/>
    <mergeCell ref="X444:Y444"/>
    <mergeCell ref="P445:Q445"/>
    <mergeCell ref="D440:J441"/>
    <mergeCell ref="L440:O440"/>
    <mergeCell ref="P440:Q440"/>
    <mergeCell ref="X440:Y440"/>
    <mergeCell ref="L441:O441"/>
    <mergeCell ref="P438:Q438"/>
    <mergeCell ref="X438:Y438"/>
    <mergeCell ref="P439:Q439"/>
    <mergeCell ref="X439:Y439"/>
    <mergeCell ref="R441:S441"/>
    <mergeCell ref="P435:Q435"/>
    <mergeCell ref="X435:Y435"/>
    <mergeCell ref="D436:N438"/>
    <mergeCell ref="P436:Q436"/>
    <mergeCell ref="X436:Y436"/>
    <mergeCell ref="P437:Q437"/>
    <mergeCell ref="X437:Y437"/>
    <mergeCell ref="P431:Q431"/>
    <mergeCell ref="P432:Q432"/>
    <mergeCell ref="X432:Y432"/>
    <mergeCell ref="P434:Q434"/>
    <mergeCell ref="X434:Y434"/>
    <mergeCell ref="R432:S432"/>
    <mergeCell ref="R434:S434"/>
    <mergeCell ref="P426:Q426"/>
    <mergeCell ref="X426:Y426"/>
    <mergeCell ref="P427:Q427"/>
    <mergeCell ref="P428:Q428"/>
    <mergeCell ref="P429:Q429"/>
    <mergeCell ref="P430:Q430"/>
    <mergeCell ref="R426:S426"/>
    <mergeCell ref="P423:Q423"/>
    <mergeCell ref="X423:Y423"/>
    <mergeCell ref="P424:Q424"/>
    <mergeCell ref="X424:Y424"/>
    <mergeCell ref="P425:Q425"/>
    <mergeCell ref="X425:Y425"/>
    <mergeCell ref="R423:S423"/>
    <mergeCell ref="R424:S424"/>
    <mergeCell ref="R425:S425"/>
    <mergeCell ref="P419:Q419"/>
    <mergeCell ref="P420:Q420"/>
    <mergeCell ref="X420:Y420"/>
    <mergeCell ref="P421:Q421"/>
    <mergeCell ref="X421:Y421"/>
    <mergeCell ref="P422:Q422"/>
    <mergeCell ref="X422:Y422"/>
    <mergeCell ref="R420:S420"/>
    <mergeCell ref="R421:S421"/>
    <mergeCell ref="R422:S422"/>
    <mergeCell ref="P416:Q416"/>
    <mergeCell ref="X416:Y416"/>
    <mergeCell ref="P417:Q417"/>
    <mergeCell ref="X417:Y417"/>
    <mergeCell ref="P418:Q418"/>
    <mergeCell ref="X418:Y418"/>
    <mergeCell ref="R416:S416"/>
    <mergeCell ref="R417:S417"/>
    <mergeCell ref="R418:S418"/>
    <mergeCell ref="P413:Q413"/>
    <mergeCell ref="X413:Y413"/>
    <mergeCell ref="P414:Q414"/>
    <mergeCell ref="X414:Y414"/>
    <mergeCell ref="P415:Q415"/>
    <mergeCell ref="X415:Y415"/>
    <mergeCell ref="R413:S413"/>
    <mergeCell ref="R414:S414"/>
    <mergeCell ref="R415:S415"/>
    <mergeCell ref="P410:Q410"/>
    <mergeCell ref="X410:Y410"/>
    <mergeCell ref="P411:Q411"/>
    <mergeCell ref="X411:Y411"/>
    <mergeCell ref="P412:Q412"/>
    <mergeCell ref="X412:Y412"/>
    <mergeCell ref="R410:S410"/>
    <mergeCell ref="R411:S411"/>
    <mergeCell ref="R412:S412"/>
    <mergeCell ref="P405:Q405"/>
    <mergeCell ref="X405:Y405"/>
    <mergeCell ref="P406:Q406"/>
    <mergeCell ref="X406:Y406"/>
    <mergeCell ref="P407:Q407"/>
    <mergeCell ref="P408:Q408"/>
    <mergeCell ref="X408:Y408"/>
    <mergeCell ref="P409:Q409"/>
    <mergeCell ref="R408:S408"/>
    <mergeCell ref="R409:S409"/>
    <mergeCell ref="R405:S405"/>
    <mergeCell ref="R406:S406"/>
    <mergeCell ref="X409:Y409"/>
    <mergeCell ref="P402:Q402"/>
    <mergeCell ref="X402:Y402"/>
    <mergeCell ref="D403:N404"/>
    <mergeCell ref="P403:Q403"/>
    <mergeCell ref="X403:Y403"/>
    <mergeCell ref="P404:Q404"/>
    <mergeCell ref="X404:Y404"/>
    <mergeCell ref="P400:Q400"/>
    <mergeCell ref="X400:Y400"/>
    <mergeCell ref="P401:Q401"/>
    <mergeCell ref="X401:Y401"/>
    <mergeCell ref="AJ401:AK401"/>
    <mergeCell ref="AL401:AM401"/>
    <mergeCell ref="P397:Q397"/>
    <mergeCell ref="X397:Y397"/>
    <mergeCell ref="P398:Q398"/>
    <mergeCell ref="X398:Y398"/>
    <mergeCell ref="R397:S397"/>
    <mergeCell ref="R398:S398"/>
    <mergeCell ref="R400:S400"/>
    <mergeCell ref="R401:S401"/>
    <mergeCell ref="R402:S402"/>
    <mergeCell ref="R403:S403"/>
    <mergeCell ref="R404:S404"/>
    <mergeCell ref="AL404:AM404"/>
    <mergeCell ref="P395:Q395"/>
    <mergeCell ref="X395:Y395"/>
    <mergeCell ref="P396:Q396"/>
    <mergeCell ref="X396:Y396"/>
    <mergeCell ref="R395:S395"/>
    <mergeCell ref="P392:Q392"/>
    <mergeCell ref="X392:Y392"/>
    <mergeCell ref="P393:Q393"/>
    <mergeCell ref="X393:Y393"/>
    <mergeCell ref="R392:S392"/>
    <mergeCell ref="R393:S393"/>
    <mergeCell ref="P390:Q390"/>
    <mergeCell ref="X390:Y390"/>
    <mergeCell ref="P391:Q391"/>
    <mergeCell ref="X391:Y391"/>
    <mergeCell ref="R390:S390"/>
    <mergeCell ref="R391:S391"/>
    <mergeCell ref="R396:S396"/>
    <mergeCell ref="P388:Q388"/>
    <mergeCell ref="X388:Y388"/>
    <mergeCell ref="P389:Q389"/>
    <mergeCell ref="X389:Y389"/>
    <mergeCell ref="R388:S388"/>
    <mergeCell ref="R389:S389"/>
    <mergeCell ref="P386:Q386"/>
    <mergeCell ref="X386:Y386"/>
    <mergeCell ref="P387:Q387"/>
    <mergeCell ref="X387:Y387"/>
    <mergeCell ref="R386:S386"/>
    <mergeCell ref="R387:S387"/>
    <mergeCell ref="P384:Q384"/>
    <mergeCell ref="X384:Y384"/>
    <mergeCell ref="P385:Q385"/>
    <mergeCell ref="P382:Q382"/>
    <mergeCell ref="X382:Y382"/>
    <mergeCell ref="P383:Q383"/>
    <mergeCell ref="X383:Y383"/>
    <mergeCell ref="R382:S382"/>
    <mergeCell ref="R383:S383"/>
    <mergeCell ref="R384:S384"/>
    <mergeCell ref="P381:Q381"/>
    <mergeCell ref="X381:Y381"/>
    <mergeCell ref="P378:Q378"/>
    <mergeCell ref="X378:Y378"/>
    <mergeCell ref="P379:Q379"/>
    <mergeCell ref="X379:Y379"/>
    <mergeCell ref="P380:Q380"/>
    <mergeCell ref="P374:Q374"/>
    <mergeCell ref="X374:Y374"/>
    <mergeCell ref="D375:O375"/>
    <mergeCell ref="P375:Q375"/>
    <mergeCell ref="X375:Y375"/>
    <mergeCell ref="P372:Q372"/>
    <mergeCell ref="X372:Y372"/>
    <mergeCell ref="P373:Q373"/>
    <mergeCell ref="X373:Y373"/>
    <mergeCell ref="P370:Q370"/>
    <mergeCell ref="X370:Y370"/>
    <mergeCell ref="P371:Q371"/>
    <mergeCell ref="X371:Y371"/>
    <mergeCell ref="R379:S379"/>
    <mergeCell ref="R380:S380"/>
    <mergeCell ref="R381:S381"/>
    <mergeCell ref="R370:S370"/>
    <mergeCell ref="R371:S371"/>
    <mergeCell ref="R372:S372"/>
    <mergeCell ref="R373:S373"/>
    <mergeCell ref="R374:S374"/>
    <mergeCell ref="R375:S375"/>
    <mergeCell ref="R378:S378"/>
    <mergeCell ref="X380:Y380"/>
    <mergeCell ref="P368:Q368"/>
    <mergeCell ref="X368:Y368"/>
    <mergeCell ref="P369:Q369"/>
    <mergeCell ref="X369:Y369"/>
    <mergeCell ref="R368:S368"/>
    <mergeCell ref="P366:Q366"/>
    <mergeCell ref="X366:Y366"/>
    <mergeCell ref="P367:Q367"/>
    <mergeCell ref="X367:Y367"/>
    <mergeCell ref="R366:S366"/>
    <mergeCell ref="R367:S367"/>
    <mergeCell ref="P363:Q363"/>
    <mergeCell ref="X363:Y363"/>
    <mergeCell ref="P364:Q364"/>
    <mergeCell ref="X364:Y364"/>
    <mergeCell ref="P365:Q365"/>
    <mergeCell ref="X365:Y365"/>
    <mergeCell ref="R363:S363"/>
    <mergeCell ref="R364:S364"/>
    <mergeCell ref="R365:S365"/>
    <mergeCell ref="R369:S369"/>
    <mergeCell ref="P360:Q360"/>
    <mergeCell ref="X360:Y360"/>
    <mergeCell ref="P361:Q361"/>
    <mergeCell ref="X361:Y361"/>
    <mergeCell ref="P362:Q362"/>
    <mergeCell ref="X362:Y362"/>
    <mergeCell ref="P358:Q358"/>
    <mergeCell ref="X358:Y358"/>
    <mergeCell ref="P359:Q359"/>
    <mergeCell ref="X359:Y359"/>
    <mergeCell ref="R359:S359"/>
    <mergeCell ref="P353:Q353"/>
    <mergeCell ref="X353:Y353"/>
    <mergeCell ref="P355:Q355"/>
    <mergeCell ref="X355:Y355"/>
    <mergeCell ref="P356:Q356"/>
    <mergeCell ref="X356:Y356"/>
    <mergeCell ref="P357:Q357"/>
    <mergeCell ref="X357:Y357"/>
    <mergeCell ref="R360:S360"/>
    <mergeCell ref="R361:S361"/>
    <mergeCell ref="R362:S362"/>
    <mergeCell ref="R353:S353"/>
    <mergeCell ref="R355:S355"/>
    <mergeCell ref="R356:S356"/>
    <mergeCell ref="R357:S357"/>
    <mergeCell ref="R358:S358"/>
    <mergeCell ref="R328:S329"/>
    <mergeCell ref="D334:AC334"/>
    <mergeCell ref="P349:Q349"/>
    <mergeCell ref="X349:Y349"/>
    <mergeCell ref="P351:Q351"/>
    <mergeCell ref="X351:Y351"/>
    <mergeCell ref="P352:Q352"/>
    <mergeCell ref="X352:Y352"/>
    <mergeCell ref="P346:Q346"/>
    <mergeCell ref="X346:Y346"/>
    <mergeCell ref="P347:Q347"/>
    <mergeCell ref="X347:Y347"/>
    <mergeCell ref="P348:Q348"/>
    <mergeCell ref="X348:Y348"/>
    <mergeCell ref="P343:Q343"/>
    <mergeCell ref="X343:Y343"/>
    <mergeCell ref="P344:Q344"/>
    <mergeCell ref="X344:Y344"/>
    <mergeCell ref="P345:Q345"/>
    <mergeCell ref="X345:Y345"/>
    <mergeCell ref="R343:S343"/>
    <mergeCell ref="R344:S344"/>
    <mergeCell ref="R348:S348"/>
    <mergeCell ref="R349:S349"/>
    <mergeCell ref="R351:S351"/>
    <mergeCell ref="R345:S345"/>
    <mergeCell ref="R346:S346"/>
    <mergeCell ref="R347:S347"/>
    <mergeCell ref="R352:S352"/>
    <mergeCell ref="D326:O327"/>
    <mergeCell ref="P326:Q327"/>
    <mergeCell ref="R326:S327"/>
    <mergeCell ref="D315:O318"/>
    <mergeCell ref="P315:Q318"/>
    <mergeCell ref="R315:S318"/>
    <mergeCell ref="D319:O320"/>
    <mergeCell ref="P319:Q320"/>
    <mergeCell ref="R319:S320"/>
    <mergeCell ref="P312:Q312"/>
    <mergeCell ref="R312:S312"/>
    <mergeCell ref="D313:O313"/>
    <mergeCell ref="P313:Q313"/>
    <mergeCell ref="R313:S313"/>
    <mergeCell ref="P340:Q340"/>
    <mergeCell ref="X340:Y340"/>
    <mergeCell ref="P342:Q342"/>
    <mergeCell ref="X342:Y342"/>
    <mergeCell ref="R340:S340"/>
    <mergeCell ref="R342:S342"/>
    <mergeCell ref="P338:Q338"/>
    <mergeCell ref="X338:Y338"/>
    <mergeCell ref="P339:Q339"/>
    <mergeCell ref="X339:Y339"/>
    <mergeCell ref="R338:S338"/>
    <mergeCell ref="R339:S339"/>
    <mergeCell ref="P336:Q336"/>
    <mergeCell ref="X336:Y336"/>
    <mergeCell ref="P337:Q337"/>
    <mergeCell ref="X337:Y337"/>
    <mergeCell ref="D328:O329"/>
    <mergeCell ref="P328:Q329"/>
    <mergeCell ref="P311:Q311"/>
    <mergeCell ref="R311:S311"/>
    <mergeCell ref="P307:Q307"/>
    <mergeCell ref="D308:O308"/>
    <mergeCell ref="P308:Q308"/>
    <mergeCell ref="R308:S308"/>
    <mergeCell ref="P305:Q305"/>
    <mergeCell ref="R305:S305"/>
    <mergeCell ref="P306:Q306"/>
    <mergeCell ref="R306:S306"/>
    <mergeCell ref="D301:O301"/>
    <mergeCell ref="P301:Q301"/>
    <mergeCell ref="R301:S301"/>
    <mergeCell ref="P304:Q304"/>
    <mergeCell ref="R304:S304"/>
    <mergeCell ref="D322:O325"/>
    <mergeCell ref="P322:Q325"/>
    <mergeCell ref="R322:S325"/>
    <mergeCell ref="P299:Q299"/>
    <mergeCell ref="R299:S299"/>
    <mergeCell ref="P300:Q300"/>
    <mergeCell ref="R300:S300"/>
    <mergeCell ref="D293:O294"/>
    <mergeCell ref="P293:Q294"/>
    <mergeCell ref="R293:S294"/>
    <mergeCell ref="D297:F297"/>
    <mergeCell ref="D287:O290"/>
    <mergeCell ref="P287:Q290"/>
    <mergeCell ref="R287:S290"/>
    <mergeCell ref="D291:O292"/>
    <mergeCell ref="P291:Q292"/>
    <mergeCell ref="R291:S292"/>
    <mergeCell ref="T287:T290"/>
    <mergeCell ref="P284:Q284"/>
    <mergeCell ref="R284:S284"/>
    <mergeCell ref="D285:O285"/>
    <mergeCell ref="P285:Q285"/>
    <mergeCell ref="R285:S285"/>
    <mergeCell ref="T291:T292"/>
    <mergeCell ref="T293:T294"/>
    <mergeCell ref="P282:Q282"/>
    <mergeCell ref="R282:S282"/>
    <mergeCell ref="P283:Q283"/>
    <mergeCell ref="R283:S283"/>
    <mergeCell ref="P279:Q279"/>
    <mergeCell ref="R279:S279"/>
    <mergeCell ref="P280:Q280"/>
    <mergeCell ref="R280:S280"/>
    <mergeCell ref="P281:Q281"/>
    <mergeCell ref="R281:S281"/>
    <mergeCell ref="AL276:AM276"/>
    <mergeCell ref="P277:Q277"/>
    <mergeCell ref="R277:S277"/>
    <mergeCell ref="AL277:AM277"/>
    <mergeCell ref="P278:Q278"/>
    <mergeCell ref="R278:S278"/>
    <mergeCell ref="AJ278:AK278"/>
    <mergeCell ref="AL278:AM278"/>
    <mergeCell ref="X281:Y281"/>
    <mergeCell ref="X282:Y282"/>
    <mergeCell ref="X283:Y283"/>
    <mergeCell ref="AJ276:AK276"/>
    <mergeCell ref="AJ277:AK277"/>
    <mergeCell ref="AJ279:AK279"/>
    <mergeCell ref="AJ280:AK280"/>
    <mergeCell ref="AJ281:AK281"/>
    <mergeCell ref="AD283:AE283"/>
    <mergeCell ref="D268:O268"/>
    <mergeCell ref="P268:Q268"/>
    <mergeCell ref="R268:S268"/>
    <mergeCell ref="D271:O275"/>
    <mergeCell ref="P271:W275"/>
    <mergeCell ref="P276:Q276"/>
    <mergeCell ref="R276:S276"/>
    <mergeCell ref="P266:Q266"/>
    <mergeCell ref="R266:S266"/>
    <mergeCell ref="P267:Q267"/>
    <mergeCell ref="R267:S267"/>
    <mergeCell ref="AJ263:AK264"/>
    <mergeCell ref="AL263:AM264"/>
    <mergeCell ref="P265:Q265"/>
    <mergeCell ref="R265:S265"/>
    <mergeCell ref="AJ265:AK265"/>
    <mergeCell ref="AL265:AM265"/>
    <mergeCell ref="D263:D264"/>
    <mergeCell ref="E263:N264"/>
    <mergeCell ref="O263:O264"/>
    <mergeCell ref="P263:Q264"/>
    <mergeCell ref="R263:S264"/>
    <mergeCell ref="T263:T264"/>
    <mergeCell ref="X266:Y266"/>
    <mergeCell ref="P262:Q262"/>
    <mergeCell ref="R262:S262"/>
    <mergeCell ref="P258:Q258"/>
    <mergeCell ref="R258:S258"/>
    <mergeCell ref="AJ258:AK258"/>
    <mergeCell ref="AL258:AM258"/>
    <mergeCell ref="D259:D261"/>
    <mergeCell ref="E259:N261"/>
    <mergeCell ref="O259:O261"/>
    <mergeCell ref="P259:Q261"/>
    <mergeCell ref="R259:S261"/>
    <mergeCell ref="P254:Q254"/>
    <mergeCell ref="R254:S254"/>
    <mergeCell ref="D255:O255"/>
    <mergeCell ref="P255:Q255"/>
    <mergeCell ref="R255:S255"/>
    <mergeCell ref="P252:Q252"/>
    <mergeCell ref="R252:S252"/>
    <mergeCell ref="P253:Q253"/>
    <mergeCell ref="R253:S253"/>
    <mergeCell ref="X253:Y253"/>
    <mergeCell ref="X254:Y254"/>
    <mergeCell ref="X255:Y255"/>
    <mergeCell ref="T259:T261"/>
    <mergeCell ref="R250:S250"/>
    <mergeCell ref="P251:Q251"/>
    <mergeCell ref="R251:S251"/>
    <mergeCell ref="D246:O246"/>
    <mergeCell ref="P246:Q246"/>
    <mergeCell ref="R246:S246"/>
    <mergeCell ref="P249:Q249"/>
    <mergeCell ref="R249:S249"/>
    <mergeCell ref="P250:Q250"/>
    <mergeCell ref="P244:Q244"/>
    <mergeCell ref="R244:S244"/>
    <mergeCell ref="P245:Q245"/>
    <mergeCell ref="R245:S245"/>
    <mergeCell ref="P242:Q242"/>
    <mergeCell ref="R242:S242"/>
    <mergeCell ref="P243:Q243"/>
    <mergeCell ref="R243:S243"/>
    <mergeCell ref="E219:N220"/>
    <mergeCell ref="O219:O220"/>
    <mergeCell ref="P219:Q220"/>
    <mergeCell ref="R219:S220"/>
    <mergeCell ref="T219:T220"/>
    <mergeCell ref="P217:Q217"/>
    <mergeCell ref="R217:S217"/>
    <mergeCell ref="P218:Q218"/>
    <mergeCell ref="R218:S218"/>
    <mergeCell ref="P240:Q240"/>
    <mergeCell ref="R240:S240"/>
    <mergeCell ref="P241:Q241"/>
    <mergeCell ref="R241:S241"/>
    <mergeCell ref="P238:Q238"/>
    <mergeCell ref="R238:S238"/>
    <mergeCell ref="P239:Q239"/>
    <mergeCell ref="R239:S239"/>
    <mergeCell ref="E234:N235"/>
    <mergeCell ref="P234:Q234"/>
    <mergeCell ref="R234:S234"/>
    <mergeCell ref="P235:Q235"/>
    <mergeCell ref="R235:S235"/>
    <mergeCell ref="P233:Q233"/>
    <mergeCell ref="R233:S233"/>
    <mergeCell ref="P236:Q236"/>
    <mergeCell ref="P237:Q237"/>
    <mergeCell ref="R237:S237"/>
    <mergeCell ref="D232:AQ232"/>
    <mergeCell ref="X233:Y233"/>
    <mergeCell ref="AD233:AE233"/>
    <mergeCell ref="AN233:AO233"/>
    <mergeCell ref="AP233:AQ233"/>
    <mergeCell ref="P215:Q215"/>
    <mergeCell ref="R215:S215"/>
    <mergeCell ref="P216:Q216"/>
    <mergeCell ref="R216:S216"/>
    <mergeCell ref="P213:Q213"/>
    <mergeCell ref="R213:S213"/>
    <mergeCell ref="P214:Q214"/>
    <mergeCell ref="R214:S214"/>
    <mergeCell ref="P212:Q212"/>
    <mergeCell ref="R212:S212"/>
    <mergeCell ref="P211:Q211"/>
    <mergeCell ref="R211:S211"/>
    <mergeCell ref="R227:S227"/>
    <mergeCell ref="P221:Q221"/>
    <mergeCell ref="R221:S221"/>
    <mergeCell ref="P222:Q222"/>
    <mergeCell ref="P223:Q223"/>
    <mergeCell ref="R223:S223"/>
    <mergeCell ref="P224:Q224"/>
    <mergeCell ref="R224:S224"/>
    <mergeCell ref="P209:Q209"/>
    <mergeCell ref="R209:S209"/>
    <mergeCell ref="P210:Q210"/>
    <mergeCell ref="R210:S210"/>
    <mergeCell ref="P208:Q208"/>
    <mergeCell ref="R208:S208"/>
    <mergeCell ref="E205:N206"/>
    <mergeCell ref="P205:Q206"/>
    <mergeCell ref="R205:S206"/>
    <mergeCell ref="T205:T206"/>
    <mergeCell ref="P207:Q207"/>
    <mergeCell ref="R207:S207"/>
    <mergeCell ref="P203:Q203"/>
    <mergeCell ref="R203:S203"/>
    <mergeCell ref="P204:Q204"/>
    <mergeCell ref="R204:S204"/>
    <mergeCell ref="P200:Q200"/>
    <mergeCell ref="R200:S200"/>
    <mergeCell ref="E201:N203"/>
    <mergeCell ref="P201:Q201"/>
    <mergeCell ref="R201:S201"/>
    <mergeCell ref="P202:Q202"/>
    <mergeCell ref="R202:S202"/>
    <mergeCell ref="L197:O197"/>
    <mergeCell ref="P197:Q197"/>
    <mergeCell ref="R197:S197"/>
    <mergeCell ref="X196:Y196"/>
    <mergeCell ref="X197:Y197"/>
    <mergeCell ref="AD196:AE196"/>
    <mergeCell ref="AD197:AE197"/>
    <mergeCell ref="P195:Q195"/>
    <mergeCell ref="R195:S195"/>
    <mergeCell ref="D196:J197"/>
    <mergeCell ref="L196:O196"/>
    <mergeCell ref="P196:Q196"/>
    <mergeCell ref="R196:S196"/>
    <mergeCell ref="P193:Q193"/>
    <mergeCell ref="R193:S193"/>
    <mergeCell ref="P194:Q194"/>
    <mergeCell ref="R194:S194"/>
    <mergeCell ref="P191:Q191"/>
    <mergeCell ref="R191:S191"/>
    <mergeCell ref="P192:Q192"/>
    <mergeCell ref="R192:S192"/>
    <mergeCell ref="P189:Q189"/>
    <mergeCell ref="R189:S189"/>
    <mergeCell ref="P190:Q190"/>
    <mergeCell ref="R190:S190"/>
    <mergeCell ref="P187:Q187"/>
    <mergeCell ref="R187:S187"/>
    <mergeCell ref="P188:Q188"/>
    <mergeCell ref="R188:S188"/>
    <mergeCell ref="P185:Q185"/>
    <mergeCell ref="R185:S185"/>
    <mergeCell ref="P186:Q186"/>
    <mergeCell ref="R186:S186"/>
    <mergeCell ref="P183:Q183"/>
    <mergeCell ref="R183:S183"/>
    <mergeCell ref="P184:Q184"/>
    <mergeCell ref="R184:S184"/>
    <mergeCell ref="P180:Q180"/>
    <mergeCell ref="R180:S180"/>
    <mergeCell ref="E181:N181"/>
    <mergeCell ref="P182:Q182"/>
    <mergeCell ref="R182:S182"/>
    <mergeCell ref="P177:Q177"/>
    <mergeCell ref="R177:S177"/>
    <mergeCell ref="E178:N179"/>
    <mergeCell ref="P178:Q178"/>
    <mergeCell ref="R178:S178"/>
    <mergeCell ref="P179:Q179"/>
    <mergeCell ref="R179:S179"/>
    <mergeCell ref="P174:Q174"/>
    <mergeCell ref="R174:S174"/>
    <mergeCell ref="E175:N177"/>
    <mergeCell ref="P176:Q176"/>
    <mergeCell ref="R176:S176"/>
    <mergeCell ref="L171:O171"/>
    <mergeCell ref="P171:Q171"/>
    <mergeCell ref="R171:S171"/>
    <mergeCell ref="X171:Y171"/>
    <mergeCell ref="AD171:AE171"/>
    <mergeCell ref="D170:J171"/>
    <mergeCell ref="L170:O170"/>
    <mergeCell ref="P170:Q170"/>
    <mergeCell ref="R170:S170"/>
    <mergeCell ref="X170:Y170"/>
    <mergeCell ref="AD170:AE170"/>
    <mergeCell ref="P169:Q169"/>
    <mergeCell ref="R169:S169"/>
    <mergeCell ref="P168:Q168"/>
    <mergeCell ref="R168:S168"/>
    <mergeCell ref="X168:Y168"/>
    <mergeCell ref="AD168:AE168"/>
    <mergeCell ref="P167:Q167"/>
    <mergeCell ref="R167:S167"/>
    <mergeCell ref="P166:Q166"/>
    <mergeCell ref="R166:S166"/>
    <mergeCell ref="X166:Y166"/>
    <mergeCell ref="AD166:AE166"/>
    <mergeCell ref="P165:Q165"/>
    <mergeCell ref="R165:S165"/>
    <mergeCell ref="P164:Q164"/>
    <mergeCell ref="R164:S164"/>
    <mergeCell ref="P163:Q163"/>
    <mergeCell ref="R163:S163"/>
    <mergeCell ref="X163:Y163"/>
    <mergeCell ref="AD163:AE163"/>
    <mergeCell ref="AD164:AE164"/>
    <mergeCell ref="P162:Q162"/>
    <mergeCell ref="R162:S162"/>
    <mergeCell ref="AD162:AE162"/>
    <mergeCell ref="P161:Q161"/>
    <mergeCell ref="R161:S161"/>
    <mergeCell ref="P160:Q160"/>
    <mergeCell ref="R160:S160"/>
    <mergeCell ref="X160:Y160"/>
    <mergeCell ref="AD160:AE160"/>
    <mergeCell ref="P159:Q159"/>
    <mergeCell ref="R159:S159"/>
    <mergeCell ref="P157:Q157"/>
    <mergeCell ref="R157:S157"/>
    <mergeCell ref="P158:Q158"/>
    <mergeCell ref="R158:S158"/>
    <mergeCell ref="X157:Y157"/>
    <mergeCell ref="D156:N158"/>
    <mergeCell ref="P155:Q155"/>
    <mergeCell ref="R155:S155"/>
    <mergeCell ref="X155:Y155"/>
    <mergeCell ref="AD155:AE155"/>
    <mergeCell ref="AD161:AE161"/>
    <mergeCell ref="P154:Q154"/>
    <mergeCell ref="R154:S154"/>
    <mergeCell ref="P153:Q153"/>
    <mergeCell ref="R153:S153"/>
    <mergeCell ref="P151:Q151"/>
    <mergeCell ref="P152:Q152"/>
    <mergeCell ref="P149:Q149"/>
    <mergeCell ref="P150:Q150"/>
    <mergeCell ref="P148:Q148"/>
    <mergeCell ref="R148:S148"/>
    <mergeCell ref="P147:Q147"/>
    <mergeCell ref="R147:S147"/>
    <mergeCell ref="P146:Q146"/>
    <mergeCell ref="R146:S146"/>
    <mergeCell ref="X146:Y146"/>
    <mergeCell ref="AD146:AE146"/>
    <mergeCell ref="P144:Q144"/>
    <mergeCell ref="R144:S144"/>
    <mergeCell ref="P145:Q145"/>
    <mergeCell ref="R145:S145"/>
    <mergeCell ref="P143:Q143"/>
    <mergeCell ref="R143:S143"/>
    <mergeCell ref="P142:Q142"/>
    <mergeCell ref="R142:S142"/>
    <mergeCell ref="P141:Q141"/>
    <mergeCell ref="R141:S141"/>
    <mergeCell ref="P140:Q140"/>
    <mergeCell ref="R140:S140"/>
    <mergeCell ref="P138:Q138"/>
    <mergeCell ref="P139:Q139"/>
    <mergeCell ref="R139:S139"/>
    <mergeCell ref="P137:Q137"/>
    <mergeCell ref="R137:S137"/>
    <mergeCell ref="P136:Q136"/>
    <mergeCell ref="R136:S136"/>
    <mergeCell ref="P135:Q135"/>
    <mergeCell ref="R135:S135"/>
    <mergeCell ref="P134:Q134"/>
    <mergeCell ref="R134:S134"/>
    <mergeCell ref="P133:Q133"/>
    <mergeCell ref="R133:S133"/>
    <mergeCell ref="P131:Q131"/>
    <mergeCell ref="P132:Q132"/>
    <mergeCell ref="R132:S132"/>
    <mergeCell ref="P130:Q130"/>
    <mergeCell ref="R130:S130"/>
    <mergeCell ref="P129:Q129"/>
    <mergeCell ref="R129:S129"/>
    <mergeCell ref="X129:Y129"/>
    <mergeCell ref="AD129:AE129"/>
    <mergeCell ref="AD128:AE128"/>
    <mergeCell ref="P127:Q127"/>
    <mergeCell ref="R127:S127"/>
    <mergeCell ref="X127:Y127"/>
    <mergeCell ref="AD127:AE127"/>
    <mergeCell ref="X128:Y128"/>
    <mergeCell ref="AD132:AE132"/>
    <mergeCell ref="AD133:AE133"/>
    <mergeCell ref="AD134:AE134"/>
    <mergeCell ref="P126:Q126"/>
    <mergeCell ref="R126:S126"/>
    <mergeCell ref="P128:Q128"/>
    <mergeCell ref="R128:S128"/>
    <mergeCell ref="P125:Q125"/>
    <mergeCell ref="R125:S125"/>
    <mergeCell ref="D124:N125"/>
    <mergeCell ref="P124:Q124"/>
    <mergeCell ref="R124:S124"/>
    <mergeCell ref="P123:Q123"/>
    <mergeCell ref="R123:S123"/>
    <mergeCell ref="X123:Y123"/>
    <mergeCell ref="AD123:AE123"/>
    <mergeCell ref="P122:Q122"/>
    <mergeCell ref="R122:S122"/>
    <mergeCell ref="P121:Q121"/>
    <mergeCell ref="R121:S121"/>
    <mergeCell ref="X121:Y121"/>
    <mergeCell ref="AD121:AE121"/>
    <mergeCell ref="X122:Y122"/>
    <mergeCell ref="X124:Y124"/>
    <mergeCell ref="X125:Y125"/>
    <mergeCell ref="X126:Y126"/>
    <mergeCell ref="P120:Q120"/>
    <mergeCell ref="R120:S120"/>
    <mergeCell ref="P119:Q119"/>
    <mergeCell ref="R119:S119"/>
    <mergeCell ref="X119:Y119"/>
    <mergeCell ref="AD119:AE119"/>
    <mergeCell ref="P118:Q118"/>
    <mergeCell ref="R118:S118"/>
    <mergeCell ref="P115:Q115"/>
    <mergeCell ref="P116:Q116"/>
    <mergeCell ref="R116:S116"/>
    <mergeCell ref="X116:Y116"/>
    <mergeCell ref="AD116:AE116"/>
    <mergeCell ref="P114:Q114"/>
    <mergeCell ref="R114:S114"/>
    <mergeCell ref="P113:Q113"/>
    <mergeCell ref="R113:S113"/>
    <mergeCell ref="X113:Y113"/>
    <mergeCell ref="AD113:AE113"/>
    <mergeCell ref="X114:Y114"/>
    <mergeCell ref="X118:Y118"/>
    <mergeCell ref="P112:Q112"/>
    <mergeCell ref="R112:S112"/>
    <mergeCell ref="E111:K111"/>
    <mergeCell ref="P111:Q111"/>
    <mergeCell ref="R111:S111"/>
    <mergeCell ref="X111:Y111"/>
    <mergeCell ref="AD111:AE111"/>
    <mergeCell ref="P110:Q110"/>
    <mergeCell ref="R110:S110"/>
    <mergeCell ref="X110:Y110"/>
    <mergeCell ref="AD110:AE110"/>
    <mergeCell ref="P109:Q109"/>
    <mergeCell ref="R109:S109"/>
    <mergeCell ref="X109:Y109"/>
    <mergeCell ref="AD109:AE109"/>
    <mergeCell ref="P107:Q107"/>
    <mergeCell ref="R107:S107"/>
    <mergeCell ref="X107:Y107"/>
    <mergeCell ref="X112:Y112"/>
    <mergeCell ref="P106:Q106"/>
    <mergeCell ref="R106:S106"/>
    <mergeCell ref="X106:Y106"/>
    <mergeCell ref="AD106:AE106"/>
    <mergeCell ref="P105:Q105"/>
    <mergeCell ref="R105:S105"/>
    <mergeCell ref="P104:Q104"/>
    <mergeCell ref="R104:S104"/>
    <mergeCell ref="X104:Y104"/>
    <mergeCell ref="AD104:AE104"/>
    <mergeCell ref="P103:Q103"/>
    <mergeCell ref="R103:S103"/>
    <mergeCell ref="X103:Y103"/>
    <mergeCell ref="AD103:AE103"/>
    <mergeCell ref="P101:Q101"/>
    <mergeCell ref="R101:S101"/>
    <mergeCell ref="P102:Q102"/>
    <mergeCell ref="R102:S102"/>
    <mergeCell ref="X102:Y102"/>
    <mergeCell ref="X105:Y105"/>
    <mergeCell ref="X101:Y101"/>
    <mergeCell ref="P100:Q100"/>
    <mergeCell ref="R100:S100"/>
    <mergeCell ref="X100:Y100"/>
    <mergeCell ref="AD100:AE100"/>
    <mergeCell ref="AD99:AE99"/>
    <mergeCell ref="P99:Q99"/>
    <mergeCell ref="R99:S99"/>
    <mergeCell ref="P98:Q98"/>
    <mergeCell ref="R98:S98"/>
    <mergeCell ref="X98:Y98"/>
    <mergeCell ref="AD98:AE98"/>
    <mergeCell ref="P97:Q97"/>
    <mergeCell ref="R97:S97"/>
    <mergeCell ref="P96:Q96"/>
    <mergeCell ref="R96:S96"/>
    <mergeCell ref="X96:Y96"/>
    <mergeCell ref="AD96:AE96"/>
    <mergeCell ref="X97:Y97"/>
    <mergeCell ref="X99:Y99"/>
    <mergeCell ref="P95:Q95"/>
    <mergeCell ref="R95:S95"/>
    <mergeCell ref="X95:Y95"/>
    <mergeCell ref="AD95:AE95"/>
    <mergeCell ref="P94:Q94"/>
    <mergeCell ref="R94:S94"/>
    <mergeCell ref="X94:Y94"/>
    <mergeCell ref="AD94:AE94"/>
    <mergeCell ref="P92:Q92"/>
    <mergeCell ref="R92:S92"/>
    <mergeCell ref="P91:Q91"/>
    <mergeCell ref="R91:S91"/>
    <mergeCell ref="X91:Y91"/>
    <mergeCell ref="AD91:AE91"/>
    <mergeCell ref="P90:Q90"/>
    <mergeCell ref="R90:S90"/>
    <mergeCell ref="P89:Q89"/>
    <mergeCell ref="R89:S89"/>
    <mergeCell ref="X89:Y89"/>
    <mergeCell ref="AD89:AE89"/>
    <mergeCell ref="X90:Y90"/>
    <mergeCell ref="X92:Y92"/>
    <mergeCell ref="P88:Q88"/>
    <mergeCell ref="R88:S88"/>
    <mergeCell ref="P87:Q87"/>
    <mergeCell ref="R87:S87"/>
    <mergeCell ref="X87:Y87"/>
    <mergeCell ref="AD87:AE87"/>
    <mergeCell ref="P86:Q86"/>
    <mergeCell ref="R86:S86"/>
    <mergeCell ref="X86:Y86"/>
    <mergeCell ref="AD86:AE86"/>
    <mergeCell ref="P84:Q84"/>
    <mergeCell ref="R84:S84"/>
    <mergeCell ref="W82:W83"/>
    <mergeCell ref="AC82:AC83"/>
    <mergeCell ref="P81:Q81"/>
    <mergeCell ref="R81:S81"/>
    <mergeCell ref="X81:Y81"/>
    <mergeCell ref="AD81:AE81"/>
    <mergeCell ref="X88:Y88"/>
    <mergeCell ref="D75:W75"/>
    <mergeCell ref="P76:Q76"/>
    <mergeCell ref="R76:S76"/>
    <mergeCell ref="D73:O73"/>
    <mergeCell ref="P73:Q73"/>
    <mergeCell ref="R73:S73"/>
    <mergeCell ref="X73:Y73"/>
    <mergeCell ref="AD73:AE73"/>
    <mergeCell ref="P72:Q72"/>
    <mergeCell ref="R72:S72"/>
    <mergeCell ref="P71:Q71"/>
    <mergeCell ref="R71:S71"/>
    <mergeCell ref="X71:Y71"/>
    <mergeCell ref="AD71:AE71"/>
    <mergeCell ref="AD76:AE76"/>
    <mergeCell ref="P70:Q70"/>
    <mergeCell ref="R70:S70"/>
    <mergeCell ref="X70:Y70"/>
    <mergeCell ref="AD70:AE70"/>
    <mergeCell ref="P68:Q68"/>
    <mergeCell ref="R68:S68"/>
    <mergeCell ref="X68:Y68"/>
    <mergeCell ref="AD68:AE68"/>
    <mergeCell ref="P67:Q67"/>
    <mergeCell ref="R67:S67"/>
    <mergeCell ref="X67:Y67"/>
    <mergeCell ref="AD67:AE67"/>
    <mergeCell ref="P65:Q65"/>
    <mergeCell ref="R65:S65"/>
    <mergeCell ref="X65:Y65"/>
    <mergeCell ref="E62:N64"/>
    <mergeCell ref="O62:O64"/>
    <mergeCell ref="T62:T64"/>
    <mergeCell ref="AD61:AE61"/>
    <mergeCell ref="P61:Q61"/>
    <mergeCell ref="R61:S61"/>
    <mergeCell ref="E59:N60"/>
    <mergeCell ref="O59:O60"/>
    <mergeCell ref="T59:T60"/>
    <mergeCell ref="P58:Q58"/>
    <mergeCell ref="R58:S58"/>
    <mergeCell ref="X58:Y58"/>
    <mergeCell ref="AD58:AE58"/>
    <mergeCell ref="P56:Q56"/>
    <mergeCell ref="Z59:Z60"/>
    <mergeCell ref="X61:Y61"/>
    <mergeCell ref="Z62:Z64"/>
    <mergeCell ref="P55:Q55"/>
    <mergeCell ref="R55:S55"/>
    <mergeCell ref="P54:Q54"/>
    <mergeCell ref="R54:S54"/>
    <mergeCell ref="P53:Q53"/>
    <mergeCell ref="R53:S53"/>
    <mergeCell ref="R56:S56"/>
    <mergeCell ref="P52:Q52"/>
    <mergeCell ref="R52:S52"/>
    <mergeCell ref="P51:Q51"/>
    <mergeCell ref="R51:S51"/>
    <mergeCell ref="X51:Y51"/>
    <mergeCell ref="AD51:AE51"/>
    <mergeCell ref="P49:Q49"/>
    <mergeCell ref="R49:S49"/>
    <mergeCell ref="X54:Y54"/>
    <mergeCell ref="X55:Y55"/>
    <mergeCell ref="X49:Y49"/>
    <mergeCell ref="X52:Y52"/>
    <mergeCell ref="X53:Y53"/>
    <mergeCell ref="P48:Q48"/>
    <mergeCell ref="R48:S48"/>
    <mergeCell ref="X48:Y48"/>
    <mergeCell ref="AD48:AE48"/>
    <mergeCell ref="P47:Q47"/>
    <mergeCell ref="R47:S47"/>
    <mergeCell ref="P46:Q46"/>
    <mergeCell ref="R46:S46"/>
    <mergeCell ref="X46:Y46"/>
    <mergeCell ref="AD46:AE46"/>
    <mergeCell ref="P44:Q44"/>
    <mergeCell ref="R44:S44"/>
    <mergeCell ref="X44:Y44"/>
    <mergeCell ref="AD44:AE44"/>
    <mergeCell ref="P43:Q43"/>
    <mergeCell ref="R43:S43"/>
    <mergeCell ref="P42:Q42"/>
    <mergeCell ref="R42:S42"/>
    <mergeCell ref="X42:Y42"/>
    <mergeCell ref="AD42:AE42"/>
    <mergeCell ref="X43:Y43"/>
    <mergeCell ref="X47:Y47"/>
    <mergeCell ref="P39:Q39"/>
    <mergeCell ref="R39:S39"/>
    <mergeCell ref="P38:Q38"/>
    <mergeCell ref="R38:S38"/>
    <mergeCell ref="X38:Y38"/>
    <mergeCell ref="AD38:AE38"/>
    <mergeCell ref="P37:Q37"/>
    <mergeCell ref="R37:S37"/>
    <mergeCell ref="P36:Q36"/>
    <mergeCell ref="R36:S36"/>
    <mergeCell ref="X36:Y36"/>
    <mergeCell ref="AD36:AE36"/>
    <mergeCell ref="P35:Q35"/>
    <mergeCell ref="R35:S35"/>
    <mergeCell ref="P34:Q34"/>
    <mergeCell ref="R34:S34"/>
    <mergeCell ref="X34:Y34"/>
    <mergeCell ref="AD34:AE34"/>
    <mergeCell ref="X35:Y35"/>
    <mergeCell ref="X37:Y37"/>
    <mergeCell ref="X39:Y39"/>
    <mergeCell ref="AF17:AF18"/>
    <mergeCell ref="AH17:AH18"/>
    <mergeCell ref="AD20:AE20"/>
    <mergeCell ref="AD22:AE22"/>
    <mergeCell ref="P33:Q33"/>
    <mergeCell ref="R33:S33"/>
    <mergeCell ref="P32:Q32"/>
    <mergeCell ref="R32:S32"/>
    <mergeCell ref="X32:Y32"/>
    <mergeCell ref="AD32:AE32"/>
    <mergeCell ref="P31:Q31"/>
    <mergeCell ref="R31:S31"/>
    <mergeCell ref="P30:Q30"/>
    <mergeCell ref="R30:S30"/>
    <mergeCell ref="X30:Y30"/>
    <mergeCell ref="AD30:AE30"/>
    <mergeCell ref="P29:Q29"/>
    <mergeCell ref="R29:S29"/>
    <mergeCell ref="P27:Q27"/>
    <mergeCell ref="R27:S27"/>
    <mergeCell ref="X27:Y27"/>
    <mergeCell ref="AD27:AE27"/>
    <mergeCell ref="X31:Y31"/>
    <mergeCell ref="X33:Y33"/>
    <mergeCell ref="AD24:AE24"/>
    <mergeCell ref="X29:Y29"/>
    <mergeCell ref="Z17:Z18"/>
    <mergeCell ref="AB17:AB18"/>
    <mergeCell ref="X20:Y20"/>
    <mergeCell ref="X22:Y22"/>
    <mergeCell ref="X24:Y24"/>
    <mergeCell ref="AD17:AE18"/>
    <mergeCell ref="AA9:AA12"/>
    <mergeCell ref="AB9:AB12"/>
    <mergeCell ref="D24:O24"/>
    <mergeCell ref="P24:Q24"/>
    <mergeCell ref="R24:S24"/>
    <mergeCell ref="P23:Q23"/>
    <mergeCell ref="R23:S23"/>
    <mergeCell ref="X23:Y23"/>
    <mergeCell ref="AD23:AE23"/>
    <mergeCell ref="P22:Q22"/>
    <mergeCell ref="R22:S22"/>
    <mergeCell ref="P21:Q21"/>
    <mergeCell ref="R21:S21"/>
    <mergeCell ref="X21:Y21"/>
    <mergeCell ref="AD21:AE21"/>
    <mergeCell ref="P20:Q20"/>
    <mergeCell ref="R20:S20"/>
    <mergeCell ref="P19:Q19"/>
    <mergeCell ref="R19:S19"/>
    <mergeCell ref="X19:Y19"/>
    <mergeCell ref="AD19:AE19"/>
    <mergeCell ref="X17:Y18"/>
    <mergeCell ref="P577:Q577"/>
    <mergeCell ref="R577:S577"/>
    <mergeCell ref="X577:Y577"/>
    <mergeCell ref="AD577:AE577"/>
    <mergeCell ref="AJ577:AK577"/>
    <mergeCell ref="AL577:AM577"/>
    <mergeCell ref="AN577:AO577"/>
    <mergeCell ref="AP577:AQ577"/>
    <mergeCell ref="D7:E7"/>
    <mergeCell ref="B8:O12"/>
    <mergeCell ref="P8:Q12"/>
    <mergeCell ref="R8:T8"/>
    <mergeCell ref="R9:S12"/>
    <mergeCell ref="T9:T12"/>
    <mergeCell ref="U9:U12"/>
    <mergeCell ref="V9:V12"/>
    <mergeCell ref="V17:V18"/>
    <mergeCell ref="D17:D18"/>
    <mergeCell ref="E17:N18"/>
    <mergeCell ref="O17:O18"/>
    <mergeCell ref="P17:Q18"/>
    <mergeCell ref="R17:S18"/>
    <mergeCell ref="T17:T18"/>
    <mergeCell ref="AG9:AG12"/>
    <mergeCell ref="AH9:AH12"/>
    <mergeCell ref="AI9:AI12"/>
    <mergeCell ref="AC9:AC12"/>
    <mergeCell ref="AD9:AE12"/>
    <mergeCell ref="AF9:AF12"/>
    <mergeCell ref="W9:W12"/>
    <mergeCell ref="X9:Y12"/>
    <mergeCell ref="Z9:Z12"/>
  </mergeCells>
  <hyperlinks>
    <hyperlink ref="AJ27:AK27" display="PLANT INVENTORY"/>
    <hyperlink ref="AJ126:AK153" display="EP/CAL01"/>
    <hyperlink ref="AJ223:AK227" display="EC/CAL01"/>
  </hyperlinks>
  <pageMargins left="3.937007874015748E-2" right="3.937007874015748E-2" top="0.19685039370078741" bottom="0.39370078740157483" header="0.31496062992125984" footer="0.31496062992125984"/>
  <pageSetup paperSize="9" scale="29" orientation="portrait" r:id="rId1"/>
  <headerFooter>
    <oddFooter>&amp;C&amp;"Trebuchet MS,Regular"&amp;8Prepared by EAG Consulting Sdn Bhd, All Right Reserved&amp;R&amp;"Trebuchet MS,Regular"&amp;8ICSAS CALCULATORSE/CAL 01 / FARIZA MAHMUDPage &amp;N</oddFooter>
  </headerFooter>
  <rowBreaks count="1" manualBreakCount="1">
    <brk id="673"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G9:G11"/>
  <sheetViews>
    <sheetView workbookViewId="0">
      <selection activeCell="F25" sqref="F25"/>
    </sheetView>
  </sheetViews>
  <sheetFormatPr defaultRowHeight="15" x14ac:dyDescent="0.25"/>
  <sheetData>
    <row r="9" spans="7:7" x14ac:dyDescent="0.25">
      <c r="G9" t="s">
        <v>831</v>
      </c>
    </row>
    <row r="11" spans="7:7" x14ac:dyDescent="0.25">
      <c r="G11" t="str">
        <f>IF(G9="2 POINT","2","0")</f>
        <v>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GG344"/>
  <sheetViews>
    <sheetView showGridLines="0" showRowColHeaders="0" tabSelected="1" topLeftCell="A46" zoomScale="70" zoomScaleNormal="70" zoomScaleSheetLayoutView="50" workbookViewId="0">
      <selection activeCell="H8" sqref="H8:P8"/>
    </sheetView>
  </sheetViews>
  <sheetFormatPr defaultRowHeight="15" x14ac:dyDescent="0.25"/>
  <cols>
    <col min="1" max="2" width="3.7109375" style="19" customWidth="1"/>
    <col min="3" max="3" width="1.7109375" customWidth="1"/>
    <col min="4" max="4" width="9.140625" style="683"/>
    <col min="8" max="8" width="4.140625" customWidth="1"/>
    <col min="9" max="9" width="3" style="683" customWidth="1"/>
    <col min="10" max="11" width="9.140625" style="597" customWidth="1"/>
    <col min="12" max="12" width="10" customWidth="1"/>
    <col min="16" max="16" width="9.140625" customWidth="1"/>
    <col min="17" max="17" width="8.28515625" customWidth="1"/>
    <col min="18" max="18" width="1.7109375" customWidth="1"/>
    <col min="19" max="19" width="2.7109375" customWidth="1"/>
    <col min="20" max="20" width="1.7109375" customWidth="1"/>
    <col min="21" max="21" width="7.42578125" customWidth="1"/>
    <col min="22" max="22" width="7.42578125" style="256" customWidth="1"/>
    <col min="23" max="23" width="7" customWidth="1"/>
    <col min="24" max="24" width="7" style="256" customWidth="1"/>
    <col min="25" max="25" width="12.7109375" customWidth="1"/>
    <col min="26" max="26" width="9.5703125" style="726" customWidth="1"/>
    <col min="27" max="27" width="19.28515625" style="726" customWidth="1"/>
    <col min="28" max="28" width="9.140625" style="726"/>
    <col min="29" max="29" width="3.7109375" customWidth="1"/>
    <col min="30" max="32" width="12.42578125" style="683" customWidth="1"/>
    <col min="33" max="34" width="11" style="683" customWidth="1"/>
    <col min="35" max="36" width="7.140625" style="1322" customWidth="1"/>
    <col min="37" max="41" width="7.140625" style="1310" hidden="1" customWidth="1"/>
    <col min="42" max="58" width="7.140625" style="1322" hidden="1" customWidth="1"/>
    <col min="59" max="67" width="7.140625" style="1322" customWidth="1"/>
    <col min="68" max="79" width="7.140625" customWidth="1"/>
  </cols>
  <sheetData>
    <row r="1" spans="2:77" ht="15" customHeight="1" x14ac:dyDescent="0.25"/>
    <row r="2" spans="2:77" x14ac:dyDescent="0.25">
      <c r="B2" s="923"/>
      <c r="C2" s="925"/>
      <c r="D2" s="925"/>
      <c r="E2" s="925"/>
      <c r="F2" s="925"/>
      <c r="G2" s="925"/>
      <c r="H2" s="925"/>
      <c r="I2" s="925"/>
      <c r="J2" s="925"/>
      <c r="K2" s="925"/>
      <c r="L2" s="925"/>
      <c r="M2" s="925"/>
      <c r="N2" s="925"/>
      <c r="O2" s="925"/>
      <c r="P2" s="925"/>
      <c r="Q2" s="923"/>
      <c r="R2" s="923"/>
      <c r="S2" s="923"/>
      <c r="T2" s="923"/>
      <c r="U2" s="923"/>
      <c r="V2" s="923"/>
      <c r="W2" s="923"/>
      <c r="X2" s="923"/>
      <c r="Y2" s="923"/>
      <c r="Z2" s="926"/>
      <c r="AA2" s="926"/>
      <c r="AB2" s="926"/>
      <c r="AC2" s="923"/>
      <c r="AD2" s="923"/>
      <c r="AE2" s="923"/>
      <c r="AF2" s="923"/>
      <c r="AG2" s="923"/>
      <c r="AH2" s="923"/>
      <c r="AI2" s="1323"/>
      <c r="AJ2" s="1323"/>
      <c r="AK2" s="1311"/>
      <c r="AL2" s="1311"/>
      <c r="AM2" s="1311"/>
      <c r="AN2" s="1311"/>
      <c r="AO2" s="1311"/>
      <c r="AP2" s="1323"/>
      <c r="AQ2" s="1323"/>
      <c r="AR2" s="1323"/>
      <c r="AS2" s="1323"/>
      <c r="AT2" s="1323"/>
      <c r="AU2" s="1323"/>
      <c r="AV2" s="1323"/>
      <c r="AW2" s="1323"/>
      <c r="AX2" s="1323"/>
      <c r="AY2" s="1323"/>
      <c r="AZ2" s="1323"/>
      <c r="BA2" s="1323"/>
      <c r="BB2" s="1323"/>
      <c r="BC2" s="1323"/>
      <c r="BD2" s="1323"/>
      <c r="BE2" s="1323"/>
      <c r="BF2" s="1323"/>
      <c r="BG2" s="1323"/>
      <c r="BH2" s="1323"/>
      <c r="BI2" s="1323"/>
      <c r="BJ2" s="1323"/>
      <c r="BK2" s="1323"/>
      <c r="BL2" s="1323"/>
      <c r="BM2" s="1323"/>
      <c r="BN2" s="1323"/>
      <c r="BO2" s="1323"/>
      <c r="BP2" s="923"/>
      <c r="BQ2" s="923"/>
      <c r="BR2" s="923"/>
      <c r="BS2" s="923"/>
      <c r="BT2" s="923"/>
      <c r="BU2" s="923"/>
      <c r="BV2" s="923"/>
      <c r="BW2" s="923"/>
      <c r="BX2" s="923"/>
      <c r="BY2" s="923"/>
    </row>
    <row r="3" spans="2:77" ht="27.75" x14ac:dyDescent="0.45">
      <c r="B3" s="923"/>
      <c r="C3" s="924" t="s">
        <v>1025</v>
      </c>
      <c r="D3" s="924"/>
      <c r="E3" s="925"/>
      <c r="F3" s="925"/>
      <c r="G3" s="925"/>
      <c r="H3" s="925"/>
      <c r="I3" s="925"/>
      <c r="J3" s="925"/>
      <c r="K3" s="925"/>
      <c r="L3" s="925"/>
      <c r="M3" s="925"/>
      <c r="N3" s="925"/>
      <c r="O3" s="925"/>
      <c r="P3" s="925"/>
      <c r="Q3" s="923"/>
      <c r="R3" s="923"/>
      <c r="S3" s="923"/>
      <c r="T3" s="923"/>
      <c r="U3" s="923"/>
      <c r="V3" s="923"/>
      <c r="W3" s="923"/>
      <c r="X3" s="923"/>
      <c r="Y3" s="923"/>
      <c r="Z3" s="926"/>
      <c r="AA3" s="926"/>
      <c r="AB3" s="926"/>
      <c r="AC3" s="923"/>
      <c r="AD3" s="923"/>
      <c r="AE3" s="923"/>
      <c r="AF3" s="923"/>
      <c r="AG3" s="923"/>
      <c r="AH3" s="923"/>
      <c r="AI3" s="1323"/>
      <c r="AJ3" s="1323"/>
      <c r="AK3" s="1311"/>
      <c r="AL3" s="1311"/>
      <c r="AM3" s="1311"/>
      <c r="AN3" s="1311"/>
      <c r="AO3" s="1311"/>
      <c r="AP3" s="1323"/>
      <c r="AQ3" s="1323"/>
      <c r="AR3" s="1323"/>
      <c r="AS3" s="1323"/>
      <c r="AT3" s="1323"/>
      <c r="AU3" s="1323"/>
      <c r="AV3" s="1323"/>
      <c r="AW3" s="1323"/>
      <c r="AX3" s="1323"/>
      <c r="AY3" s="1323"/>
      <c r="AZ3" s="1323"/>
      <c r="BA3" s="1323"/>
      <c r="BB3" s="1323"/>
      <c r="BC3" s="1323"/>
      <c r="BD3" s="1323"/>
      <c r="BE3" s="1323"/>
      <c r="BF3" s="1323"/>
      <c r="BG3" s="1323"/>
      <c r="BH3" s="1323"/>
      <c r="BI3" s="1323"/>
      <c r="BJ3" s="1323"/>
      <c r="BK3" s="1323"/>
      <c r="BL3" s="1323"/>
      <c r="BM3" s="1323"/>
      <c r="BN3" s="1323"/>
      <c r="BO3" s="1323"/>
      <c r="BP3" s="923"/>
      <c r="BQ3" s="923"/>
      <c r="BR3" s="923"/>
      <c r="BS3" s="923"/>
      <c r="BT3" s="923"/>
      <c r="BU3" s="923"/>
      <c r="BV3" s="923"/>
      <c r="BW3" s="923"/>
      <c r="BX3" s="923"/>
      <c r="BY3" s="923"/>
    </row>
    <row r="4" spans="2:77" ht="23.25" x14ac:dyDescent="0.35">
      <c r="B4" s="923"/>
      <c r="C4" s="927" t="s">
        <v>1062</v>
      </c>
      <c r="D4" s="927"/>
      <c r="E4" s="925"/>
      <c r="F4" s="925"/>
      <c r="G4" s="925"/>
      <c r="H4" s="925"/>
      <c r="I4" s="925"/>
      <c r="J4" s="925"/>
      <c r="K4" s="925"/>
      <c r="L4" s="925"/>
      <c r="M4" s="925"/>
      <c r="N4" s="925"/>
      <c r="O4" s="925"/>
      <c r="P4" s="925"/>
      <c r="Q4" s="923"/>
      <c r="R4" s="923"/>
      <c r="S4" s="923"/>
      <c r="T4" s="923"/>
      <c r="U4" s="923"/>
      <c r="V4" s="923"/>
      <c r="W4" s="923"/>
      <c r="X4" s="923"/>
      <c r="Y4" s="923"/>
      <c r="Z4" s="926"/>
      <c r="AA4" s="926"/>
      <c r="AB4" s="926"/>
      <c r="AC4" s="923"/>
      <c r="AD4" s="923"/>
      <c r="AE4" s="923"/>
      <c r="AF4" s="923"/>
      <c r="AG4" s="923"/>
      <c r="AH4" s="923"/>
      <c r="AI4" s="1323"/>
      <c r="AJ4" s="1323"/>
      <c r="AK4" s="1311"/>
      <c r="AL4" s="1311"/>
      <c r="AM4" s="1311"/>
      <c r="AN4" s="1311"/>
      <c r="AO4" s="1311"/>
      <c r="AP4" s="1323"/>
      <c r="AQ4" s="1323"/>
      <c r="AR4" s="1323"/>
      <c r="AS4" s="1323"/>
      <c r="AT4" s="1323"/>
      <c r="AU4" s="1323"/>
      <c r="AV4" s="1323"/>
      <c r="AW4" s="1323"/>
      <c r="AX4" s="1323"/>
      <c r="AY4" s="1323"/>
      <c r="AZ4" s="1323"/>
      <c r="BA4" s="1323"/>
      <c r="BB4" s="1323"/>
      <c r="BC4" s="1323"/>
      <c r="BD4" s="1323"/>
      <c r="BE4" s="1323"/>
      <c r="BF4" s="1323"/>
      <c r="BG4" s="1323"/>
      <c r="BH4" s="1323"/>
      <c r="BI4" s="1323"/>
      <c r="BJ4" s="1323"/>
      <c r="BK4" s="1323"/>
      <c r="BL4" s="1323"/>
      <c r="BM4" s="1323"/>
      <c r="BN4" s="1323"/>
      <c r="BO4" s="1323"/>
      <c r="BP4" s="923"/>
      <c r="BQ4" s="923"/>
      <c r="BR4" s="923"/>
      <c r="BS4" s="923"/>
      <c r="BT4" s="923"/>
      <c r="BU4" s="923"/>
      <c r="BV4" s="923"/>
      <c r="BW4" s="923"/>
      <c r="BX4" s="923"/>
      <c r="BY4" s="923"/>
    </row>
    <row r="5" spans="2:77" x14ac:dyDescent="0.25">
      <c r="B5" s="923"/>
      <c r="C5" s="925"/>
      <c r="D5" s="925"/>
      <c r="E5" s="925"/>
      <c r="F5" s="925"/>
      <c r="G5" s="925"/>
      <c r="H5" s="925"/>
      <c r="I5" s="925"/>
      <c r="J5" s="925"/>
      <c r="K5" s="925"/>
      <c r="L5" s="925"/>
      <c r="M5" s="925"/>
      <c r="N5" s="925"/>
      <c r="O5" s="925"/>
      <c r="P5" s="925"/>
      <c r="Q5" s="923"/>
      <c r="R5" s="923"/>
      <c r="S5" s="923"/>
      <c r="T5" s="923"/>
      <c r="U5" s="923"/>
      <c r="V5" s="923"/>
      <c r="W5" s="923"/>
      <c r="X5" s="923"/>
      <c r="Y5" s="923"/>
      <c r="Z5" s="926"/>
      <c r="AA5" s="926"/>
      <c r="AB5" s="926"/>
      <c r="AC5" s="923"/>
      <c r="AD5" s="923"/>
      <c r="AE5" s="923"/>
      <c r="AF5" s="923"/>
      <c r="AG5" s="923"/>
      <c r="AH5" s="923"/>
      <c r="AI5" s="1323"/>
      <c r="AJ5" s="1323"/>
      <c r="AK5" s="1311"/>
      <c r="AL5" s="1311"/>
      <c r="AM5" s="1311"/>
      <c r="AN5" s="1311"/>
      <c r="AO5" s="1311"/>
      <c r="AP5" s="1323"/>
      <c r="AQ5" s="1323"/>
      <c r="AR5" s="1323"/>
      <c r="AS5" s="1323"/>
      <c r="AT5" s="1323"/>
      <c r="AU5" s="1323"/>
      <c r="AV5" s="1323"/>
      <c r="AW5" s="1323"/>
      <c r="AX5" s="1323"/>
      <c r="AY5" s="1323"/>
      <c r="AZ5" s="1323"/>
      <c r="BA5" s="1323"/>
      <c r="BB5" s="1323"/>
      <c r="BC5" s="1323"/>
      <c r="BD5" s="1323"/>
      <c r="BE5" s="1323"/>
      <c r="BF5" s="1323"/>
      <c r="BG5" s="1323"/>
      <c r="BH5" s="1323"/>
      <c r="BI5" s="1323"/>
      <c r="BJ5" s="1323"/>
      <c r="BK5" s="1323"/>
      <c r="BL5" s="1323"/>
      <c r="BM5" s="1323"/>
      <c r="BN5" s="1323"/>
      <c r="BO5" s="1323"/>
      <c r="BP5" s="923"/>
      <c r="BQ5" s="923"/>
      <c r="BR5" s="923"/>
      <c r="BS5" s="923"/>
      <c r="BT5" s="923"/>
      <c r="BU5" s="923"/>
      <c r="BV5" s="923"/>
      <c r="BW5" s="923"/>
      <c r="BX5" s="923"/>
      <c r="BY5" s="923"/>
    </row>
    <row r="6" spans="2:77" s="19" customFormat="1" ht="15" customHeight="1" x14ac:dyDescent="0.25">
      <c r="B6" s="923"/>
      <c r="C6" s="1743" t="s">
        <v>169</v>
      </c>
      <c r="D6" s="1744"/>
      <c r="E6" s="1744"/>
      <c r="F6" s="1744"/>
      <c r="G6" s="1744"/>
      <c r="H6" s="1744"/>
      <c r="I6" s="1744"/>
      <c r="J6" s="1744"/>
      <c r="K6" s="1744"/>
      <c r="L6" s="1744"/>
      <c r="M6" s="1744"/>
      <c r="N6" s="1744"/>
      <c r="O6" s="1744"/>
      <c r="P6" s="1745"/>
      <c r="Q6" s="923"/>
      <c r="R6" s="923"/>
      <c r="S6" s="923"/>
      <c r="T6" s="923"/>
      <c r="U6" s="923"/>
      <c r="V6" s="923"/>
      <c r="W6" s="923"/>
      <c r="X6" s="923"/>
      <c r="Y6" s="923"/>
      <c r="Z6" s="926"/>
      <c r="AA6" s="926"/>
      <c r="AB6" s="926"/>
      <c r="AC6" s="923"/>
      <c r="AD6" s="923"/>
      <c r="AE6" s="923"/>
      <c r="AF6" s="923"/>
      <c r="AG6" s="923"/>
      <c r="AH6" s="923"/>
      <c r="AI6" s="1323"/>
      <c r="AJ6" s="1323"/>
      <c r="AK6" s="1311"/>
      <c r="AL6" s="1311"/>
      <c r="AM6" s="1311"/>
      <c r="AN6" s="1311"/>
      <c r="AO6" s="1311"/>
      <c r="AP6" s="1323"/>
      <c r="AQ6" s="1323"/>
      <c r="AR6" s="1323"/>
      <c r="AS6" s="1323"/>
      <c r="AT6" s="1323"/>
      <c r="AU6" s="1323"/>
      <c r="AV6" s="1323"/>
      <c r="AW6" s="1323"/>
      <c r="AX6" s="1323"/>
      <c r="AY6" s="1323"/>
      <c r="AZ6" s="1323"/>
      <c r="BA6" s="1323"/>
      <c r="BB6" s="1323"/>
      <c r="BC6" s="1323"/>
      <c r="BD6" s="1323"/>
      <c r="BE6" s="1323"/>
      <c r="BF6" s="1323"/>
      <c r="BG6" s="1323"/>
      <c r="BH6" s="1323"/>
      <c r="BI6" s="1323"/>
      <c r="BJ6" s="1323"/>
      <c r="BK6" s="1323"/>
      <c r="BL6" s="1323"/>
      <c r="BM6" s="1323"/>
      <c r="BN6" s="1323"/>
      <c r="BO6" s="1323"/>
      <c r="BP6" s="923"/>
      <c r="BQ6" s="923"/>
      <c r="BR6" s="923"/>
      <c r="BS6" s="923"/>
      <c r="BT6" s="923"/>
      <c r="BU6" s="923"/>
      <c r="BV6" s="923"/>
      <c r="BW6" s="923"/>
      <c r="BX6" s="923"/>
      <c r="BY6" s="923"/>
    </row>
    <row r="7" spans="2:77" ht="15" customHeight="1" x14ac:dyDescent="0.25">
      <c r="B7" s="923"/>
      <c r="C7" s="1746"/>
      <c r="D7" s="1747"/>
      <c r="E7" s="1747"/>
      <c r="F7" s="1747"/>
      <c r="G7" s="1747"/>
      <c r="H7" s="1747"/>
      <c r="I7" s="1747"/>
      <c r="J7" s="1747"/>
      <c r="K7" s="1747"/>
      <c r="L7" s="1747"/>
      <c r="M7" s="1747"/>
      <c r="N7" s="1747"/>
      <c r="O7" s="1747"/>
      <c r="P7" s="1748"/>
      <c r="Q7" s="923"/>
      <c r="R7" s="923"/>
      <c r="S7" s="923"/>
      <c r="T7" s="923"/>
      <c r="U7" s="923"/>
      <c r="V7" s="923"/>
      <c r="W7" s="923"/>
      <c r="X7" s="923"/>
      <c r="Y7" s="923"/>
      <c r="Z7" s="926"/>
      <c r="AA7" s="926"/>
      <c r="AB7" s="926"/>
      <c r="AC7" s="923"/>
      <c r="AD7" s="923"/>
      <c r="AE7" s="923"/>
      <c r="AF7" s="923"/>
      <c r="AG7" s="923"/>
      <c r="AH7" s="923"/>
      <c r="AI7" s="1323"/>
      <c r="AJ7" s="1323"/>
      <c r="AK7" s="1311"/>
      <c r="AL7" s="1311"/>
      <c r="AM7" s="1311"/>
      <c r="AN7" s="1311"/>
      <c r="AO7" s="1311"/>
      <c r="AP7" s="1323"/>
      <c r="AQ7" s="1323"/>
      <c r="AR7" s="1323"/>
      <c r="AS7" s="1323"/>
      <c r="AT7" s="1323"/>
      <c r="AU7" s="1323"/>
      <c r="AV7" s="1323"/>
      <c r="AW7" s="1323"/>
      <c r="AX7" s="1323"/>
      <c r="AY7" s="1323"/>
      <c r="AZ7" s="1323"/>
      <c r="BA7" s="1323"/>
      <c r="BB7" s="1323"/>
      <c r="BC7" s="1323"/>
      <c r="BD7" s="1323"/>
      <c r="BE7" s="1323"/>
      <c r="BF7" s="1323"/>
      <c r="BG7" s="1323"/>
      <c r="BH7" s="1323"/>
      <c r="BI7" s="1323"/>
      <c r="BJ7" s="1323"/>
      <c r="BK7" s="1323"/>
      <c r="BL7" s="1323"/>
      <c r="BM7" s="1323"/>
      <c r="BN7" s="1323"/>
      <c r="BO7" s="1323"/>
      <c r="BP7" s="923"/>
      <c r="BQ7" s="923"/>
      <c r="BR7" s="923"/>
      <c r="BS7" s="923"/>
      <c r="BT7" s="923"/>
      <c r="BU7" s="923"/>
      <c r="BV7" s="923"/>
      <c r="BW7" s="923"/>
      <c r="BX7" s="923"/>
      <c r="BY7" s="923"/>
    </row>
    <row r="8" spans="2:77" ht="18" customHeight="1" x14ac:dyDescent="0.35">
      <c r="B8" s="923"/>
      <c r="C8" s="928" t="s">
        <v>171</v>
      </c>
      <c r="D8" s="929"/>
      <c r="E8" s="930"/>
      <c r="F8" s="930"/>
      <c r="G8" s="931"/>
      <c r="H8" s="1752"/>
      <c r="I8" s="1750"/>
      <c r="J8" s="1750"/>
      <c r="K8" s="1750"/>
      <c r="L8" s="1750"/>
      <c r="M8" s="1750"/>
      <c r="N8" s="1750"/>
      <c r="O8" s="1750"/>
      <c r="P8" s="1751"/>
      <c r="Q8" s="932"/>
      <c r="R8" s="932"/>
      <c r="S8" s="932"/>
      <c r="T8" s="932"/>
      <c r="U8" s="923"/>
      <c r="V8" s="923"/>
      <c r="W8" s="923"/>
      <c r="X8" s="923"/>
      <c r="Y8" s="923"/>
      <c r="Z8" s="926"/>
      <c r="AA8" s="926"/>
      <c r="AB8" s="926"/>
      <c r="AC8" s="923"/>
      <c r="AD8" s="923"/>
      <c r="AE8" s="923"/>
      <c r="AF8" s="923"/>
      <c r="AG8" s="923"/>
      <c r="AH8" s="923"/>
      <c r="AI8" s="1323"/>
      <c r="AJ8" s="1323"/>
      <c r="AK8" s="1311"/>
      <c r="AL8" s="1311"/>
      <c r="AM8" s="1311"/>
      <c r="AN8" s="1311"/>
      <c r="AO8" s="1311"/>
      <c r="AP8" s="1323"/>
      <c r="AQ8" s="1323"/>
      <c r="AR8" s="1323"/>
      <c r="AS8" s="1323"/>
      <c r="AT8" s="1323"/>
      <c r="AU8" s="1323"/>
      <c r="AV8" s="1323"/>
      <c r="AW8" s="1323"/>
      <c r="AX8" s="1323"/>
      <c r="AY8" s="1323"/>
      <c r="AZ8" s="1323"/>
      <c r="BA8" s="1323"/>
      <c r="BB8" s="1323"/>
      <c r="BC8" s="1323"/>
      <c r="BD8" s="1323"/>
      <c r="BE8" s="1323"/>
      <c r="BF8" s="1323"/>
      <c r="BG8" s="1323"/>
      <c r="BH8" s="1323"/>
      <c r="BI8" s="1323"/>
      <c r="BJ8" s="1323"/>
      <c r="BK8" s="1323"/>
      <c r="BL8" s="1323"/>
      <c r="BM8" s="1323"/>
      <c r="BN8" s="1323"/>
      <c r="BO8" s="1323"/>
      <c r="BP8" s="923"/>
      <c r="BQ8" s="923"/>
      <c r="BR8" s="923"/>
      <c r="BS8" s="923"/>
      <c r="BT8" s="923"/>
      <c r="BU8" s="923"/>
      <c r="BV8" s="923"/>
      <c r="BW8" s="923"/>
      <c r="BX8" s="923"/>
      <c r="BY8" s="923"/>
    </row>
    <row r="9" spans="2:77" ht="15" customHeight="1" x14ac:dyDescent="0.35">
      <c r="B9" s="923"/>
      <c r="C9" s="928" t="s">
        <v>170</v>
      </c>
      <c r="D9" s="929"/>
      <c r="E9" s="930"/>
      <c r="F9" s="930"/>
      <c r="G9" s="931"/>
      <c r="H9" s="1749"/>
      <c r="I9" s="1750"/>
      <c r="J9" s="1750"/>
      <c r="K9" s="1750"/>
      <c r="L9" s="1750"/>
      <c r="M9" s="1750"/>
      <c r="N9" s="1750"/>
      <c r="O9" s="1750"/>
      <c r="P9" s="1751"/>
      <c r="Q9" s="932"/>
      <c r="R9" s="932"/>
      <c r="S9" s="932"/>
      <c r="T9" s="932"/>
      <c r="U9" s="923"/>
      <c r="V9" s="923"/>
      <c r="W9" s="923"/>
      <c r="X9" s="923"/>
      <c r="Y9" s="923"/>
      <c r="Z9" s="926"/>
      <c r="AA9" s="926"/>
      <c r="AB9" s="926"/>
      <c r="AC9" s="923"/>
      <c r="AD9" s="923"/>
      <c r="AE9" s="923"/>
      <c r="AF9" s="923"/>
      <c r="AG9" s="923"/>
      <c r="AH9" s="923"/>
      <c r="AI9" s="1323"/>
      <c r="AJ9" s="1323"/>
      <c r="AK9" s="1311"/>
      <c r="AL9" s="1311"/>
      <c r="AM9" s="1311"/>
      <c r="AN9" s="1311"/>
      <c r="AO9" s="1311"/>
      <c r="AP9" s="1323"/>
      <c r="AQ9" s="1323"/>
      <c r="AR9" s="1323"/>
      <c r="AS9" s="1323"/>
      <c r="AT9" s="1323"/>
      <c r="AU9" s="1323"/>
      <c r="AV9" s="1323"/>
      <c r="AW9" s="1323"/>
      <c r="AX9" s="1323"/>
      <c r="AY9" s="1323"/>
      <c r="AZ9" s="1323"/>
      <c r="BA9" s="1323"/>
      <c r="BB9" s="1323"/>
      <c r="BC9" s="1323"/>
      <c r="BD9" s="1323"/>
      <c r="BE9" s="1323"/>
      <c r="BF9" s="1323"/>
      <c r="BG9" s="1323"/>
      <c r="BH9" s="1323"/>
      <c r="BI9" s="1323"/>
      <c r="BJ9" s="1323"/>
      <c r="BK9" s="1323"/>
      <c r="BL9" s="1323"/>
      <c r="BM9" s="1323"/>
      <c r="BN9" s="1323"/>
      <c r="BO9" s="1323"/>
      <c r="BP9" s="923"/>
      <c r="BQ9" s="923"/>
      <c r="BR9" s="923"/>
      <c r="BS9" s="923"/>
      <c r="BT9" s="923"/>
      <c r="BU9" s="923"/>
      <c r="BV9" s="923"/>
      <c r="BW9" s="923"/>
      <c r="BX9" s="923"/>
      <c r="BY9" s="923"/>
    </row>
    <row r="10" spans="2:77" s="683" customFormat="1" ht="18" x14ac:dyDescent="0.35">
      <c r="B10" s="923"/>
      <c r="C10" s="928" t="s">
        <v>712</v>
      </c>
      <c r="D10" s="929"/>
      <c r="E10" s="930"/>
      <c r="F10" s="930"/>
      <c r="G10" s="931"/>
      <c r="H10" s="1756"/>
      <c r="I10" s="1757"/>
      <c r="J10" s="1757"/>
      <c r="K10" s="1757"/>
      <c r="L10" s="1757"/>
      <c r="M10" s="1757"/>
      <c r="N10" s="1757"/>
      <c r="O10" s="1757"/>
      <c r="P10" s="1758"/>
      <c r="Q10" s="932"/>
      <c r="R10" s="932"/>
      <c r="S10" s="932"/>
      <c r="T10" s="932"/>
      <c r="U10" s="923"/>
      <c r="V10" s="923"/>
      <c r="W10" s="923"/>
      <c r="X10" s="923"/>
      <c r="Y10" s="923"/>
      <c r="Z10" s="926"/>
      <c r="AA10" s="926"/>
      <c r="AB10" s="926"/>
      <c r="AC10" s="923"/>
      <c r="AD10" s="923"/>
      <c r="AE10" s="923"/>
      <c r="AF10" s="923"/>
      <c r="AG10" s="923"/>
      <c r="AH10" s="923"/>
      <c r="AI10" s="1323"/>
      <c r="AJ10" s="1323"/>
      <c r="AK10" s="1311"/>
      <c r="AL10" s="1311"/>
      <c r="AM10" s="1311" t="s">
        <v>1002</v>
      </c>
      <c r="AN10" s="1311"/>
      <c r="AO10" s="1311"/>
      <c r="AP10" s="1323"/>
      <c r="AQ10" s="1323"/>
      <c r="AR10" s="1323"/>
      <c r="AS10" s="1323"/>
      <c r="AT10" s="1323"/>
      <c r="AU10" s="1323"/>
      <c r="AV10" s="1323"/>
      <c r="AW10" s="1323"/>
      <c r="AX10" s="1323"/>
      <c r="AY10" s="1323"/>
      <c r="AZ10" s="1323"/>
      <c r="BA10" s="1323"/>
      <c r="BB10" s="1323"/>
      <c r="BC10" s="1323"/>
      <c r="BD10" s="1323"/>
      <c r="BE10" s="1323"/>
      <c r="BF10" s="1323"/>
      <c r="BG10" s="1323"/>
      <c r="BH10" s="1323"/>
      <c r="BI10" s="1323"/>
      <c r="BJ10" s="1323"/>
      <c r="BK10" s="1323"/>
      <c r="BL10" s="1323"/>
      <c r="BM10" s="1323"/>
      <c r="BN10" s="1323"/>
      <c r="BO10" s="1323"/>
      <c r="BP10" s="923"/>
      <c r="BQ10" s="923"/>
      <c r="BR10" s="923"/>
      <c r="BS10" s="923"/>
      <c r="BT10" s="923"/>
      <c r="BU10" s="923"/>
      <c r="BV10" s="923"/>
      <c r="BW10" s="923"/>
      <c r="BX10" s="923"/>
      <c r="BY10" s="923"/>
    </row>
    <row r="11" spans="2:77" ht="20.25" x14ac:dyDescent="0.25">
      <c r="B11" s="923"/>
      <c r="C11" s="933" t="s">
        <v>246</v>
      </c>
      <c r="D11" s="930"/>
      <c r="E11" s="930"/>
      <c r="F11" s="930"/>
      <c r="G11" s="931"/>
      <c r="H11" s="1759"/>
      <c r="I11" s="1760"/>
      <c r="J11" s="1760"/>
      <c r="K11" s="1760"/>
      <c r="L11" s="1760"/>
      <c r="M11" s="1012" t="s">
        <v>245</v>
      </c>
      <c r="N11" s="1094"/>
      <c r="O11" s="1094"/>
      <c r="P11" s="1095"/>
      <c r="Q11" s="934"/>
      <c r="R11" s="932"/>
      <c r="S11" s="932"/>
      <c r="T11" s="932"/>
      <c r="U11" s="923"/>
      <c r="V11" s="923"/>
      <c r="W11" s="923"/>
      <c r="X11" s="923"/>
      <c r="Y11" s="923"/>
      <c r="Z11" s="926"/>
      <c r="AA11" s="926"/>
      <c r="AB11" s="926"/>
      <c r="AC11" s="923"/>
      <c r="AD11" s="923"/>
      <c r="AE11" s="923"/>
      <c r="AF11" s="923"/>
      <c r="AG11" s="923"/>
      <c r="AH11" s="923"/>
      <c r="AI11" s="1323"/>
      <c r="AJ11" s="1323"/>
      <c r="AK11" s="1311"/>
      <c r="AL11" s="1311"/>
      <c r="AM11" s="1354"/>
      <c r="AN11" s="1355"/>
      <c r="AO11" s="1311"/>
      <c r="AP11" s="1323"/>
      <c r="AQ11" s="1323"/>
      <c r="AR11" s="1323"/>
      <c r="AS11" s="1323"/>
      <c r="AT11" s="1323"/>
      <c r="AU11" s="1323"/>
      <c r="AV11" s="1323"/>
      <c r="AW11" s="1323"/>
      <c r="AX11" s="1323"/>
      <c r="AY11" s="1323"/>
      <c r="AZ11" s="1323"/>
      <c r="BA11" s="1323"/>
      <c r="BB11" s="1323"/>
      <c r="BC11" s="1323"/>
      <c r="BD11" s="1323"/>
      <c r="BE11" s="1323"/>
      <c r="BF11" s="1323"/>
      <c r="BG11" s="1323"/>
      <c r="BH11" s="1323"/>
      <c r="BI11" s="1323"/>
      <c r="BJ11" s="1323"/>
      <c r="BK11" s="1323"/>
      <c r="BL11" s="1323"/>
      <c r="BM11" s="1323"/>
      <c r="BN11" s="1323"/>
      <c r="BO11" s="1323"/>
      <c r="BP11" s="923"/>
      <c r="BQ11" s="923"/>
      <c r="BR11" s="923"/>
      <c r="BS11" s="923"/>
      <c r="BT11" s="923"/>
      <c r="BU11" s="923"/>
      <c r="BV11" s="923"/>
      <c r="BW11" s="923"/>
      <c r="BX11" s="923"/>
      <c r="BY11" s="923"/>
    </row>
    <row r="12" spans="2:77" s="19" customFormat="1" ht="15" customHeight="1" x14ac:dyDescent="0.35">
      <c r="B12" s="923"/>
      <c r="C12" s="933" t="s">
        <v>177</v>
      </c>
      <c r="D12" s="930"/>
      <c r="E12" s="930"/>
      <c r="F12" s="930"/>
      <c r="G12" s="931"/>
      <c r="H12" s="1749" t="s">
        <v>178</v>
      </c>
      <c r="I12" s="1750"/>
      <c r="J12" s="1750"/>
      <c r="K12" s="1750"/>
      <c r="L12" s="1750"/>
      <c r="M12" s="1750"/>
      <c r="N12" s="1750"/>
      <c r="O12" s="1750"/>
      <c r="P12" s="1751"/>
      <c r="Q12" s="932"/>
      <c r="R12" s="932"/>
      <c r="S12" s="932"/>
      <c r="T12" s="932"/>
      <c r="U12" s="923"/>
      <c r="V12" s="923"/>
      <c r="W12" s="923"/>
      <c r="X12" s="923"/>
      <c r="Y12" s="923"/>
      <c r="Z12" s="926"/>
      <c r="AA12" s="926"/>
      <c r="AB12" s="926"/>
      <c r="AC12" s="923"/>
      <c r="AD12" s="923"/>
      <c r="AE12" s="923"/>
      <c r="AF12" s="923"/>
      <c r="AG12" s="923"/>
      <c r="AH12" s="923"/>
      <c r="AI12" s="1323"/>
      <c r="AJ12" s="1323"/>
      <c r="AK12" s="1311"/>
      <c r="AL12" s="1311"/>
      <c r="AM12" s="1356" t="b">
        <v>0</v>
      </c>
      <c r="AN12" s="1357">
        <f>IF(AM12=TRUE,1,0)</f>
        <v>0</v>
      </c>
      <c r="AO12" s="1358"/>
      <c r="AP12" s="1359"/>
      <c r="AQ12" s="1359"/>
      <c r="AR12" s="1324"/>
      <c r="AS12" s="1323"/>
      <c r="AT12" s="1323"/>
      <c r="AU12" s="1323"/>
      <c r="AV12" s="1323"/>
      <c r="AW12" s="1323"/>
      <c r="AX12" s="1323"/>
      <c r="AY12" s="1323"/>
      <c r="AZ12" s="1323"/>
      <c r="BA12" s="1323"/>
      <c r="BB12" s="1323"/>
      <c r="BC12" s="1323"/>
      <c r="BD12" s="1323"/>
      <c r="BE12" s="1323"/>
      <c r="BF12" s="1323"/>
      <c r="BG12" s="1323"/>
      <c r="BH12" s="1323"/>
      <c r="BI12" s="1323"/>
      <c r="BJ12" s="1323"/>
      <c r="BK12" s="1323"/>
      <c r="BL12" s="1323"/>
      <c r="BM12" s="1323"/>
      <c r="BN12" s="1323"/>
      <c r="BO12" s="1323"/>
      <c r="BP12" s="923"/>
      <c r="BQ12" s="923"/>
      <c r="BR12" s="923"/>
      <c r="BS12" s="923"/>
      <c r="BT12" s="923"/>
      <c r="BU12" s="923"/>
      <c r="BV12" s="923"/>
      <c r="BW12" s="923"/>
      <c r="BX12" s="923"/>
      <c r="BY12" s="923"/>
    </row>
    <row r="13" spans="2:77" s="256" customFormat="1" ht="18" x14ac:dyDescent="0.35">
      <c r="B13" s="923"/>
      <c r="C13" s="933" t="s">
        <v>228</v>
      </c>
      <c r="D13" s="930"/>
      <c r="E13" s="930"/>
      <c r="F13" s="930"/>
      <c r="G13" s="931"/>
      <c r="H13" s="1756" t="s">
        <v>239</v>
      </c>
      <c r="I13" s="1757"/>
      <c r="J13" s="1757"/>
      <c r="K13" s="1757"/>
      <c r="L13" s="1757"/>
      <c r="M13" s="1757"/>
      <c r="N13" s="1757"/>
      <c r="O13" s="1757"/>
      <c r="P13" s="1758"/>
      <c r="Q13" s="932"/>
      <c r="R13" s="932"/>
      <c r="S13" s="932"/>
      <c r="T13" s="932"/>
      <c r="U13" s="923"/>
      <c r="V13" s="923"/>
      <c r="W13" s="923"/>
      <c r="X13" s="923"/>
      <c r="Y13" s="923"/>
      <c r="Z13" s="926"/>
      <c r="AA13" s="926"/>
      <c r="AB13" s="926"/>
      <c r="AC13" s="923"/>
      <c r="AD13" s="923"/>
      <c r="AE13" s="923"/>
      <c r="AF13" s="923"/>
      <c r="AG13" s="923"/>
      <c r="AH13" s="923"/>
      <c r="AI13" s="1323"/>
      <c r="AJ13" s="1323"/>
      <c r="AK13" s="1311"/>
      <c r="AL13" s="1311"/>
      <c r="AM13" s="1356" t="b">
        <v>0</v>
      </c>
      <c r="AN13" s="1357">
        <f>IF(AM13=TRUE,1,0)</f>
        <v>0</v>
      </c>
      <c r="AO13" s="1311"/>
      <c r="AP13" s="1323"/>
      <c r="AQ13" s="1323"/>
      <c r="AR13" s="1323"/>
      <c r="AS13" s="1323"/>
      <c r="AT13" s="1323"/>
      <c r="AU13" s="1323"/>
      <c r="AV13" s="1323"/>
      <c r="AW13" s="1323"/>
      <c r="AX13" s="1323"/>
      <c r="AY13" s="1323"/>
      <c r="AZ13" s="1323"/>
      <c r="BA13" s="1323"/>
      <c r="BB13" s="1323"/>
      <c r="BC13" s="1323"/>
      <c r="BD13" s="1323"/>
      <c r="BE13" s="1323"/>
      <c r="BF13" s="1323"/>
      <c r="BG13" s="1323"/>
      <c r="BH13" s="1323"/>
      <c r="BI13" s="1323"/>
      <c r="BJ13" s="1323"/>
      <c r="BK13" s="1323"/>
      <c r="BL13" s="1323"/>
      <c r="BM13" s="1323"/>
      <c r="BN13" s="1323"/>
      <c r="BO13" s="1323"/>
      <c r="BP13" s="923"/>
      <c r="BQ13" s="923"/>
      <c r="BR13" s="923"/>
      <c r="BS13" s="923"/>
      <c r="BT13" s="923"/>
      <c r="BU13" s="923"/>
      <c r="BV13" s="923"/>
      <c r="BW13" s="923"/>
      <c r="BX13" s="923"/>
      <c r="BY13" s="923"/>
    </row>
    <row r="14" spans="2:77" s="914" customFormat="1" ht="18" x14ac:dyDescent="0.35">
      <c r="C14" s="1761" t="s">
        <v>1067</v>
      </c>
      <c r="D14" s="1762"/>
      <c r="E14" s="1762"/>
      <c r="F14" s="1762"/>
      <c r="G14" s="1763"/>
      <c r="H14" s="1770" t="s">
        <v>173</v>
      </c>
      <c r="I14" s="1771"/>
      <c r="J14" s="1771"/>
      <c r="K14" s="1771"/>
      <c r="L14" s="1771"/>
      <c r="M14" s="1771"/>
      <c r="N14" s="1771"/>
      <c r="O14" s="1772"/>
      <c r="P14" s="1093"/>
      <c r="R14" s="1092"/>
      <c r="S14" s="1092"/>
      <c r="T14" s="1092"/>
      <c r="Z14" s="1011"/>
      <c r="AA14" s="1011"/>
      <c r="AB14" s="1011"/>
      <c r="AI14" s="1325"/>
      <c r="AJ14" s="1325"/>
      <c r="AK14" s="1360"/>
      <c r="AL14" s="1360"/>
      <c r="AM14" s="1356" t="b">
        <v>0</v>
      </c>
      <c r="AN14" s="1361">
        <f>IF(AM14=TRUE,1,0)</f>
        <v>0</v>
      </c>
      <c r="AO14" s="1360"/>
      <c r="AP14" s="1325"/>
      <c r="AQ14" s="1325"/>
      <c r="AR14" s="1325"/>
      <c r="AS14" s="1325"/>
      <c r="AT14" s="1325"/>
      <c r="AU14" s="1325"/>
      <c r="AV14" s="1325"/>
      <c r="AW14" s="1325"/>
      <c r="AX14" s="1325"/>
      <c r="AY14" s="1325"/>
      <c r="AZ14" s="1325"/>
      <c r="BA14" s="1325"/>
      <c r="BB14" s="1325"/>
      <c r="BC14" s="1325"/>
      <c r="BD14" s="1325"/>
      <c r="BE14" s="1325"/>
      <c r="BF14" s="1325"/>
      <c r="BG14" s="1325"/>
      <c r="BH14" s="1325"/>
      <c r="BI14" s="1325"/>
      <c r="BJ14" s="1325"/>
      <c r="BK14" s="1325"/>
      <c r="BL14" s="1325"/>
      <c r="BM14" s="1325"/>
      <c r="BN14" s="1325"/>
      <c r="BO14" s="1325"/>
    </row>
    <row r="15" spans="2:77" s="914" customFormat="1" ht="18" x14ac:dyDescent="0.25">
      <c r="C15" s="1764"/>
      <c r="D15" s="1765"/>
      <c r="E15" s="1765"/>
      <c r="F15" s="1765"/>
      <c r="G15" s="1766"/>
      <c r="H15" s="1770" t="s">
        <v>1001</v>
      </c>
      <c r="I15" s="1771"/>
      <c r="J15" s="1771"/>
      <c r="K15" s="1771"/>
      <c r="L15" s="1771"/>
      <c r="M15" s="1771"/>
      <c r="N15" s="1771"/>
      <c r="O15" s="1772"/>
      <c r="P15" s="1093"/>
      <c r="R15" s="1092"/>
      <c r="S15" s="1092"/>
      <c r="T15" s="1092"/>
      <c r="Z15" s="1011"/>
      <c r="AA15" s="1011"/>
      <c r="AB15" s="1011"/>
      <c r="AI15" s="1325"/>
      <c r="AJ15" s="1325"/>
      <c r="AK15" s="1360"/>
      <c r="AL15" s="1360"/>
      <c r="AM15" s="1362"/>
      <c r="AN15" s="1363">
        <f>SUM(AN12:AN14)</f>
        <v>0</v>
      </c>
      <c r="AO15" s="1360"/>
      <c r="AP15" s="1325"/>
      <c r="AQ15" s="1325"/>
      <c r="AR15" s="1325"/>
      <c r="AS15" s="1325"/>
      <c r="AT15" s="1325"/>
      <c r="AU15" s="1325"/>
      <c r="AV15" s="1325"/>
      <c r="AW15" s="1325"/>
      <c r="AX15" s="1325"/>
      <c r="AY15" s="1325"/>
      <c r="AZ15" s="1325"/>
      <c r="BA15" s="1325"/>
      <c r="BB15" s="1325"/>
      <c r="BC15" s="1325"/>
      <c r="BD15" s="1325"/>
      <c r="BE15" s="1325"/>
      <c r="BF15" s="1325"/>
      <c r="BG15" s="1325"/>
      <c r="BH15" s="1325"/>
      <c r="BI15" s="1325"/>
      <c r="BJ15" s="1325"/>
      <c r="BK15" s="1325"/>
      <c r="BL15" s="1325"/>
      <c r="BM15" s="1325"/>
      <c r="BN15" s="1325"/>
      <c r="BO15" s="1325"/>
    </row>
    <row r="16" spans="2:77" s="914" customFormat="1" ht="18" x14ac:dyDescent="0.25">
      <c r="C16" s="1767"/>
      <c r="D16" s="1768"/>
      <c r="E16" s="1768"/>
      <c r="F16" s="1768"/>
      <c r="G16" s="1769"/>
      <c r="H16" s="1770" t="s">
        <v>188</v>
      </c>
      <c r="I16" s="1771"/>
      <c r="J16" s="1771"/>
      <c r="K16" s="1771"/>
      <c r="L16" s="1771"/>
      <c r="M16" s="1771"/>
      <c r="N16" s="1771"/>
      <c r="O16" s="1772"/>
      <c r="P16" s="1093"/>
      <c r="R16" s="1092"/>
      <c r="S16" s="1092"/>
      <c r="T16" s="1092"/>
      <c r="Z16" s="1011"/>
      <c r="AA16" s="1011"/>
      <c r="AB16" s="1011"/>
      <c r="AI16" s="1325"/>
      <c r="AJ16" s="1325"/>
      <c r="AK16" s="1360"/>
      <c r="AL16" s="1360"/>
      <c r="AM16" s="1360"/>
      <c r="AN16" s="1360"/>
      <c r="AO16" s="1360"/>
      <c r="AP16" s="1325"/>
      <c r="AQ16" s="1325"/>
      <c r="AR16" s="1325"/>
      <c r="AS16" s="1325"/>
      <c r="AT16" s="1325"/>
      <c r="AU16" s="1325"/>
      <c r="AV16" s="1325"/>
      <c r="AW16" s="1325"/>
      <c r="AX16" s="1325"/>
      <c r="AY16" s="1325"/>
      <c r="AZ16" s="1325"/>
      <c r="BA16" s="1325"/>
      <c r="BB16" s="1325"/>
      <c r="BC16" s="1325"/>
      <c r="BD16" s="1325"/>
      <c r="BE16" s="1325"/>
      <c r="BF16" s="1325"/>
      <c r="BG16" s="1325"/>
      <c r="BH16" s="1325"/>
      <c r="BI16" s="1325"/>
      <c r="BJ16" s="1325"/>
      <c r="BK16" s="1325"/>
      <c r="BL16" s="1325"/>
      <c r="BM16" s="1325"/>
      <c r="BN16" s="1325"/>
      <c r="BO16" s="1325"/>
    </row>
    <row r="17" spans="2:77" ht="18" x14ac:dyDescent="0.25">
      <c r="B17" s="923"/>
      <c r="C17" s="936" t="s">
        <v>172</v>
      </c>
      <c r="D17" s="935"/>
      <c r="E17" s="937"/>
      <c r="F17" s="937"/>
      <c r="G17" s="938"/>
      <c r="H17" s="1753"/>
      <c r="I17" s="1754"/>
      <c r="J17" s="1754"/>
      <c r="K17" s="1754"/>
      <c r="L17" s="1754"/>
      <c r="M17" s="1754"/>
      <c r="N17" s="1754"/>
      <c r="O17" s="1754"/>
      <c r="P17" s="1755"/>
      <c r="Q17" s="923"/>
      <c r="R17" s="923"/>
      <c r="S17" s="923"/>
      <c r="T17" s="925"/>
      <c r="U17" s="925"/>
      <c r="V17" s="925"/>
      <c r="W17" s="925"/>
      <c r="X17" s="925"/>
      <c r="Y17" s="925"/>
      <c r="Z17" s="939"/>
      <c r="AA17" s="939"/>
      <c r="AB17" s="939"/>
      <c r="AC17" s="923"/>
      <c r="AD17" s="923"/>
      <c r="AE17" s="923"/>
      <c r="AF17" s="923"/>
      <c r="AG17" s="923"/>
      <c r="AH17" s="923"/>
      <c r="AI17" s="1323"/>
      <c r="AJ17" s="1323"/>
      <c r="AK17" s="1311"/>
      <c r="AL17" s="1311"/>
      <c r="AM17" s="1311"/>
      <c r="AN17" s="1311"/>
      <c r="AO17" s="1311"/>
      <c r="AP17" s="1323"/>
      <c r="AQ17" s="1323"/>
      <c r="AR17" s="1323"/>
      <c r="AS17" s="1323"/>
      <c r="AT17" s="1323"/>
      <c r="AU17" s="1323"/>
      <c r="AV17" s="1323"/>
      <c r="AW17" s="1323"/>
      <c r="AX17" s="1323"/>
      <c r="AY17" s="1323"/>
      <c r="AZ17" s="1323"/>
      <c r="BA17" s="1323"/>
      <c r="BB17" s="1323"/>
      <c r="BC17" s="1323"/>
      <c r="BD17" s="1323"/>
      <c r="BE17" s="1323"/>
      <c r="BF17" s="1323"/>
      <c r="BG17" s="1323"/>
      <c r="BH17" s="1323"/>
      <c r="BI17" s="1323"/>
      <c r="BJ17" s="1323"/>
      <c r="BK17" s="1323"/>
      <c r="BL17" s="1323"/>
      <c r="BM17" s="1323"/>
      <c r="BN17" s="1323"/>
      <c r="BO17" s="1323"/>
      <c r="BP17" s="923"/>
      <c r="BQ17" s="923"/>
      <c r="BR17" s="923"/>
      <c r="BS17" s="923"/>
      <c r="BT17" s="923"/>
      <c r="BU17" s="923"/>
      <c r="BV17" s="923"/>
      <c r="BW17" s="923"/>
      <c r="BX17" s="923"/>
      <c r="BY17" s="923"/>
    </row>
    <row r="18" spans="2:77" x14ac:dyDescent="0.25">
      <c r="B18" s="923"/>
      <c r="C18" s="934" t="s">
        <v>244</v>
      </c>
      <c r="D18" s="934"/>
      <c r="E18" s="925"/>
      <c r="F18" s="925"/>
      <c r="G18" s="925"/>
      <c r="H18" s="925"/>
      <c r="I18" s="925"/>
      <c r="J18" s="925"/>
      <c r="K18" s="925"/>
      <c r="L18" s="925"/>
      <c r="M18" s="925"/>
      <c r="N18" s="925"/>
      <c r="O18" s="925"/>
      <c r="P18" s="925"/>
      <c r="Q18" s="923"/>
      <c r="R18" s="923"/>
      <c r="S18" s="923"/>
      <c r="T18" s="925"/>
      <c r="U18" s="1051" t="s">
        <v>1046</v>
      </c>
      <c r="V18" s="1052"/>
      <c r="W18" s="1052"/>
      <c r="X18" s="1052"/>
      <c r="Y18" s="1052" t="s">
        <v>1047</v>
      </c>
      <c r="Z18" s="1053"/>
      <c r="AA18" s="1054"/>
      <c r="AB18" s="939"/>
      <c r="AC18" s="923"/>
      <c r="AD18" s="923"/>
      <c r="AE18" s="923"/>
      <c r="AF18" s="923"/>
      <c r="AG18" s="923"/>
      <c r="AH18" s="923"/>
      <c r="AI18" s="1323"/>
      <c r="AJ18" s="1323"/>
      <c r="AK18" s="1311"/>
      <c r="AL18" s="1311"/>
      <c r="AM18" s="1311"/>
      <c r="AN18" s="1311"/>
      <c r="AO18" s="1311"/>
      <c r="AP18" s="1323"/>
      <c r="AQ18" s="1323"/>
      <c r="AR18" s="1323"/>
      <c r="AS18" s="1323"/>
      <c r="AT18" s="1323"/>
      <c r="AU18" s="1323"/>
      <c r="AV18" s="1323"/>
      <c r="AW18" s="1323"/>
      <c r="AX18" s="1323"/>
      <c r="AY18" s="1323"/>
      <c r="AZ18" s="1323"/>
      <c r="BA18" s="1323"/>
      <c r="BB18" s="1323"/>
      <c r="BC18" s="1323"/>
      <c r="BD18" s="1323"/>
      <c r="BE18" s="1323"/>
      <c r="BF18" s="1323"/>
      <c r="BG18" s="1323"/>
      <c r="BH18" s="1323"/>
      <c r="BI18" s="1323"/>
      <c r="BJ18" s="1323"/>
      <c r="BK18" s="1323"/>
      <c r="BL18" s="1323"/>
      <c r="BM18" s="1323"/>
      <c r="BN18" s="1323"/>
      <c r="BO18" s="1323"/>
      <c r="BP18" s="923"/>
      <c r="BQ18" s="923"/>
      <c r="BR18" s="923"/>
      <c r="BS18" s="923"/>
      <c r="BT18" s="923"/>
      <c r="BU18" s="923"/>
      <c r="BV18" s="923"/>
      <c r="BW18" s="923"/>
      <c r="BX18" s="923"/>
      <c r="BY18" s="923"/>
    </row>
    <row r="19" spans="2:77" s="256" customFormat="1" ht="6" customHeight="1" thickBot="1" x14ac:dyDescent="0.4">
      <c r="B19" s="923"/>
      <c r="C19" s="934"/>
      <c r="D19" s="934"/>
      <c r="E19" s="925"/>
      <c r="F19" s="925"/>
      <c r="G19" s="925"/>
      <c r="H19" s="925"/>
      <c r="I19" s="925"/>
      <c r="J19" s="925"/>
      <c r="K19" s="925"/>
      <c r="L19" s="925"/>
      <c r="M19" s="925"/>
      <c r="N19" s="925"/>
      <c r="O19" s="925"/>
      <c r="P19" s="925"/>
      <c r="Q19" s="923"/>
      <c r="R19" s="923"/>
      <c r="S19" s="923"/>
      <c r="T19" s="990"/>
      <c r="U19" s="925"/>
      <c r="V19" s="925"/>
      <c r="W19" s="925"/>
      <c r="X19" s="925"/>
      <c r="Y19" s="925"/>
      <c r="Z19" s="939"/>
      <c r="AA19" s="939"/>
      <c r="AB19" s="939"/>
      <c r="AC19" s="923"/>
      <c r="AD19" s="923"/>
      <c r="AE19" s="923"/>
      <c r="AF19" s="923"/>
      <c r="AG19" s="923"/>
      <c r="AH19" s="923"/>
      <c r="AI19" s="1324"/>
      <c r="AJ19" s="1323"/>
      <c r="AK19" s="1311"/>
      <c r="AL19" s="1311"/>
      <c r="AM19" s="1311"/>
      <c r="AN19" s="1311"/>
      <c r="AO19" s="1311"/>
      <c r="AP19" s="1323"/>
      <c r="AQ19" s="1323"/>
      <c r="AR19" s="1323"/>
      <c r="AS19" s="1323"/>
      <c r="AT19" s="1323"/>
      <c r="AU19" s="1323"/>
      <c r="AV19" s="1323"/>
      <c r="AW19" s="1323"/>
      <c r="AX19" s="1323"/>
      <c r="AY19" s="1323"/>
      <c r="AZ19" s="1323"/>
      <c r="BA19" s="1324"/>
      <c r="BB19" s="1324"/>
      <c r="BC19" s="1324"/>
      <c r="BD19" s="1324"/>
      <c r="BE19" s="1324"/>
      <c r="BF19" s="1323"/>
      <c r="BG19" s="1323"/>
      <c r="BH19" s="1323"/>
      <c r="BI19" s="1323"/>
      <c r="BJ19" s="1323"/>
      <c r="BK19" s="1323"/>
      <c r="BL19" s="1323"/>
      <c r="BM19" s="1323"/>
      <c r="BN19" s="1323"/>
      <c r="BO19" s="1323"/>
      <c r="BP19" s="923"/>
      <c r="BQ19" s="923"/>
      <c r="BR19" s="923"/>
      <c r="BS19" s="923"/>
      <c r="BT19" s="923"/>
      <c r="BU19" s="923"/>
      <c r="BV19" s="923"/>
      <c r="BW19" s="923"/>
      <c r="BX19" s="923"/>
      <c r="BY19" s="923"/>
    </row>
    <row r="20" spans="2:77" ht="23.25" x14ac:dyDescent="0.35">
      <c r="B20" s="923"/>
      <c r="C20" s="990" t="s">
        <v>173</v>
      </c>
      <c r="D20" s="990"/>
      <c r="E20" s="925"/>
      <c r="F20" s="925"/>
      <c r="G20" s="925"/>
      <c r="H20" s="925"/>
      <c r="I20" s="925"/>
      <c r="J20" s="925"/>
      <c r="K20" s="925"/>
      <c r="L20" s="925"/>
      <c r="M20" s="925"/>
      <c r="N20" s="925"/>
      <c r="O20" s="925"/>
      <c r="P20" s="925"/>
      <c r="Q20" s="923"/>
      <c r="R20" s="923"/>
      <c r="S20" s="923"/>
      <c r="T20" s="940"/>
      <c r="U20" s="941" t="s">
        <v>173</v>
      </c>
      <c r="V20" s="942"/>
      <c r="W20" s="942"/>
      <c r="X20" s="942"/>
      <c r="Y20" s="942"/>
      <c r="Z20" s="943"/>
      <c r="AA20" s="943"/>
      <c r="AB20" s="943"/>
      <c r="AC20" s="942"/>
      <c r="AD20" s="942"/>
      <c r="AE20" s="942"/>
      <c r="AF20" s="942"/>
      <c r="AG20" s="942"/>
      <c r="AH20" s="942"/>
      <c r="AI20" s="1342"/>
      <c r="AJ20" s="1323"/>
      <c r="AK20" s="1311"/>
      <c r="AL20" s="1311"/>
      <c r="AM20" s="1311"/>
      <c r="AN20" s="1311"/>
      <c r="AO20" s="1311"/>
      <c r="AP20" s="1326"/>
      <c r="AQ20" s="1312"/>
      <c r="AR20" s="1312"/>
      <c r="AS20" s="1312"/>
      <c r="AT20" s="1312"/>
      <c r="AU20" s="1312"/>
      <c r="AV20" s="1312"/>
      <c r="AW20" s="1312"/>
      <c r="AX20" s="1327"/>
      <c r="AY20" s="1327"/>
      <c r="AZ20" s="1327"/>
      <c r="BA20" s="1312"/>
      <c r="BB20" s="1324"/>
      <c r="BC20" s="1324"/>
      <c r="BD20" s="1324"/>
      <c r="BE20" s="1324"/>
      <c r="BF20" s="1323"/>
      <c r="BG20" s="1323"/>
      <c r="BH20" s="1323"/>
      <c r="BI20" s="1323"/>
      <c r="BJ20" s="1323"/>
      <c r="BK20" s="1323"/>
      <c r="BL20" s="1323"/>
      <c r="BM20" s="1323"/>
      <c r="BN20" s="1323"/>
      <c r="BO20" s="1323"/>
      <c r="BP20" s="923"/>
      <c r="BQ20" s="923"/>
      <c r="BR20" s="923"/>
      <c r="BS20" s="923"/>
      <c r="BT20" s="923"/>
      <c r="BU20" s="923"/>
      <c r="BV20" s="923"/>
      <c r="BW20" s="923"/>
      <c r="BX20" s="923"/>
      <c r="BY20" s="923"/>
    </row>
    <row r="21" spans="2:77" ht="18" customHeight="1" x14ac:dyDescent="0.25">
      <c r="B21" s="923"/>
      <c r="C21" s="1589" t="s">
        <v>174</v>
      </c>
      <c r="D21" s="1590"/>
      <c r="E21" s="1590"/>
      <c r="F21" s="1590"/>
      <c r="G21" s="1590"/>
      <c r="H21" s="1590"/>
      <c r="I21" s="1590"/>
      <c r="J21" s="1590"/>
      <c r="K21" s="1590"/>
      <c r="L21" s="1591"/>
      <c r="M21" s="1507" t="s">
        <v>1198</v>
      </c>
      <c r="N21" s="1508"/>
      <c r="O21" s="1572" t="s">
        <v>176</v>
      </c>
      <c r="P21" s="1572"/>
      <c r="Q21" s="1572"/>
      <c r="R21" s="1572"/>
      <c r="S21" s="923"/>
      <c r="T21" s="945"/>
      <c r="U21" s="1687" t="s">
        <v>739</v>
      </c>
      <c r="V21" s="1688"/>
      <c r="W21" s="1688"/>
      <c r="X21" s="1688"/>
      <c r="Y21" s="1688"/>
      <c r="Z21" s="1688"/>
      <c r="AA21" s="1689"/>
      <c r="AB21" s="1696" t="s">
        <v>247</v>
      </c>
      <c r="AC21" s="1697"/>
      <c r="AD21" s="1698"/>
      <c r="AE21" s="1702" t="s">
        <v>35</v>
      </c>
      <c r="AF21" s="1703"/>
      <c r="AG21" s="1702" t="s">
        <v>222</v>
      </c>
      <c r="AH21" s="1703"/>
      <c r="AI21" s="1343"/>
      <c r="AJ21" s="1323"/>
      <c r="AK21" s="1311"/>
      <c r="AL21" s="1311"/>
      <c r="AM21" s="1311"/>
      <c r="AN21" s="1311"/>
      <c r="AO21" s="1311"/>
      <c r="AP21" s="1800" t="s">
        <v>762</v>
      </c>
      <c r="AQ21" s="1801"/>
      <c r="AR21" s="1801"/>
      <c r="AS21" s="1801"/>
      <c r="AT21" s="1801"/>
      <c r="AU21" s="1801"/>
      <c r="AV21" s="1802"/>
      <c r="AW21" s="1809" t="s">
        <v>247</v>
      </c>
      <c r="AX21" s="1810"/>
      <c r="AY21" s="1811"/>
      <c r="AZ21" s="1818" t="s">
        <v>35</v>
      </c>
      <c r="BA21" s="1819"/>
      <c r="BB21" s="1818" t="s">
        <v>222</v>
      </c>
      <c r="BC21" s="1819"/>
      <c r="BD21" s="1324"/>
      <c r="BE21" s="1324"/>
      <c r="BF21" s="1323"/>
      <c r="BG21" s="1323"/>
      <c r="BH21" s="1323"/>
      <c r="BI21" s="1323"/>
      <c r="BJ21" s="1323"/>
      <c r="BK21" s="1323"/>
      <c r="BL21" s="1323"/>
      <c r="BM21" s="1323"/>
      <c r="BN21" s="1323"/>
      <c r="BO21" s="1323"/>
      <c r="BP21" s="923"/>
      <c r="BQ21" s="923"/>
      <c r="BR21" s="923"/>
      <c r="BS21" s="923"/>
      <c r="BT21" s="923"/>
      <c r="BU21" s="923"/>
      <c r="BV21" s="923"/>
      <c r="BW21" s="923"/>
      <c r="BX21" s="923"/>
      <c r="BY21" s="923"/>
    </row>
    <row r="22" spans="2:77" s="19" customFormat="1" ht="15" customHeight="1" x14ac:dyDescent="0.25">
      <c r="B22" s="923"/>
      <c r="C22" s="1592"/>
      <c r="D22" s="1593"/>
      <c r="E22" s="1593"/>
      <c r="F22" s="1593"/>
      <c r="G22" s="1593"/>
      <c r="H22" s="1593"/>
      <c r="I22" s="1593"/>
      <c r="J22" s="1593"/>
      <c r="K22" s="1593"/>
      <c r="L22" s="1594"/>
      <c r="M22" s="1509"/>
      <c r="N22" s="1510"/>
      <c r="O22" s="1600" t="s">
        <v>995</v>
      </c>
      <c r="P22" s="1600"/>
      <c r="Q22" s="1600"/>
      <c r="R22" s="1600"/>
      <c r="S22" s="923"/>
      <c r="T22" s="945"/>
      <c r="U22" s="1690"/>
      <c r="V22" s="1691"/>
      <c r="W22" s="1691"/>
      <c r="X22" s="1691"/>
      <c r="Y22" s="1691"/>
      <c r="Z22" s="1691"/>
      <c r="AA22" s="1692"/>
      <c r="AB22" s="1636"/>
      <c r="AC22" s="1637"/>
      <c r="AD22" s="1638"/>
      <c r="AE22" s="1704"/>
      <c r="AF22" s="1705"/>
      <c r="AG22" s="1704"/>
      <c r="AH22" s="1705"/>
      <c r="AI22" s="1343"/>
      <c r="AJ22" s="1323"/>
      <c r="AK22" s="1311"/>
      <c r="AL22" s="1311"/>
      <c r="AM22" s="1311"/>
      <c r="AN22" s="1311"/>
      <c r="AO22" s="1311"/>
      <c r="AP22" s="1803"/>
      <c r="AQ22" s="1804"/>
      <c r="AR22" s="1804"/>
      <c r="AS22" s="1804"/>
      <c r="AT22" s="1804"/>
      <c r="AU22" s="1804"/>
      <c r="AV22" s="1805"/>
      <c r="AW22" s="1812"/>
      <c r="AX22" s="1813"/>
      <c r="AY22" s="1814"/>
      <c r="AZ22" s="1820"/>
      <c r="BA22" s="1821"/>
      <c r="BB22" s="1820"/>
      <c r="BC22" s="1821"/>
      <c r="BD22" s="1324"/>
      <c r="BE22" s="1324"/>
      <c r="BF22" s="1323"/>
      <c r="BG22" s="1323"/>
      <c r="BH22" s="1323"/>
      <c r="BI22" s="1323"/>
      <c r="BJ22" s="1323"/>
      <c r="BK22" s="1323"/>
      <c r="BL22" s="1323"/>
      <c r="BM22" s="1323"/>
      <c r="BN22" s="1323"/>
      <c r="BO22" s="1323"/>
      <c r="BP22" s="923"/>
      <c r="BQ22" s="923"/>
      <c r="BR22" s="923"/>
      <c r="BS22" s="923"/>
      <c r="BT22" s="923"/>
      <c r="BU22" s="923"/>
      <c r="BV22" s="923"/>
      <c r="BW22" s="923"/>
      <c r="BX22" s="923"/>
      <c r="BY22" s="923"/>
    </row>
    <row r="23" spans="2:77" ht="16.5" customHeight="1" x14ac:dyDescent="0.3">
      <c r="B23" s="923"/>
      <c r="C23" s="1595"/>
      <c r="D23" s="1596"/>
      <c r="E23" s="1596"/>
      <c r="F23" s="1596"/>
      <c r="G23" s="1596"/>
      <c r="H23" s="1596"/>
      <c r="I23" s="1596"/>
      <c r="J23" s="1596"/>
      <c r="K23" s="1596"/>
      <c r="L23" s="1597"/>
      <c r="M23" s="1511"/>
      <c r="N23" s="1512"/>
      <c r="O23" s="1600"/>
      <c r="P23" s="1600"/>
      <c r="Q23" s="1600"/>
      <c r="R23" s="1600"/>
      <c r="S23" s="923"/>
      <c r="T23" s="947"/>
      <c r="U23" s="1693"/>
      <c r="V23" s="1694"/>
      <c r="W23" s="1694"/>
      <c r="X23" s="1694"/>
      <c r="Y23" s="1694"/>
      <c r="Z23" s="1694"/>
      <c r="AA23" s="1695"/>
      <c r="AB23" s="1699"/>
      <c r="AC23" s="1700"/>
      <c r="AD23" s="1701"/>
      <c r="AE23" s="1706"/>
      <c r="AF23" s="1707"/>
      <c r="AG23" s="1706"/>
      <c r="AH23" s="1707"/>
      <c r="AI23" s="1344"/>
      <c r="AJ23" s="1323"/>
      <c r="AK23" s="1311" t="s">
        <v>716</v>
      </c>
      <c r="AL23" s="1311">
        <f t="shared" ref="AL23:AL31" si="0">M24</f>
        <v>6</v>
      </c>
      <c r="AM23" s="1311">
        <f t="shared" ref="AM23:AM31" si="1">O24</f>
        <v>0</v>
      </c>
      <c r="AN23" s="1311"/>
      <c r="AO23" s="1311"/>
      <c r="AP23" s="1806"/>
      <c r="AQ23" s="1807"/>
      <c r="AR23" s="1807"/>
      <c r="AS23" s="1807"/>
      <c r="AT23" s="1807"/>
      <c r="AU23" s="1807"/>
      <c r="AV23" s="1808"/>
      <c r="AW23" s="1815"/>
      <c r="AX23" s="1816"/>
      <c r="AY23" s="1817"/>
      <c r="AZ23" s="1822"/>
      <c r="BA23" s="1823"/>
      <c r="BB23" s="1822"/>
      <c r="BC23" s="1823"/>
      <c r="BD23" s="1324"/>
      <c r="BE23" s="1324"/>
      <c r="BF23" s="1323"/>
      <c r="BG23" s="1323"/>
      <c r="BH23" s="1323"/>
      <c r="BI23" s="1323"/>
      <c r="BJ23" s="1323"/>
      <c r="BK23" s="1323"/>
      <c r="BL23" s="1323"/>
      <c r="BM23" s="1323"/>
      <c r="BN23" s="1323"/>
      <c r="BO23" s="1323"/>
      <c r="BP23" s="923"/>
      <c r="BQ23" s="923"/>
      <c r="BR23" s="923"/>
      <c r="BS23" s="923"/>
      <c r="BT23" s="923"/>
      <c r="BU23" s="923"/>
      <c r="BV23" s="923"/>
      <c r="BW23" s="923"/>
      <c r="BX23" s="923"/>
      <c r="BY23" s="923"/>
    </row>
    <row r="24" spans="2:77" ht="16.5" x14ac:dyDescent="0.3">
      <c r="B24" s="923"/>
      <c r="C24" s="757" t="str">
        <f>Design!D16</f>
        <v xml:space="preserve">PD - Pre-Design </v>
      </c>
      <c r="D24" s="948"/>
      <c r="E24" s="948"/>
      <c r="F24" s="948"/>
      <c r="G24" s="948"/>
      <c r="H24" s="948"/>
      <c r="I24" s="948"/>
      <c r="J24" s="948"/>
      <c r="K24" s="948"/>
      <c r="L24" s="949"/>
      <c r="M24" s="1522">
        <f>Design!Q24</f>
        <v>6</v>
      </c>
      <c r="N24" s="1523"/>
      <c r="O24" s="1547">
        <f>Design!S24</f>
        <v>0</v>
      </c>
      <c r="P24" s="1548"/>
      <c r="Q24" s="1548"/>
      <c r="R24" s="1549"/>
      <c r="S24" s="950"/>
      <c r="T24" s="947"/>
      <c r="U24" s="1708" t="s">
        <v>224</v>
      </c>
      <c r="V24" s="1709"/>
      <c r="W24" s="1709"/>
      <c r="X24" s="1709"/>
      <c r="Y24" s="1709"/>
      <c r="Z24" s="1709"/>
      <c r="AA24" s="1709"/>
      <c r="AB24" s="1709"/>
      <c r="AC24" s="1709"/>
      <c r="AD24" s="1709"/>
      <c r="AE24" s="1709"/>
      <c r="AF24" s="1709"/>
      <c r="AG24" s="1709"/>
      <c r="AH24" s="1710"/>
      <c r="AI24" s="1345"/>
      <c r="AJ24" s="1323"/>
      <c r="AK24" s="1311" t="s">
        <v>717</v>
      </c>
      <c r="AL24" s="1311">
        <f t="shared" si="0"/>
        <v>28</v>
      </c>
      <c r="AM24" s="1311">
        <f t="shared" si="1"/>
        <v>0</v>
      </c>
      <c r="AN24" s="1311"/>
      <c r="AO24" s="1311"/>
      <c r="AP24" s="1838" t="s">
        <v>224</v>
      </c>
      <c r="AQ24" s="1839"/>
      <c r="AR24" s="1839"/>
      <c r="AS24" s="1839"/>
      <c r="AT24" s="1839"/>
      <c r="AU24" s="1839"/>
      <c r="AV24" s="1839"/>
      <c r="AW24" s="1839"/>
      <c r="AX24" s="1839"/>
      <c r="AY24" s="1839"/>
      <c r="AZ24" s="1839"/>
      <c r="BA24" s="1839"/>
      <c r="BB24" s="1839"/>
      <c r="BC24" s="1840"/>
      <c r="BD24" s="1324"/>
      <c r="BE24" s="1324"/>
      <c r="BF24" s="1323"/>
      <c r="BG24" s="1323"/>
      <c r="BH24" s="1323"/>
      <c r="BI24" s="1323"/>
      <c r="BJ24" s="1323"/>
      <c r="BK24" s="1323"/>
      <c r="BL24" s="1323"/>
      <c r="BM24" s="1323"/>
      <c r="BN24" s="1323"/>
      <c r="BO24" s="1323"/>
      <c r="BP24" s="923"/>
      <c r="BQ24" s="923"/>
      <c r="BR24" s="923"/>
      <c r="BS24" s="923"/>
      <c r="BT24" s="923"/>
      <c r="BU24" s="923"/>
      <c r="BV24" s="923"/>
      <c r="BW24" s="923"/>
      <c r="BX24" s="923"/>
      <c r="BY24" s="923"/>
    </row>
    <row r="25" spans="2:77" ht="16.5" customHeight="1" x14ac:dyDescent="0.35">
      <c r="B25" s="923"/>
      <c r="C25" s="952" t="str">
        <f>Design!D26</f>
        <v>IS - Infrastructure and Sequestration</v>
      </c>
      <c r="D25" s="953"/>
      <c r="E25" s="953"/>
      <c r="F25" s="953"/>
      <c r="G25" s="953"/>
      <c r="H25" s="953"/>
      <c r="I25" s="953"/>
      <c r="J25" s="953"/>
      <c r="K25" s="953"/>
      <c r="L25" s="954"/>
      <c r="M25" s="1522">
        <f>Design!Q61</f>
        <v>28</v>
      </c>
      <c r="N25" s="1523"/>
      <c r="O25" s="1547">
        <f>Design!S61</f>
        <v>0</v>
      </c>
      <c r="P25" s="1548"/>
      <c r="Q25" s="1548"/>
      <c r="R25" s="1549"/>
      <c r="S25" s="950"/>
      <c r="T25" s="947"/>
      <c r="U25" s="1711" t="s">
        <v>798</v>
      </c>
      <c r="V25" s="1712"/>
      <c r="W25" s="1712"/>
      <c r="X25" s="1712"/>
      <c r="Y25" s="1712"/>
      <c r="Z25" s="1712"/>
      <c r="AA25" s="1713"/>
      <c r="AB25" s="1724">
        <f>[1]Introduction!$R$24</f>
        <v>0</v>
      </c>
      <c r="AC25" s="1725"/>
      <c r="AD25" s="1726"/>
      <c r="AE25" s="1799"/>
      <c r="AF25" s="1799"/>
      <c r="AG25" s="1799"/>
      <c r="AH25" s="1799"/>
      <c r="AI25" s="1346"/>
      <c r="AJ25" s="1312"/>
      <c r="AK25" s="1312" t="s">
        <v>718</v>
      </c>
      <c r="AL25" s="1311">
        <f t="shared" si="0"/>
        <v>66</v>
      </c>
      <c r="AM25" s="1311">
        <f t="shared" si="1"/>
        <v>0</v>
      </c>
      <c r="AN25" s="1312"/>
      <c r="AO25" s="1312"/>
      <c r="AP25" s="1832" t="s">
        <v>737</v>
      </c>
      <c r="AQ25" s="1833"/>
      <c r="AR25" s="1833"/>
      <c r="AS25" s="1833"/>
      <c r="AT25" s="1833"/>
      <c r="AU25" s="1833"/>
      <c r="AV25" s="1834"/>
      <c r="AW25" s="1854">
        <f>[2]Introduction!$R$23</f>
        <v>3719998.5966000007</v>
      </c>
      <c r="AX25" s="1855"/>
      <c r="AY25" s="1856"/>
      <c r="AZ25" s="1796"/>
      <c r="BA25" s="1796"/>
      <c r="BB25" s="1796"/>
      <c r="BC25" s="1796"/>
      <c r="BD25" s="1324"/>
      <c r="BE25" s="1324"/>
      <c r="BF25" s="1323"/>
      <c r="BG25" s="1323"/>
      <c r="BH25" s="1323"/>
      <c r="BI25" s="1323"/>
      <c r="BJ25" s="1323"/>
      <c r="BK25" s="1323"/>
      <c r="BL25" s="1323"/>
      <c r="BM25" s="1323"/>
      <c r="BN25" s="1323"/>
      <c r="BO25" s="1323"/>
      <c r="BP25" s="923"/>
      <c r="BQ25" s="923"/>
      <c r="BR25" s="923"/>
      <c r="BS25" s="923"/>
      <c r="BT25" s="923"/>
      <c r="BU25" s="923"/>
      <c r="BV25" s="923"/>
      <c r="BW25" s="923"/>
      <c r="BX25" s="923"/>
      <c r="BY25" s="923"/>
    </row>
    <row r="26" spans="2:77" ht="16.5" customHeight="1" x14ac:dyDescent="0.35">
      <c r="B26" s="923"/>
      <c r="C26" s="757" t="str">
        <f>Design!D63</f>
        <v>EP - Energy Performance Impacts</v>
      </c>
      <c r="D26" s="948"/>
      <c r="E26" s="948"/>
      <c r="F26" s="948"/>
      <c r="G26" s="948"/>
      <c r="H26" s="948"/>
      <c r="I26" s="948"/>
      <c r="J26" s="948"/>
      <c r="K26" s="948"/>
      <c r="L26" s="949"/>
      <c r="M26" s="1536">
        <f>IF('Executive Summary'!H12="Air-Conditioned Building",Design!Q156,Design!Q157)</f>
        <v>66</v>
      </c>
      <c r="N26" s="1537"/>
      <c r="O26" s="1547">
        <f>IF(H12="Air-Conditioned Building",Design!S156,Design!S157)</f>
        <v>0</v>
      </c>
      <c r="P26" s="1548"/>
      <c r="Q26" s="1548"/>
      <c r="R26" s="1549"/>
      <c r="S26" s="950"/>
      <c r="T26" s="947"/>
      <c r="U26" s="1730" t="s">
        <v>799</v>
      </c>
      <c r="V26" s="1731"/>
      <c r="W26" s="1731"/>
      <c r="X26" s="1731"/>
      <c r="Y26" s="1731"/>
      <c r="Z26" s="1731"/>
      <c r="AA26" s="1732"/>
      <c r="AB26" s="1846">
        <f>[3]Introduction!$Q$23</f>
        <v>0</v>
      </c>
      <c r="AC26" s="1850"/>
      <c r="AD26" s="1847"/>
      <c r="AE26" s="1799"/>
      <c r="AF26" s="1799"/>
      <c r="AG26" s="1799"/>
      <c r="AH26" s="1799"/>
      <c r="AI26" s="1346"/>
      <c r="AJ26" s="1312"/>
      <c r="AK26" s="1312" t="s">
        <v>719</v>
      </c>
      <c r="AL26" s="1311">
        <f t="shared" si="0"/>
        <v>4</v>
      </c>
      <c r="AM26" s="1311">
        <f t="shared" si="1"/>
        <v>0</v>
      </c>
      <c r="AN26" s="1312"/>
      <c r="AO26" s="1312"/>
      <c r="AP26" s="1790" t="s">
        <v>738</v>
      </c>
      <c r="AQ26" s="1791"/>
      <c r="AR26" s="1791"/>
      <c r="AS26" s="1791"/>
      <c r="AT26" s="1791"/>
      <c r="AU26" s="1791"/>
      <c r="AV26" s="1792"/>
      <c r="AW26" s="1793">
        <f>[4]Introduction!$Q$22</f>
        <v>0</v>
      </c>
      <c r="AX26" s="1794"/>
      <c r="AY26" s="1795"/>
      <c r="AZ26" s="1796"/>
      <c r="BA26" s="1796"/>
      <c r="BB26" s="1796"/>
      <c r="BC26" s="1796"/>
      <c r="BD26" s="1324"/>
      <c r="BE26" s="1324"/>
      <c r="BF26" s="1323"/>
      <c r="BG26" s="1323"/>
      <c r="BH26" s="1323"/>
      <c r="BI26" s="1323"/>
      <c r="BJ26" s="1323"/>
      <c r="BK26" s="1323"/>
      <c r="BL26" s="1323"/>
      <c r="BM26" s="1323"/>
      <c r="BN26" s="1323"/>
      <c r="BO26" s="1323"/>
      <c r="BP26" s="923"/>
      <c r="BQ26" s="923"/>
      <c r="BR26" s="923"/>
      <c r="BS26" s="923"/>
      <c r="BT26" s="923"/>
      <c r="BU26" s="923"/>
      <c r="BV26" s="923"/>
      <c r="BW26" s="923"/>
      <c r="BX26" s="923"/>
      <c r="BY26" s="923"/>
    </row>
    <row r="27" spans="2:77" ht="16.5" x14ac:dyDescent="0.3">
      <c r="B27" s="923"/>
      <c r="C27" s="952" t="str">
        <f>Design!D159</f>
        <v xml:space="preserve">OH - Occupant &amp; Health </v>
      </c>
      <c r="D27" s="953"/>
      <c r="E27" s="953"/>
      <c r="F27" s="953"/>
      <c r="G27" s="953"/>
      <c r="H27" s="953"/>
      <c r="I27" s="953"/>
      <c r="J27" s="953"/>
      <c r="K27" s="953"/>
      <c r="L27" s="954"/>
      <c r="M27" s="1522">
        <f>IF(H12="Air-Conditioned Building",Design!Q175,Design!Q176)</f>
        <v>4</v>
      </c>
      <c r="N27" s="1523"/>
      <c r="O27" s="1547">
        <f>IF(H12="Air-Conditioned Building",Design!S175,Design!S176)</f>
        <v>0</v>
      </c>
      <c r="P27" s="1548"/>
      <c r="Q27" s="1548"/>
      <c r="R27" s="1549"/>
      <c r="S27" s="950"/>
      <c r="T27" s="945"/>
      <c r="U27" s="1849" t="s">
        <v>187</v>
      </c>
      <c r="V27" s="1849"/>
      <c r="W27" s="1849"/>
      <c r="X27" s="1849"/>
      <c r="Y27" s="1849"/>
      <c r="Z27" s="1849"/>
      <c r="AA27" s="1849"/>
      <c r="AB27" s="1849"/>
      <c r="AC27" s="1849"/>
      <c r="AD27" s="1849"/>
      <c r="AE27" s="1849"/>
      <c r="AF27" s="1849"/>
      <c r="AG27" s="1849"/>
      <c r="AH27" s="1849"/>
      <c r="AI27" s="1346"/>
      <c r="AJ27" s="1312"/>
      <c r="AK27" s="1312" t="s">
        <v>720</v>
      </c>
      <c r="AL27" s="1311">
        <f t="shared" si="0"/>
        <v>16</v>
      </c>
      <c r="AM27" s="1311">
        <f t="shared" si="1"/>
        <v>0</v>
      </c>
      <c r="AN27" s="1312"/>
      <c r="AO27" s="1312"/>
      <c r="AP27" s="1831" t="s">
        <v>187</v>
      </c>
      <c r="AQ27" s="1831"/>
      <c r="AR27" s="1831"/>
      <c r="AS27" s="1831"/>
      <c r="AT27" s="1831"/>
      <c r="AU27" s="1831"/>
      <c r="AV27" s="1831"/>
      <c r="AW27" s="1831"/>
      <c r="AX27" s="1831"/>
      <c r="AY27" s="1831"/>
      <c r="AZ27" s="1831"/>
      <c r="BA27" s="1831"/>
      <c r="BB27" s="1831"/>
      <c r="BC27" s="1831"/>
      <c r="BD27" s="1324"/>
      <c r="BE27" s="1324"/>
      <c r="BF27" s="1323"/>
      <c r="BG27" s="1323"/>
      <c r="BH27" s="1323"/>
      <c r="BI27" s="1323"/>
      <c r="BJ27" s="1323"/>
      <c r="BK27" s="1323"/>
      <c r="BL27" s="1323"/>
      <c r="BM27" s="1323"/>
      <c r="BN27" s="1323"/>
      <c r="BO27" s="1323"/>
      <c r="BP27" s="923"/>
      <c r="BQ27" s="923"/>
      <c r="BR27" s="923"/>
      <c r="BS27" s="923"/>
      <c r="BT27" s="923"/>
      <c r="BU27" s="923"/>
      <c r="BV27" s="923"/>
      <c r="BW27" s="923"/>
      <c r="BX27" s="923"/>
      <c r="BY27" s="923"/>
    </row>
    <row r="28" spans="2:77" ht="16.5" customHeight="1" x14ac:dyDescent="0.35">
      <c r="B28" s="923"/>
      <c r="C28" s="955" t="str">
        <f>Design!D178</f>
        <v>EC - Lowering the Embodied Carbon</v>
      </c>
      <c r="D28" s="956"/>
      <c r="E28" s="948"/>
      <c r="F28" s="948"/>
      <c r="G28" s="948"/>
      <c r="H28" s="948"/>
      <c r="I28" s="948"/>
      <c r="J28" s="948"/>
      <c r="K28" s="948"/>
      <c r="L28" s="949"/>
      <c r="M28" s="1522">
        <f>Design!Q209</f>
        <v>16</v>
      </c>
      <c r="N28" s="1523"/>
      <c r="O28" s="1547">
        <f>Design!S209</f>
        <v>0</v>
      </c>
      <c r="P28" s="1548"/>
      <c r="Q28" s="1548"/>
      <c r="R28" s="1549"/>
      <c r="S28" s="950"/>
      <c r="T28" s="945"/>
      <c r="U28" s="1727" t="s">
        <v>1055</v>
      </c>
      <c r="V28" s="1728"/>
      <c r="W28" s="1728"/>
      <c r="X28" s="1728"/>
      <c r="Y28" s="1728"/>
      <c r="Z28" s="1728"/>
      <c r="AA28" s="1729"/>
      <c r="AB28" s="1851">
        <f>[5]Introduction!$Q$23</f>
        <v>0</v>
      </c>
      <c r="AC28" s="1852"/>
      <c r="AD28" s="1853"/>
      <c r="AE28" s="1848"/>
      <c r="AF28" s="1848"/>
      <c r="AG28" s="1848"/>
      <c r="AH28" s="1848"/>
      <c r="AI28" s="1346"/>
      <c r="AJ28" s="1312"/>
      <c r="AK28" s="1312" t="s">
        <v>721</v>
      </c>
      <c r="AL28" s="1311">
        <f t="shared" si="0"/>
        <v>8</v>
      </c>
      <c r="AM28" s="1311">
        <f t="shared" si="1"/>
        <v>0</v>
      </c>
      <c r="AN28" s="1312"/>
      <c r="AO28" s="1312"/>
      <c r="AP28" s="1832" t="s">
        <v>740</v>
      </c>
      <c r="AQ28" s="1833"/>
      <c r="AR28" s="1833"/>
      <c r="AS28" s="1833"/>
      <c r="AT28" s="1833"/>
      <c r="AU28" s="1833"/>
      <c r="AV28" s="1834"/>
      <c r="AW28" s="1857">
        <v>0</v>
      </c>
      <c r="AX28" s="1858"/>
      <c r="AY28" s="1859"/>
      <c r="AZ28" s="1796"/>
      <c r="BA28" s="1796"/>
      <c r="BB28" s="1796"/>
      <c r="BC28" s="1796"/>
      <c r="BD28" s="1324"/>
      <c r="BE28" s="1324"/>
      <c r="BF28" s="1323"/>
      <c r="BG28" s="1323"/>
      <c r="BH28" s="1323"/>
      <c r="BI28" s="1323"/>
      <c r="BJ28" s="1323"/>
      <c r="BK28" s="1323"/>
      <c r="BL28" s="1323"/>
      <c r="BM28" s="1323"/>
      <c r="BN28" s="1323"/>
      <c r="BO28" s="1323"/>
      <c r="BP28" s="923"/>
      <c r="BQ28" s="923"/>
      <c r="BR28" s="923"/>
      <c r="BS28" s="923"/>
      <c r="BT28" s="923"/>
      <c r="BU28" s="923"/>
      <c r="BV28" s="923"/>
      <c r="BW28" s="923"/>
      <c r="BX28" s="923"/>
      <c r="BY28" s="923"/>
    </row>
    <row r="29" spans="2:77" ht="16.5" customHeight="1" x14ac:dyDescent="0.3">
      <c r="B29" s="923"/>
      <c r="C29" s="952" t="str">
        <f>Design!D211</f>
        <v xml:space="preserve">WE - Water Efficiency Factors </v>
      </c>
      <c r="D29" s="953"/>
      <c r="E29" s="953"/>
      <c r="F29" s="953"/>
      <c r="G29" s="953"/>
      <c r="H29" s="953"/>
      <c r="I29" s="953"/>
      <c r="J29" s="953"/>
      <c r="K29" s="953"/>
      <c r="L29" s="954"/>
      <c r="M29" s="1522">
        <f>Design!Q227</f>
        <v>8</v>
      </c>
      <c r="N29" s="1523"/>
      <c r="O29" s="1547">
        <f>Design!S227</f>
        <v>0</v>
      </c>
      <c r="P29" s="1548"/>
      <c r="Q29" s="1548"/>
      <c r="R29" s="1549"/>
      <c r="S29" s="950"/>
      <c r="T29" s="945"/>
      <c r="U29" s="1722" t="s">
        <v>221</v>
      </c>
      <c r="V29" s="1722"/>
      <c r="W29" s="1722"/>
      <c r="X29" s="1722"/>
      <c r="Y29" s="1722"/>
      <c r="Z29" s="1722"/>
      <c r="AA29" s="1722"/>
      <c r="AB29" s="1722"/>
      <c r="AC29" s="1722"/>
      <c r="AD29" s="1722"/>
      <c r="AE29" s="1722"/>
      <c r="AF29" s="1722"/>
      <c r="AG29" s="1722"/>
      <c r="AH29" s="1722"/>
      <c r="AI29" s="1346"/>
      <c r="AJ29" s="1316"/>
      <c r="AK29" s="1312" t="s">
        <v>722</v>
      </c>
      <c r="AL29" s="1311">
        <f t="shared" si="0"/>
        <v>5</v>
      </c>
      <c r="AM29" s="1311">
        <f t="shared" si="1"/>
        <v>0</v>
      </c>
      <c r="AN29" s="1312"/>
      <c r="AO29" s="1312"/>
      <c r="AP29" s="1790" t="s">
        <v>741</v>
      </c>
      <c r="AQ29" s="1791"/>
      <c r="AR29" s="1791"/>
      <c r="AS29" s="1791"/>
      <c r="AT29" s="1791"/>
      <c r="AU29" s="1791"/>
      <c r="AV29" s="1792"/>
      <c r="AW29" s="1793">
        <f>[6]Introduction!$Q$22</f>
        <v>16837.452000000001</v>
      </c>
      <c r="AX29" s="1794"/>
      <c r="AY29" s="1795"/>
      <c r="AZ29" s="1796"/>
      <c r="BA29" s="1796"/>
      <c r="BB29" s="1796"/>
      <c r="BC29" s="1796"/>
      <c r="BD29" s="1324"/>
      <c r="BE29" s="1324"/>
      <c r="BF29" s="1323"/>
      <c r="BG29" s="1323"/>
      <c r="BH29" s="1323"/>
      <c r="BI29" s="1323"/>
      <c r="BJ29" s="1323"/>
      <c r="BK29" s="1323"/>
      <c r="BL29" s="1323"/>
      <c r="BM29" s="1323"/>
      <c r="BN29" s="1323"/>
      <c r="BO29" s="1323"/>
      <c r="BP29" s="923"/>
      <c r="BQ29" s="923"/>
      <c r="BR29" s="923"/>
      <c r="BS29" s="923"/>
      <c r="BT29" s="923"/>
      <c r="BU29" s="923"/>
      <c r="BV29" s="923"/>
      <c r="BW29" s="923"/>
      <c r="BX29" s="923"/>
      <c r="BY29" s="923"/>
    </row>
    <row r="30" spans="2:77" ht="16.5" customHeight="1" x14ac:dyDescent="0.35">
      <c r="B30" s="923"/>
      <c r="C30" s="757" t="str">
        <f>Design!D229</f>
        <v xml:space="preserve">SC - Social and Cultural Sustainability </v>
      </c>
      <c r="D30" s="948"/>
      <c r="E30" s="948"/>
      <c r="F30" s="948"/>
      <c r="G30" s="948"/>
      <c r="H30" s="948"/>
      <c r="I30" s="948"/>
      <c r="J30" s="948"/>
      <c r="K30" s="948"/>
      <c r="L30" s="949"/>
      <c r="M30" s="1522">
        <f>Design!Q236</f>
        <v>5</v>
      </c>
      <c r="N30" s="1523"/>
      <c r="O30" s="1547">
        <f>Design!S236</f>
        <v>0</v>
      </c>
      <c r="P30" s="1548"/>
      <c r="Q30" s="1548"/>
      <c r="R30" s="1549"/>
      <c r="S30" s="950"/>
      <c r="T30" s="945"/>
      <c r="U30" s="1711" t="s">
        <v>800</v>
      </c>
      <c r="V30" s="1712"/>
      <c r="W30" s="1712"/>
      <c r="X30" s="1712"/>
      <c r="Y30" s="1712"/>
      <c r="Z30" s="1712"/>
      <c r="AA30" s="1713"/>
      <c r="AB30" s="1714"/>
      <c r="AC30" s="1715"/>
      <c r="AD30" s="1716"/>
      <c r="AE30" s="1846">
        <f>[7]Introduction!$P$24+[7]Introduction!$P$25+[8]Introduction!$O$24+[8]Introduction!$O$25</f>
        <v>0</v>
      </c>
      <c r="AF30" s="1847"/>
      <c r="AG30" s="1799"/>
      <c r="AH30" s="1799"/>
      <c r="AI30" s="1346"/>
      <c r="AJ30" s="1316"/>
      <c r="AK30" s="1312" t="s">
        <v>723</v>
      </c>
      <c r="AL30" s="1311">
        <f t="shared" si="0"/>
        <v>3</v>
      </c>
      <c r="AM30" s="1311">
        <f t="shared" si="1"/>
        <v>0</v>
      </c>
      <c r="AN30" s="1312"/>
      <c r="AO30" s="1312"/>
      <c r="AP30" s="1831" t="s">
        <v>221</v>
      </c>
      <c r="AQ30" s="1831"/>
      <c r="AR30" s="1831"/>
      <c r="AS30" s="1831"/>
      <c r="AT30" s="1831"/>
      <c r="AU30" s="1831"/>
      <c r="AV30" s="1831"/>
      <c r="AW30" s="1831"/>
      <c r="AX30" s="1831"/>
      <c r="AY30" s="1831"/>
      <c r="AZ30" s="1831"/>
      <c r="BA30" s="1831"/>
      <c r="BB30" s="1831"/>
      <c r="BC30" s="1831"/>
      <c r="BD30" s="1324"/>
      <c r="BE30" s="1324"/>
      <c r="BF30" s="1323"/>
      <c r="BG30" s="1323"/>
      <c r="BH30" s="1323"/>
      <c r="BI30" s="1323"/>
      <c r="BJ30" s="1323"/>
      <c r="BK30" s="1323"/>
      <c r="BL30" s="1323"/>
      <c r="BM30" s="1323"/>
      <c r="BN30" s="1323"/>
      <c r="BO30" s="1323"/>
      <c r="BP30" s="923"/>
      <c r="BQ30" s="923"/>
      <c r="BR30" s="923"/>
      <c r="BS30" s="923"/>
      <c r="BT30" s="923"/>
      <c r="BU30" s="923"/>
      <c r="BV30" s="923"/>
      <c r="BW30" s="923"/>
      <c r="BX30" s="923"/>
      <c r="BY30" s="923"/>
    </row>
    <row r="31" spans="2:77" s="398" customFormat="1" ht="16.5" customHeight="1" x14ac:dyDescent="0.35">
      <c r="B31" s="923"/>
      <c r="C31" s="757" t="str">
        <f>Design!D238</f>
        <v xml:space="preserve">DP - Demolition &amp; Disposal Factors </v>
      </c>
      <c r="D31" s="948"/>
      <c r="E31" s="948"/>
      <c r="F31" s="948"/>
      <c r="G31" s="948"/>
      <c r="H31" s="948"/>
      <c r="I31" s="948"/>
      <c r="J31" s="948"/>
      <c r="K31" s="948"/>
      <c r="L31" s="949"/>
      <c r="M31" s="1522">
        <f>Design!Q249</f>
        <v>3</v>
      </c>
      <c r="N31" s="1523"/>
      <c r="O31" s="1547">
        <f>Design!S249</f>
        <v>0</v>
      </c>
      <c r="P31" s="1548"/>
      <c r="Q31" s="1548"/>
      <c r="R31" s="1549"/>
      <c r="S31" s="950"/>
      <c r="T31" s="945"/>
      <c r="U31" s="1722" t="s">
        <v>222</v>
      </c>
      <c r="V31" s="1722"/>
      <c r="W31" s="1722"/>
      <c r="X31" s="1722"/>
      <c r="Y31" s="1722"/>
      <c r="Z31" s="1722"/>
      <c r="AA31" s="1722"/>
      <c r="AB31" s="1722"/>
      <c r="AC31" s="1722"/>
      <c r="AD31" s="1722"/>
      <c r="AE31" s="1722"/>
      <c r="AF31" s="1722"/>
      <c r="AG31" s="1722"/>
      <c r="AH31" s="1722"/>
      <c r="AI31" s="1347"/>
      <c r="AJ31" s="1316"/>
      <c r="AK31" s="1312" t="s">
        <v>724</v>
      </c>
      <c r="AL31" s="1311">
        <f t="shared" si="0"/>
        <v>7</v>
      </c>
      <c r="AM31" s="1311">
        <f t="shared" si="1"/>
        <v>0</v>
      </c>
      <c r="AN31" s="1312"/>
      <c r="AO31" s="1312"/>
      <c r="AP31" s="1832" t="s">
        <v>742</v>
      </c>
      <c r="AQ31" s="1833"/>
      <c r="AR31" s="1833"/>
      <c r="AS31" s="1833"/>
      <c r="AT31" s="1833"/>
      <c r="AU31" s="1833"/>
      <c r="AV31" s="1834"/>
      <c r="AW31" s="1835"/>
      <c r="AX31" s="1836"/>
      <c r="AY31" s="1837"/>
      <c r="AZ31" s="1797"/>
      <c r="BA31" s="1798"/>
      <c r="BB31" s="1796"/>
      <c r="BC31" s="1796"/>
      <c r="BD31" s="1324"/>
      <c r="BE31" s="1324"/>
      <c r="BF31" s="1323"/>
      <c r="BG31" s="1323"/>
      <c r="BH31" s="1323"/>
      <c r="BI31" s="1323"/>
      <c r="BJ31" s="1323"/>
      <c r="BK31" s="1323"/>
      <c r="BL31" s="1323"/>
      <c r="BM31" s="1323"/>
      <c r="BN31" s="1323"/>
      <c r="BO31" s="1323"/>
      <c r="BP31" s="923"/>
      <c r="BQ31" s="923"/>
      <c r="BR31" s="923"/>
      <c r="BS31" s="923"/>
      <c r="BT31" s="923"/>
      <c r="BU31" s="923"/>
      <c r="BV31" s="923"/>
      <c r="BW31" s="923"/>
      <c r="BX31" s="923"/>
      <c r="BY31" s="923"/>
    </row>
    <row r="32" spans="2:77" s="19" customFormat="1" ht="16.5" customHeight="1" thickBot="1" x14ac:dyDescent="0.35">
      <c r="B32" s="923"/>
      <c r="C32" s="757" t="str">
        <f>Design!D251</f>
        <v>IN - Sustainable and Carbon Initiatives (Bonus Points)</v>
      </c>
      <c r="D32" s="948"/>
      <c r="E32" s="948"/>
      <c r="F32" s="948"/>
      <c r="G32" s="948"/>
      <c r="H32" s="948"/>
      <c r="I32" s="948"/>
      <c r="J32" s="948"/>
      <c r="K32" s="948"/>
      <c r="L32" s="949"/>
      <c r="M32" s="1522">
        <f>Design!Q274</f>
        <v>7</v>
      </c>
      <c r="N32" s="1523"/>
      <c r="O32" s="1547">
        <f>Design!S274</f>
        <v>0</v>
      </c>
      <c r="P32" s="1548"/>
      <c r="Q32" s="1548"/>
      <c r="R32" s="1549"/>
      <c r="S32" s="950"/>
      <c r="T32" s="945"/>
      <c r="U32" s="1717" t="s">
        <v>801</v>
      </c>
      <c r="V32" s="1717"/>
      <c r="W32" s="1717"/>
      <c r="X32" s="1717"/>
      <c r="Y32" s="1717"/>
      <c r="Z32" s="1717"/>
      <c r="AA32" s="1717"/>
      <c r="AB32" s="1721"/>
      <c r="AC32" s="1721"/>
      <c r="AD32" s="1721"/>
      <c r="AE32" s="1733"/>
      <c r="AF32" s="1734"/>
      <c r="AG32" s="1723">
        <f>[1]Introduction!$R$33</f>
        <v>0</v>
      </c>
      <c r="AH32" s="1723"/>
      <c r="AI32" s="1347"/>
      <c r="AJ32" s="1316"/>
      <c r="AK32" s="1312"/>
      <c r="AL32" s="1312"/>
      <c r="AM32" s="1312"/>
      <c r="AN32" s="1312"/>
      <c r="AO32" s="1312"/>
      <c r="AP32" s="1831" t="s">
        <v>222</v>
      </c>
      <c r="AQ32" s="1831"/>
      <c r="AR32" s="1831"/>
      <c r="AS32" s="1831"/>
      <c r="AT32" s="1831"/>
      <c r="AU32" s="1831"/>
      <c r="AV32" s="1831"/>
      <c r="AW32" s="1831"/>
      <c r="AX32" s="1831"/>
      <c r="AY32" s="1831"/>
      <c r="AZ32" s="1831"/>
      <c r="BA32" s="1831"/>
      <c r="BB32" s="1831"/>
      <c r="BC32" s="1831"/>
      <c r="BD32" s="1324"/>
      <c r="BE32" s="1324"/>
      <c r="BF32" s="1323"/>
      <c r="BG32" s="1323"/>
      <c r="BH32" s="1323"/>
      <c r="BI32" s="1323"/>
      <c r="BJ32" s="1323"/>
      <c r="BK32" s="1323"/>
      <c r="BL32" s="1323"/>
      <c r="BM32" s="1323"/>
      <c r="BN32" s="1323"/>
      <c r="BO32" s="1323"/>
      <c r="BP32" s="923"/>
      <c r="BQ32" s="923"/>
      <c r="BR32" s="923"/>
      <c r="BS32" s="923"/>
      <c r="BT32" s="923"/>
      <c r="BU32" s="923"/>
      <c r="BV32" s="923"/>
      <c r="BW32" s="923"/>
      <c r="BX32" s="923"/>
      <c r="BY32" s="923"/>
    </row>
    <row r="33" spans="2:189" s="19" customFormat="1" ht="18" x14ac:dyDescent="0.3">
      <c r="B33" s="923"/>
      <c r="C33" s="1586" t="s">
        <v>1214</v>
      </c>
      <c r="D33" s="1587"/>
      <c r="E33" s="1587"/>
      <c r="F33" s="1587"/>
      <c r="G33" s="1587"/>
      <c r="H33" s="1587"/>
      <c r="I33" s="1587"/>
      <c r="J33" s="1587"/>
      <c r="K33" s="1587"/>
      <c r="L33" s="1588"/>
      <c r="M33" s="1533">
        <f>SUM(M24:N31)</f>
        <v>136</v>
      </c>
      <c r="N33" s="1535"/>
      <c r="O33" s="1533">
        <f>SUM(O24:P32)</f>
        <v>0</v>
      </c>
      <c r="P33" s="1534"/>
      <c r="Q33" s="1534"/>
      <c r="R33" s="1535"/>
      <c r="S33" s="950"/>
      <c r="T33" s="945"/>
      <c r="U33" s="1681" t="s">
        <v>1048</v>
      </c>
      <c r="V33" s="1682"/>
      <c r="W33" s="1682"/>
      <c r="X33" s="1682"/>
      <c r="Y33" s="1682"/>
      <c r="Z33" s="1682"/>
      <c r="AA33" s="1683"/>
      <c r="AB33" s="1552">
        <f>(AB25+AB26)</f>
        <v>0</v>
      </c>
      <c r="AC33" s="1554"/>
      <c r="AD33" s="1553"/>
      <c r="AE33" s="1552">
        <f>(AE30)</f>
        <v>0</v>
      </c>
      <c r="AF33" s="1553"/>
      <c r="AG33" s="1718">
        <f>(AG32)</f>
        <v>0</v>
      </c>
      <c r="AH33" s="1719"/>
      <c r="AI33" s="1347"/>
      <c r="AJ33" s="1316"/>
      <c r="AK33" s="1312"/>
      <c r="AL33" s="1312"/>
      <c r="AM33" s="1312"/>
      <c r="AN33" s="1312"/>
      <c r="AO33" s="1312"/>
      <c r="AP33" s="1860" t="s">
        <v>744</v>
      </c>
      <c r="AQ33" s="1860"/>
      <c r="AR33" s="1860"/>
      <c r="AS33" s="1860"/>
      <c r="AT33" s="1860"/>
      <c r="AU33" s="1860"/>
      <c r="AV33" s="1860"/>
      <c r="AW33" s="1843"/>
      <c r="AX33" s="1843"/>
      <c r="AY33" s="1843"/>
      <c r="AZ33" s="1844"/>
      <c r="BA33" s="1845"/>
      <c r="BB33" s="1796"/>
      <c r="BC33" s="1796"/>
      <c r="BD33" s="1324"/>
      <c r="BE33" s="1324"/>
      <c r="BF33" s="1323"/>
      <c r="BG33" s="1323"/>
      <c r="BH33" s="1323"/>
      <c r="BI33" s="1323"/>
      <c r="BJ33" s="1323"/>
      <c r="BK33" s="1323"/>
      <c r="BL33" s="1323"/>
      <c r="BM33" s="1323"/>
      <c r="BN33" s="1323"/>
      <c r="BO33" s="1323"/>
      <c r="BP33" s="923"/>
      <c r="BQ33" s="923"/>
      <c r="BR33" s="923"/>
      <c r="BS33" s="923"/>
      <c r="BT33" s="923"/>
      <c r="BU33" s="923"/>
      <c r="BV33" s="923"/>
      <c r="BW33" s="923"/>
      <c r="BX33" s="923"/>
      <c r="BY33" s="923"/>
    </row>
    <row r="34" spans="2:189" ht="16.5" customHeight="1" thickBot="1" x14ac:dyDescent="0.35">
      <c r="B34" s="923"/>
      <c r="C34" s="923"/>
      <c r="D34" s="923"/>
      <c r="E34" s="923"/>
      <c r="F34" s="923"/>
      <c r="G34" s="923"/>
      <c r="H34" s="923"/>
      <c r="I34" s="923"/>
      <c r="J34" s="923"/>
      <c r="K34" s="923"/>
      <c r="L34" s="923"/>
      <c r="M34" s="923"/>
      <c r="N34" s="923"/>
      <c r="O34" s="923"/>
      <c r="P34" s="923"/>
      <c r="Q34" s="923"/>
      <c r="R34" s="923"/>
      <c r="S34" s="950"/>
      <c r="T34" s="947"/>
      <c r="U34" s="1737" t="s">
        <v>811</v>
      </c>
      <c r="V34" s="1738"/>
      <c r="W34" s="1738"/>
      <c r="X34" s="1738"/>
      <c r="Y34" s="1738"/>
      <c r="Z34" s="1738"/>
      <c r="AA34" s="1739"/>
      <c r="AB34" s="1555">
        <f>AB28</f>
        <v>0</v>
      </c>
      <c r="AC34" s="1556"/>
      <c r="AD34" s="1557"/>
      <c r="AE34" s="1561"/>
      <c r="AF34" s="1562"/>
      <c r="AG34" s="1561"/>
      <c r="AH34" s="1720"/>
      <c r="AI34" s="1348"/>
      <c r="AJ34" s="1316"/>
      <c r="AK34" s="1312"/>
      <c r="AL34" s="1312" t="s">
        <v>173</v>
      </c>
      <c r="AM34" s="1311" t="s">
        <v>182</v>
      </c>
      <c r="AN34" s="1312" t="s">
        <v>711</v>
      </c>
      <c r="AO34" s="1312"/>
      <c r="AP34" s="1831" t="s">
        <v>745</v>
      </c>
      <c r="AQ34" s="1831"/>
      <c r="AR34" s="1831"/>
      <c r="AS34" s="1831"/>
      <c r="AT34" s="1831"/>
      <c r="AU34" s="1831"/>
      <c r="AV34" s="1831"/>
      <c r="AW34" s="1831"/>
      <c r="AX34" s="1831"/>
      <c r="AY34" s="1831"/>
      <c r="AZ34" s="1831"/>
      <c r="BA34" s="1831"/>
      <c r="BB34" s="1831"/>
      <c r="BC34" s="1831"/>
      <c r="BD34" s="1324"/>
      <c r="BE34" s="1324"/>
      <c r="BF34" s="1323"/>
      <c r="BG34" s="1323"/>
      <c r="BH34" s="1323"/>
      <c r="BI34" s="1323"/>
      <c r="BJ34" s="1323"/>
      <c r="BK34" s="1323"/>
      <c r="BL34" s="1323"/>
      <c r="BM34" s="1323"/>
      <c r="BN34" s="1323"/>
      <c r="BO34" s="1323"/>
      <c r="BP34" s="923"/>
      <c r="BQ34" s="923"/>
      <c r="BR34" s="923"/>
      <c r="BS34" s="923"/>
      <c r="BT34" s="923"/>
      <c r="BU34" s="923"/>
      <c r="BV34" s="923"/>
      <c r="BW34" s="923"/>
      <c r="BX34" s="923"/>
      <c r="BY34" s="923"/>
    </row>
    <row r="35" spans="2:189" s="256" customFormat="1" ht="16.5" customHeight="1" thickBot="1" x14ac:dyDescent="0.4">
      <c r="B35" s="923"/>
      <c r="C35" s="1735" t="s">
        <v>998</v>
      </c>
      <c r="D35" s="1735"/>
      <c r="E35" s="1735"/>
      <c r="F35" s="1735"/>
      <c r="G35" s="1735"/>
      <c r="H35" s="1735"/>
      <c r="I35" s="1735"/>
      <c r="J35" s="1735"/>
      <c r="K35" s="1735"/>
      <c r="L35" s="1735"/>
      <c r="M35" s="1019"/>
      <c r="N35" s="946"/>
      <c r="O35" s="946"/>
      <c r="P35" s="946"/>
      <c r="Q35" s="946"/>
      <c r="R35" s="946"/>
      <c r="S35" s="950"/>
      <c r="T35" s="947"/>
      <c r="U35" s="925"/>
      <c r="V35" s="925"/>
      <c r="W35" s="925"/>
      <c r="X35" s="925"/>
      <c r="Y35" s="925"/>
      <c r="Z35" s="925"/>
      <c r="AA35" s="925"/>
      <c r="AB35" s="925"/>
      <c r="AC35" s="925"/>
      <c r="AD35" s="925"/>
      <c r="AE35" s="925"/>
      <c r="AF35" s="925"/>
      <c r="AG35" s="923"/>
      <c r="AH35" s="923"/>
      <c r="AI35" s="1348"/>
      <c r="AJ35" s="1316"/>
      <c r="AK35" s="1312" t="s">
        <v>224</v>
      </c>
      <c r="AL35" s="1364">
        <f>AB25+AB26</f>
        <v>0</v>
      </c>
      <c r="AM35" s="1364" t="e">
        <f>AB50+AB51+AB53+AB54</f>
        <v>#VALUE!</v>
      </c>
      <c r="AN35" s="1364" t="e">
        <f>#REF!</f>
        <v>#REF!</v>
      </c>
      <c r="AO35" s="1312"/>
      <c r="AP35" s="1832" t="s">
        <v>746</v>
      </c>
      <c r="AQ35" s="1833"/>
      <c r="AR35" s="1833"/>
      <c r="AS35" s="1833"/>
      <c r="AT35" s="1833"/>
      <c r="AU35" s="1833"/>
      <c r="AV35" s="1834"/>
      <c r="AW35" s="1835"/>
      <c r="AX35" s="1836"/>
      <c r="AY35" s="1837"/>
      <c r="AZ35" s="1796"/>
      <c r="BA35" s="1796"/>
      <c r="BB35" s="1796"/>
      <c r="BC35" s="1796"/>
      <c r="BD35" s="1324"/>
      <c r="BE35" s="1324"/>
      <c r="BF35" s="1323"/>
      <c r="BG35" s="1323"/>
      <c r="BH35" s="1323"/>
      <c r="BI35" s="1323"/>
      <c r="BJ35" s="1323"/>
      <c r="BK35" s="1323"/>
      <c r="BL35" s="1323"/>
      <c r="BM35" s="1323"/>
      <c r="BN35" s="1323"/>
      <c r="BO35" s="1323"/>
      <c r="BP35" s="923"/>
      <c r="BQ35" s="923"/>
      <c r="BR35" s="923"/>
      <c r="BS35" s="923"/>
      <c r="BT35" s="923"/>
      <c r="BU35" s="923"/>
      <c r="BV35" s="923"/>
      <c r="BW35" s="923"/>
      <c r="BX35" s="923"/>
      <c r="BY35" s="923"/>
    </row>
    <row r="36" spans="2:189" s="256" customFormat="1" ht="16.5" customHeight="1" x14ac:dyDescent="0.35">
      <c r="B36" s="923"/>
      <c r="C36" s="1736"/>
      <c r="D36" s="1736"/>
      <c r="E36" s="1736"/>
      <c r="F36" s="1736"/>
      <c r="G36" s="1736"/>
      <c r="H36" s="1736"/>
      <c r="I36" s="1736"/>
      <c r="J36" s="1736"/>
      <c r="K36" s="1736"/>
      <c r="L36" s="1736"/>
      <c r="M36" s="1020"/>
      <c r="N36" s="946"/>
      <c r="O36" s="946"/>
      <c r="P36" s="946"/>
      <c r="Q36" s="946"/>
      <c r="R36" s="946"/>
      <c r="S36" s="950"/>
      <c r="T36" s="947"/>
      <c r="U36" s="1563" t="s">
        <v>749</v>
      </c>
      <c r="V36" s="1564"/>
      <c r="W36" s="1564"/>
      <c r="X36" s="1564"/>
      <c r="Y36" s="1564"/>
      <c r="Z36" s="1564"/>
      <c r="AA36" s="1565"/>
      <c r="AB36" s="1633" t="s">
        <v>761</v>
      </c>
      <c r="AC36" s="1634"/>
      <c r="AD36" s="1635"/>
      <c r="AE36" s="1538" t="s">
        <v>763</v>
      </c>
      <c r="AF36" s="1539"/>
      <c r="AG36" s="923"/>
      <c r="AH36" s="923"/>
      <c r="AI36" s="1348"/>
      <c r="AJ36" s="1316"/>
      <c r="AK36" s="1312" t="s">
        <v>187</v>
      </c>
      <c r="AL36" s="1364" t="e">
        <f>#REF!+AB28</f>
        <v>#REF!</v>
      </c>
      <c r="AM36" s="1364">
        <f>AB57+AB58</f>
        <v>0</v>
      </c>
      <c r="AN36" s="1312"/>
      <c r="AO36" s="1312"/>
      <c r="AP36" s="1790" t="s">
        <v>747</v>
      </c>
      <c r="AQ36" s="1791"/>
      <c r="AR36" s="1791"/>
      <c r="AS36" s="1791"/>
      <c r="AT36" s="1791"/>
      <c r="AU36" s="1791"/>
      <c r="AV36" s="1792"/>
      <c r="AW36" s="1844"/>
      <c r="AX36" s="1867"/>
      <c r="AY36" s="1845"/>
      <c r="AZ36" s="1796"/>
      <c r="BA36" s="1796"/>
      <c r="BB36" s="1796"/>
      <c r="BC36" s="1796"/>
      <c r="BD36" s="1324"/>
      <c r="BE36" s="1324"/>
      <c r="BF36" s="1323"/>
      <c r="BG36" s="1323"/>
      <c r="BH36" s="1323"/>
      <c r="BI36" s="1323"/>
      <c r="BJ36" s="1323"/>
      <c r="BK36" s="1323"/>
      <c r="BL36" s="1323"/>
      <c r="BM36" s="1323"/>
      <c r="BN36" s="1323"/>
      <c r="BO36" s="1323"/>
      <c r="BP36" s="923"/>
      <c r="BQ36" s="923"/>
      <c r="BR36" s="923"/>
      <c r="BS36" s="923"/>
      <c r="BT36" s="923"/>
      <c r="BU36" s="923"/>
      <c r="BV36" s="923"/>
      <c r="BW36" s="923"/>
      <c r="BX36" s="923"/>
      <c r="BY36" s="923"/>
    </row>
    <row r="37" spans="2:189" s="683" customFormat="1" ht="16.5" customHeight="1" x14ac:dyDescent="0.3">
      <c r="B37" s="923"/>
      <c r="C37" s="1022" t="s">
        <v>174</v>
      </c>
      <c r="D37" s="1023"/>
      <c r="E37" s="1023"/>
      <c r="F37" s="1023"/>
      <c r="G37" s="1023"/>
      <c r="H37" s="1023"/>
      <c r="I37" s="1023"/>
      <c r="J37" s="1023"/>
      <c r="K37" s="1023"/>
      <c r="L37" s="1024"/>
      <c r="M37" s="1507" t="s">
        <v>1198</v>
      </c>
      <c r="N37" s="1508"/>
      <c r="O37" s="1572" t="s">
        <v>176</v>
      </c>
      <c r="P37" s="1572"/>
      <c r="Q37" s="1572"/>
      <c r="R37" s="1572"/>
      <c r="S37" s="950"/>
      <c r="T37" s="947"/>
      <c r="U37" s="1566"/>
      <c r="V37" s="1567"/>
      <c r="W37" s="1567"/>
      <c r="X37" s="1567"/>
      <c r="Y37" s="1567"/>
      <c r="Z37" s="1567"/>
      <c r="AA37" s="1568"/>
      <c r="AB37" s="1636"/>
      <c r="AC37" s="1637"/>
      <c r="AD37" s="1638"/>
      <c r="AE37" s="1540"/>
      <c r="AF37" s="1541"/>
      <c r="AG37" s="923"/>
      <c r="AH37" s="923"/>
      <c r="AI37" s="1348"/>
      <c r="AJ37" s="1316"/>
      <c r="AK37" s="1312"/>
      <c r="AL37" s="1364"/>
      <c r="AM37" s="1364"/>
      <c r="AN37" s="1312"/>
      <c r="AO37" s="1312"/>
      <c r="AP37" s="1365"/>
      <c r="AQ37" s="1366"/>
      <c r="AR37" s="1366"/>
      <c r="AS37" s="1366"/>
      <c r="AT37" s="1366"/>
      <c r="AU37" s="1366"/>
      <c r="AV37" s="1367"/>
      <c r="AW37" s="1368"/>
      <c r="AX37" s="1369"/>
      <c r="AY37" s="1370"/>
      <c r="AZ37" s="1371"/>
      <c r="BA37" s="1371"/>
      <c r="BB37" s="1371"/>
      <c r="BC37" s="1371"/>
      <c r="BD37" s="1324"/>
      <c r="BE37" s="1324"/>
      <c r="BF37" s="1323"/>
      <c r="BG37" s="1323"/>
      <c r="BH37" s="1323"/>
      <c r="BI37" s="1323"/>
      <c r="BJ37" s="1323"/>
      <c r="BK37" s="1323"/>
      <c r="BL37" s="1323"/>
      <c r="BM37" s="1323"/>
      <c r="BN37" s="1323"/>
      <c r="BO37" s="1323"/>
      <c r="BP37" s="923"/>
      <c r="BQ37" s="923"/>
      <c r="BR37" s="923"/>
      <c r="BS37" s="923"/>
      <c r="BT37" s="923"/>
      <c r="BU37" s="923"/>
      <c r="BV37" s="923"/>
      <c r="BW37" s="923"/>
      <c r="BX37" s="923"/>
      <c r="BY37" s="923"/>
    </row>
    <row r="38" spans="2:189" s="683" customFormat="1" ht="16.5" customHeight="1" x14ac:dyDescent="0.3">
      <c r="B38" s="923"/>
      <c r="C38" s="1025"/>
      <c r="D38" s="1026"/>
      <c r="E38" s="1026"/>
      <c r="F38" s="1026"/>
      <c r="G38" s="1026"/>
      <c r="H38" s="1026"/>
      <c r="I38" s="1026"/>
      <c r="J38" s="1026"/>
      <c r="K38" s="1026"/>
      <c r="L38" s="1027"/>
      <c r="M38" s="1509"/>
      <c r="N38" s="1510"/>
      <c r="O38" s="1600" t="s">
        <v>995</v>
      </c>
      <c r="P38" s="1600"/>
      <c r="Q38" s="1600"/>
      <c r="R38" s="1600"/>
      <c r="S38" s="950"/>
      <c r="T38" s="945"/>
      <c r="U38" s="1566"/>
      <c r="V38" s="1567"/>
      <c r="W38" s="1567"/>
      <c r="X38" s="1567"/>
      <c r="Y38" s="1567"/>
      <c r="Z38" s="1567"/>
      <c r="AA38" s="1568"/>
      <c r="AB38" s="1636"/>
      <c r="AC38" s="1637"/>
      <c r="AD38" s="1638"/>
      <c r="AE38" s="1540"/>
      <c r="AF38" s="1541"/>
      <c r="AG38" s="923"/>
      <c r="AH38" s="923"/>
      <c r="AI38" s="1348"/>
      <c r="AJ38" s="1316"/>
      <c r="AK38" s="1312"/>
      <c r="AL38" s="1364"/>
      <c r="AM38" s="1364"/>
      <c r="AN38" s="1312"/>
      <c r="AO38" s="1312"/>
      <c r="AP38" s="1365"/>
      <c r="AQ38" s="1366"/>
      <c r="AR38" s="1366"/>
      <c r="AS38" s="1366"/>
      <c r="AT38" s="1366"/>
      <c r="AU38" s="1366"/>
      <c r="AV38" s="1367"/>
      <c r="AW38" s="1368"/>
      <c r="AX38" s="1369"/>
      <c r="AY38" s="1370"/>
      <c r="AZ38" s="1371"/>
      <c r="BA38" s="1371"/>
      <c r="BB38" s="1371"/>
      <c r="BC38" s="1371"/>
      <c r="BD38" s="1324"/>
      <c r="BE38" s="1324"/>
      <c r="BF38" s="1323"/>
      <c r="BG38" s="1323"/>
      <c r="BH38" s="1323"/>
      <c r="BI38" s="1323"/>
      <c r="BJ38" s="1323"/>
      <c r="BK38" s="1323"/>
      <c r="BL38" s="1323"/>
      <c r="BM38" s="1323"/>
      <c r="BN38" s="1323"/>
      <c r="BO38" s="1323"/>
      <c r="BP38" s="923"/>
      <c r="BQ38" s="923"/>
      <c r="BR38" s="923"/>
      <c r="BS38" s="923"/>
      <c r="BT38" s="923"/>
      <c r="BU38" s="923"/>
      <c r="BV38" s="923"/>
      <c r="BW38" s="923"/>
      <c r="BX38" s="923"/>
      <c r="BY38" s="923"/>
    </row>
    <row r="39" spans="2:189" s="683" customFormat="1" ht="16.5" customHeight="1" thickBot="1" x14ac:dyDescent="0.4">
      <c r="B39" s="923"/>
      <c r="C39" s="1028"/>
      <c r="D39" s="1029"/>
      <c r="E39" s="1029"/>
      <c r="F39" s="1029"/>
      <c r="G39" s="1029"/>
      <c r="H39" s="1029"/>
      <c r="I39" s="1029"/>
      <c r="J39" s="1029"/>
      <c r="K39" s="1029"/>
      <c r="L39" s="1030"/>
      <c r="M39" s="1511"/>
      <c r="N39" s="1512"/>
      <c r="O39" s="1600"/>
      <c r="P39" s="1600"/>
      <c r="Q39" s="1600"/>
      <c r="R39" s="1600"/>
      <c r="S39" s="950"/>
      <c r="T39" s="945"/>
      <c r="U39" s="1569"/>
      <c r="V39" s="1570"/>
      <c r="W39" s="1570"/>
      <c r="X39" s="1570"/>
      <c r="Y39" s="1570"/>
      <c r="Z39" s="1570"/>
      <c r="AA39" s="1571"/>
      <c r="AB39" s="1639"/>
      <c r="AC39" s="1640"/>
      <c r="AD39" s="1641"/>
      <c r="AE39" s="1542"/>
      <c r="AF39" s="1543"/>
      <c r="AG39" s="923"/>
      <c r="AH39" s="923"/>
      <c r="AI39" s="1348"/>
      <c r="AJ39" s="1316"/>
      <c r="AK39" s="1312" t="s">
        <v>221</v>
      </c>
      <c r="AL39" s="1364">
        <f>AE30</f>
        <v>0</v>
      </c>
      <c r="AM39" s="1364">
        <f>AE60</f>
        <v>0</v>
      </c>
      <c r="AN39" s="1364">
        <f>AE87</f>
        <v>0</v>
      </c>
      <c r="AO39" s="1312"/>
      <c r="AP39" s="1861" t="s">
        <v>748</v>
      </c>
      <c r="AQ39" s="1862"/>
      <c r="AR39" s="1862"/>
      <c r="AS39" s="1862"/>
      <c r="AT39" s="1862"/>
      <c r="AU39" s="1862"/>
      <c r="AV39" s="1863"/>
      <c r="AW39" s="1868">
        <f>AW25+AW26+AW28+AW29</f>
        <v>3736836.0486000008</v>
      </c>
      <c r="AX39" s="1868"/>
      <c r="AY39" s="1868"/>
      <c r="AZ39" s="1796"/>
      <c r="BA39" s="1796"/>
      <c r="BB39" s="1796"/>
      <c r="BC39" s="1796"/>
      <c r="BD39" s="1324"/>
      <c r="BE39" s="1324"/>
      <c r="BF39" s="1323"/>
      <c r="BG39" s="1323"/>
      <c r="BH39" s="1323"/>
      <c r="BI39" s="1323"/>
      <c r="BJ39" s="1323"/>
      <c r="BK39" s="1323"/>
      <c r="BL39" s="1323"/>
      <c r="BM39" s="1323"/>
      <c r="BN39" s="1323"/>
      <c r="BO39" s="1323"/>
      <c r="BP39" s="923"/>
      <c r="BQ39" s="923"/>
      <c r="BR39" s="923"/>
      <c r="BS39" s="923"/>
      <c r="BT39" s="923"/>
      <c r="BU39" s="923"/>
      <c r="BV39" s="923"/>
      <c r="BW39" s="923"/>
      <c r="BX39" s="923"/>
      <c r="BY39" s="923"/>
    </row>
    <row r="40" spans="2:189" s="256" customFormat="1" ht="16.5" customHeight="1" thickBot="1" x14ac:dyDescent="0.4">
      <c r="B40" s="923"/>
      <c r="C40" s="952" t="str">
        <f>Design!D287</f>
        <v>Infrastructure and Sequestration</v>
      </c>
      <c r="D40" s="953"/>
      <c r="E40" s="958"/>
      <c r="F40" s="958"/>
      <c r="G40" s="958"/>
      <c r="H40" s="958"/>
      <c r="I40" s="958"/>
      <c r="J40" s="958"/>
      <c r="K40" s="958"/>
      <c r="L40" s="959"/>
      <c r="M40" s="1522">
        <f>Design!Q290</f>
        <v>2</v>
      </c>
      <c r="N40" s="1523"/>
      <c r="O40" s="1524">
        <f>Design!S290</f>
        <v>0</v>
      </c>
      <c r="P40" s="1525"/>
      <c r="Q40" s="1525"/>
      <c r="R40" s="1526"/>
      <c r="S40" s="950"/>
      <c r="T40" s="945"/>
      <c r="U40" s="1659" t="s">
        <v>1049</v>
      </c>
      <c r="V40" s="1660"/>
      <c r="W40" s="1660"/>
      <c r="X40" s="1660"/>
      <c r="Y40" s="1660"/>
      <c r="Z40" s="1660"/>
      <c r="AA40" s="1660"/>
      <c r="AB40" s="1573">
        <f>AB33-AE33-AG33</f>
        <v>0</v>
      </c>
      <c r="AC40" s="1574"/>
      <c r="AD40" s="1575"/>
      <c r="AE40" s="1579" t="e">
        <f>AB40/H11</f>
        <v>#DIV/0!</v>
      </c>
      <c r="AF40" s="1580"/>
      <c r="AG40" s="923"/>
      <c r="AH40" s="923"/>
      <c r="AI40" s="1348"/>
      <c r="AJ40" s="1316"/>
      <c r="AK40" s="1312" t="s">
        <v>222</v>
      </c>
      <c r="AL40" s="1364">
        <f>AG32</f>
        <v>0</v>
      </c>
      <c r="AM40" s="1364">
        <f>AG62</f>
        <v>0</v>
      </c>
      <c r="AN40" s="1364" t="e">
        <f>#REF!</f>
        <v>#REF!</v>
      </c>
      <c r="AO40" s="1312"/>
      <c r="AP40" s="1861" t="s">
        <v>757</v>
      </c>
      <c r="AQ40" s="1862"/>
      <c r="AR40" s="1862"/>
      <c r="AS40" s="1862"/>
      <c r="AT40" s="1862"/>
      <c r="AU40" s="1862"/>
      <c r="AV40" s="1863"/>
      <c r="AW40" s="1869"/>
      <c r="AX40" s="1869"/>
      <c r="AY40" s="1869"/>
      <c r="AZ40" s="1870">
        <f>AZ31</f>
        <v>0</v>
      </c>
      <c r="BA40" s="1871"/>
      <c r="BB40" s="1796"/>
      <c r="BC40" s="1796"/>
      <c r="BD40" s="1324"/>
      <c r="BE40" s="1324"/>
      <c r="BF40" s="1323"/>
      <c r="BG40" s="1323"/>
      <c r="BH40" s="1323"/>
      <c r="BI40" s="1323"/>
      <c r="BJ40" s="1323"/>
      <c r="BK40" s="1323"/>
      <c r="BL40" s="1323"/>
      <c r="BM40" s="1323"/>
      <c r="BN40" s="1323"/>
      <c r="BO40" s="1323"/>
      <c r="BP40" s="923"/>
      <c r="BQ40" s="923"/>
      <c r="BR40" s="923"/>
      <c r="BS40" s="923"/>
      <c r="BT40" s="923"/>
      <c r="BU40" s="923"/>
      <c r="BV40" s="923"/>
      <c r="BW40" s="923"/>
      <c r="BX40" s="923"/>
      <c r="BY40" s="923"/>
    </row>
    <row r="41" spans="2:189" s="256" customFormat="1" ht="16.5" customHeight="1" thickBot="1" x14ac:dyDescent="0.4">
      <c r="B41" s="923"/>
      <c r="C41" s="757" t="str">
        <f>Design!D292</f>
        <v>Occupant &amp; Health</v>
      </c>
      <c r="D41" s="948"/>
      <c r="E41" s="948"/>
      <c r="F41" s="948"/>
      <c r="G41" s="948"/>
      <c r="H41" s="948"/>
      <c r="I41" s="948"/>
      <c r="J41" s="948"/>
      <c r="K41" s="948"/>
      <c r="L41" s="949"/>
      <c r="M41" s="1522">
        <f>Design!Q296</f>
        <v>3</v>
      </c>
      <c r="N41" s="1523"/>
      <c r="O41" s="1524">
        <f>Design!S296</f>
        <v>0</v>
      </c>
      <c r="P41" s="1525"/>
      <c r="Q41" s="1525"/>
      <c r="R41" s="1526"/>
      <c r="S41" s="950"/>
      <c r="T41" s="945"/>
      <c r="U41" s="1643" t="s">
        <v>1050</v>
      </c>
      <c r="V41" s="1644"/>
      <c r="W41" s="1644"/>
      <c r="X41" s="1644"/>
      <c r="Y41" s="1644"/>
      <c r="Z41" s="1644"/>
      <c r="AA41" s="1645"/>
      <c r="AB41" s="1646">
        <f>AB34</f>
        <v>0</v>
      </c>
      <c r="AC41" s="1647"/>
      <c r="AD41" s="1648"/>
      <c r="AE41" s="1577" t="e">
        <f>AB41/H11</f>
        <v>#DIV/0!</v>
      </c>
      <c r="AF41" s="1578"/>
      <c r="AG41" s="923"/>
      <c r="AH41" s="923"/>
      <c r="AI41" s="1348"/>
      <c r="AJ41" s="1316"/>
      <c r="AK41" s="1312" t="s">
        <v>745</v>
      </c>
      <c r="AL41" s="1364" t="e">
        <f>#REF!+#REF!</f>
        <v>#REF!</v>
      </c>
      <c r="AM41" s="1364" t="e">
        <f>#REF!+#REF!</f>
        <v>#REF!</v>
      </c>
      <c r="AN41" s="1312"/>
      <c r="AO41" s="1312"/>
      <c r="AP41" s="1861" t="s">
        <v>758</v>
      </c>
      <c r="AQ41" s="1862"/>
      <c r="AR41" s="1862"/>
      <c r="AS41" s="1862"/>
      <c r="AT41" s="1862"/>
      <c r="AU41" s="1862"/>
      <c r="AV41" s="1863"/>
      <c r="AW41" s="1864"/>
      <c r="AX41" s="1864"/>
      <c r="AY41" s="1864"/>
      <c r="AZ41" s="1796"/>
      <c r="BA41" s="1796"/>
      <c r="BB41" s="1865">
        <f>BB33+BB35+BB36</f>
        <v>0</v>
      </c>
      <c r="BC41" s="1866"/>
      <c r="BD41" s="1324"/>
      <c r="BE41" s="1324"/>
      <c r="BF41" s="1323"/>
      <c r="BG41" s="1323"/>
      <c r="BH41" s="1323"/>
      <c r="BI41" s="1323"/>
      <c r="BJ41" s="1323"/>
      <c r="BK41" s="1323"/>
      <c r="BL41" s="1323"/>
      <c r="BM41" s="1323"/>
      <c r="BN41" s="1323"/>
      <c r="BO41" s="1323"/>
      <c r="BP41" s="923"/>
      <c r="BQ41" s="923"/>
      <c r="BR41" s="923"/>
      <c r="BS41" s="923"/>
      <c r="BT41" s="923"/>
      <c r="BU41" s="923"/>
      <c r="BV41" s="923"/>
      <c r="BW41" s="923"/>
      <c r="BX41" s="923"/>
      <c r="BY41" s="923"/>
    </row>
    <row r="42" spans="2:189" s="256" customFormat="1" ht="16.5" customHeight="1" x14ac:dyDescent="0.35">
      <c r="B42" s="923"/>
      <c r="C42" s="955" t="str">
        <f>Design!D298</f>
        <v xml:space="preserve">Lowering the Embodied Carbon </v>
      </c>
      <c r="D42" s="956"/>
      <c r="E42" s="948"/>
      <c r="F42" s="948"/>
      <c r="G42" s="948"/>
      <c r="H42" s="948"/>
      <c r="I42" s="948"/>
      <c r="J42" s="948"/>
      <c r="K42" s="948"/>
      <c r="L42" s="949"/>
      <c r="M42" s="1536">
        <f>Design!Q300</f>
        <v>1</v>
      </c>
      <c r="N42" s="1537"/>
      <c r="O42" s="1524">
        <f>Design!S300</f>
        <v>0</v>
      </c>
      <c r="P42" s="1525"/>
      <c r="Q42" s="1525"/>
      <c r="R42" s="1526"/>
      <c r="S42" s="950"/>
      <c r="T42" s="945"/>
      <c r="U42" s="925"/>
      <c r="V42" s="925"/>
      <c r="W42" s="925"/>
      <c r="X42" s="925"/>
      <c r="Y42" s="925"/>
      <c r="Z42" s="925"/>
      <c r="AA42" s="925"/>
      <c r="AB42" s="925"/>
      <c r="AC42" s="925"/>
      <c r="AD42" s="925"/>
      <c r="AE42" s="925"/>
      <c r="AF42" s="925"/>
      <c r="AG42" s="923"/>
      <c r="AH42" s="923"/>
      <c r="AI42" s="1348"/>
      <c r="AJ42" s="1316"/>
      <c r="AK42" s="1312"/>
      <c r="AL42" s="1312"/>
      <c r="AM42" s="1312"/>
      <c r="AN42" s="1312"/>
      <c r="AO42" s="1312"/>
      <c r="AP42" s="1326"/>
      <c r="AQ42" s="1318"/>
      <c r="AR42" s="1318"/>
      <c r="AS42" s="1318"/>
      <c r="AT42" s="1318"/>
      <c r="AU42" s="1318"/>
      <c r="AV42" s="1318"/>
      <c r="AW42" s="1318"/>
      <c r="AX42" s="1328"/>
      <c r="AY42" s="1328"/>
      <c r="AZ42" s="1328"/>
      <c r="BA42" s="1312"/>
      <c r="BB42" s="1324"/>
      <c r="BC42" s="1324"/>
      <c r="BD42" s="1324"/>
      <c r="BE42" s="1324"/>
      <c r="BF42" s="1323"/>
      <c r="BG42" s="1323"/>
      <c r="BH42" s="1323"/>
      <c r="BI42" s="1323"/>
      <c r="BJ42" s="1323"/>
      <c r="BK42" s="1323"/>
      <c r="BL42" s="1323"/>
      <c r="BM42" s="1323"/>
      <c r="BN42" s="1323"/>
      <c r="BO42" s="1323"/>
      <c r="BP42" s="923"/>
      <c r="BQ42" s="923"/>
      <c r="BR42" s="923"/>
      <c r="BS42" s="923"/>
      <c r="BT42" s="923"/>
      <c r="BU42" s="923"/>
      <c r="BV42" s="923"/>
      <c r="BW42" s="923"/>
      <c r="BX42" s="923"/>
      <c r="BY42" s="923"/>
    </row>
    <row r="43" spans="2:189" s="256" customFormat="1" ht="16.5" customHeight="1" x14ac:dyDescent="0.35">
      <c r="B43" s="923"/>
      <c r="C43" s="1031" t="s">
        <v>706</v>
      </c>
      <c r="D43" s="1032"/>
      <c r="E43" s="1032"/>
      <c r="F43" s="1032"/>
      <c r="G43" s="1032"/>
      <c r="H43" s="1032"/>
      <c r="I43" s="1032"/>
      <c r="J43" s="1032"/>
      <c r="K43" s="1032"/>
      <c r="L43" s="1033"/>
      <c r="M43" s="1533">
        <f>SUM(M40:N42)</f>
        <v>6</v>
      </c>
      <c r="N43" s="1535"/>
      <c r="O43" s="1533">
        <f>SUM(O40:P42)</f>
        <v>0</v>
      </c>
      <c r="P43" s="1534"/>
      <c r="Q43" s="1534"/>
      <c r="R43" s="1535"/>
      <c r="S43" s="950"/>
      <c r="T43" s="945"/>
      <c r="U43" s="925"/>
      <c r="V43" s="925"/>
      <c r="W43" s="925"/>
      <c r="X43" s="925"/>
      <c r="Y43" s="925"/>
      <c r="Z43" s="925"/>
      <c r="AA43" s="925"/>
      <c r="AB43" s="925"/>
      <c r="AC43" s="925"/>
      <c r="AD43" s="925"/>
      <c r="AE43" s="925"/>
      <c r="AF43" s="925"/>
      <c r="AG43" s="923"/>
      <c r="AH43" s="923"/>
      <c r="AI43" s="1348"/>
      <c r="AP43" s="1326"/>
      <c r="AQ43" s="1372"/>
      <c r="AR43" s="1372"/>
      <c r="AS43" s="1372"/>
      <c r="AT43" s="1372"/>
      <c r="AU43" s="1372"/>
      <c r="AV43" s="1372"/>
      <c r="AW43" s="1841">
        <f>AW39</f>
        <v>3736836.0486000008</v>
      </c>
      <c r="AX43" s="1841"/>
      <c r="AY43" s="1841"/>
      <c r="AZ43" s="1328"/>
      <c r="BA43" s="1312"/>
      <c r="BB43" s="1324"/>
      <c r="BC43" s="1324"/>
      <c r="BD43" s="1324"/>
      <c r="BE43" s="1324"/>
      <c r="BF43" s="1323"/>
      <c r="BG43" s="1323"/>
      <c r="BH43" s="1323"/>
      <c r="BI43" s="1323"/>
      <c r="BJ43" s="1323"/>
      <c r="BK43" s="1323"/>
      <c r="BL43" s="1323"/>
      <c r="BM43" s="1323"/>
      <c r="BN43" s="1323"/>
      <c r="BO43" s="1323"/>
      <c r="BP43" s="923"/>
      <c r="BQ43" s="923"/>
      <c r="BR43" s="923"/>
      <c r="BS43" s="923"/>
      <c r="BT43" s="923"/>
      <c r="BU43" s="923"/>
      <c r="BV43" s="923"/>
      <c r="BW43" s="923"/>
      <c r="BX43" s="923"/>
      <c r="BY43" s="923"/>
    </row>
    <row r="44" spans="2:189" ht="16.5" customHeight="1" thickBot="1" x14ac:dyDescent="0.35">
      <c r="B44" s="923"/>
      <c r="C44" s="923"/>
      <c r="D44" s="923"/>
      <c r="E44" s="923"/>
      <c r="F44" s="923"/>
      <c r="G44" s="923"/>
      <c r="H44" s="923"/>
      <c r="I44" s="923"/>
      <c r="J44" s="923"/>
      <c r="K44" s="923"/>
      <c r="L44" s="923"/>
      <c r="M44" s="923"/>
      <c r="N44" s="923"/>
      <c r="O44" s="923"/>
      <c r="P44" s="923"/>
      <c r="Q44" s="923"/>
      <c r="R44" s="923"/>
      <c r="S44" s="950"/>
      <c r="T44" s="945"/>
      <c r="U44" s="1842" t="s">
        <v>182</v>
      </c>
      <c r="V44" s="1842"/>
      <c r="W44" s="1842"/>
      <c r="X44" s="1842"/>
      <c r="Y44" s="1842"/>
      <c r="Z44" s="925"/>
      <c r="AA44" s="925"/>
      <c r="AB44" s="925"/>
      <c r="AC44" s="925"/>
      <c r="AD44" s="925"/>
      <c r="AE44" s="925"/>
      <c r="AF44" s="925"/>
      <c r="AG44" s="923"/>
      <c r="AH44" s="923"/>
      <c r="AI44" s="1348"/>
      <c r="AP44" s="1312"/>
      <c r="AQ44" s="1373"/>
      <c r="AR44" s="1373"/>
      <c r="AS44" s="1373"/>
      <c r="AT44" s="1373"/>
      <c r="AU44" s="1373"/>
      <c r="AV44" s="1373"/>
      <c r="AW44" s="1373"/>
      <c r="AX44" s="1328"/>
      <c r="AY44" s="1328"/>
      <c r="AZ44" s="1328"/>
      <c r="BA44" s="1312"/>
      <c r="BB44" s="1324"/>
      <c r="BC44" s="1324"/>
      <c r="BD44" s="1324"/>
      <c r="BE44" s="1324"/>
      <c r="BF44" s="1323"/>
      <c r="BG44" s="1323"/>
      <c r="BH44" s="1323"/>
      <c r="BI44" s="1323"/>
      <c r="BJ44" s="1323"/>
      <c r="BK44" s="1323"/>
      <c r="BL44" s="1323"/>
      <c r="BM44" s="1323"/>
      <c r="BN44" s="1323"/>
      <c r="BO44" s="1323"/>
      <c r="BP44" s="923"/>
      <c r="BQ44" s="923"/>
      <c r="BR44" s="923"/>
      <c r="BS44" s="923"/>
      <c r="BT44" s="923"/>
      <c r="BU44" s="923"/>
      <c r="BV44" s="923"/>
      <c r="BW44" s="923"/>
      <c r="BX44" s="923"/>
      <c r="BY44" s="923"/>
    </row>
    <row r="45" spans="2:189" s="256" customFormat="1" ht="16.5" customHeight="1" thickTop="1" x14ac:dyDescent="0.35">
      <c r="B45" s="923"/>
      <c r="C45" s="1448" t="s">
        <v>225</v>
      </c>
      <c r="D45" s="1449"/>
      <c r="E45" s="1449"/>
      <c r="F45" s="1449"/>
      <c r="G45" s="1450"/>
      <c r="H45" s="1457">
        <f>O33+O43</f>
        <v>0</v>
      </c>
      <c r="I45" s="1458"/>
      <c r="J45" s="1458"/>
      <c r="K45" s="1458"/>
      <c r="L45" s="1459"/>
      <c r="M45" s="1527">
        <f>IF(O43=0,O33/M33,(O33+O43)/(M33+M43))</f>
        <v>0</v>
      </c>
      <c r="N45" s="1528"/>
      <c r="O45" s="1466" t="str">
        <f>IF(M45&lt;40%,"NO RATING",IF(M45&lt;=49.9%,"ONE STAR",IF(M45&lt;=59.9%,"TWO STARS",IF(M45&lt;=69.9%,"THREE STARS",IF(M45&lt;=79.9%,"FOUR STARS",IF(M45&gt;=80%,"FIVE STARS",""))))))</f>
        <v>NO RATING</v>
      </c>
      <c r="P45" s="1467"/>
      <c r="Q45" s="1467"/>
      <c r="R45" s="1468"/>
      <c r="S45" s="950"/>
      <c r="T45" s="945"/>
      <c r="U45" s="1842"/>
      <c r="V45" s="1842"/>
      <c r="W45" s="1842"/>
      <c r="X45" s="1842"/>
      <c r="Y45" s="1842"/>
      <c r="Z45" s="925"/>
      <c r="AA45" s="925"/>
      <c r="AB45" s="925"/>
      <c r="AC45" s="925"/>
      <c r="AD45" s="925"/>
      <c r="AE45" s="925"/>
      <c r="AF45" s="925"/>
      <c r="AG45" s="923"/>
      <c r="AH45" s="923"/>
      <c r="AI45" s="1348"/>
      <c r="AP45" s="1312"/>
      <c r="AQ45" s="1326"/>
      <c r="AR45" s="1326"/>
      <c r="AS45" s="1326"/>
      <c r="AT45" s="1326"/>
      <c r="AU45" s="1312"/>
      <c r="AV45" s="1312"/>
      <c r="AW45" s="1312"/>
      <c r="AX45" s="1327"/>
      <c r="AY45" s="1327"/>
      <c r="AZ45" s="1327"/>
      <c r="BA45" s="1312"/>
      <c r="BB45" s="1324"/>
      <c r="BC45" s="1324"/>
      <c r="BD45" s="1324"/>
      <c r="BE45" s="1324"/>
      <c r="BF45" s="1323"/>
      <c r="BG45" s="1323"/>
      <c r="BH45" s="1323"/>
      <c r="BI45" s="1323"/>
      <c r="BJ45" s="1323"/>
      <c r="BK45" s="1323"/>
      <c r="BL45" s="1323"/>
      <c r="BM45" s="1323"/>
      <c r="BN45" s="1323"/>
      <c r="BO45" s="1323"/>
      <c r="BP45" s="923"/>
      <c r="BQ45" s="923"/>
      <c r="BR45" s="923"/>
      <c r="BS45" s="923"/>
      <c r="BT45" s="923"/>
      <c r="BU45" s="923"/>
      <c r="BV45" s="923"/>
      <c r="BW45" s="923"/>
      <c r="BX45" s="923"/>
      <c r="BY45" s="923"/>
    </row>
    <row r="46" spans="2:189" s="256" customFormat="1" ht="16.5" customHeight="1" x14ac:dyDescent="0.35">
      <c r="B46" s="923"/>
      <c r="C46" s="1451" t="s">
        <v>996</v>
      </c>
      <c r="D46" s="1452"/>
      <c r="E46" s="1452"/>
      <c r="F46" s="1452"/>
      <c r="G46" s="1453"/>
      <c r="H46" s="1460"/>
      <c r="I46" s="1461"/>
      <c r="J46" s="1461"/>
      <c r="K46" s="1461"/>
      <c r="L46" s="1462"/>
      <c r="M46" s="1529"/>
      <c r="N46" s="1530"/>
      <c r="O46" s="1469"/>
      <c r="P46" s="1470"/>
      <c r="Q46" s="1470"/>
      <c r="R46" s="1471"/>
      <c r="S46" s="950"/>
      <c r="T46" s="947"/>
      <c r="U46" s="1687" t="s">
        <v>750</v>
      </c>
      <c r="V46" s="1688"/>
      <c r="W46" s="1688"/>
      <c r="X46" s="1688"/>
      <c r="Y46" s="1688"/>
      <c r="Z46" s="1688"/>
      <c r="AA46" s="1689"/>
      <c r="AB46" s="1696" t="s">
        <v>247</v>
      </c>
      <c r="AC46" s="1697"/>
      <c r="AD46" s="1698"/>
      <c r="AE46" s="1702" t="s">
        <v>35</v>
      </c>
      <c r="AF46" s="1703"/>
      <c r="AG46" s="1702" t="s">
        <v>222</v>
      </c>
      <c r="AH46" s="1703"/>
      <c r="AI46" s="1348"/>
      <c r="AP46" s="1326"/>
      <c r="AQ46" s="1326"/>
      <c r="AR46" s="1326"/>
      <c r="AS46" s="1326"/>
      <c r="AT46" s="1326"/>
      <c r="AU46" s="1312"/>
      <c r="AV46" s="1312"/>
      <c r="AW46" s="1312"/>
      <c r="AX46" s="1327"/>
      <c r="AY46" s="1327"/>
      <c r="AZ46" s="1327"/>
      <c r="BA46" s="1312"/>
      <c r="BB46" s="1324"/>
      <c r="BC46" s="1324"/>
      <c r="BD46" s="1324"/>
      <c r="BE46" s="1324"/>
      <c r="BF46" s="1323"/>
      <c r="BG46" s="1323"/>
      <c r="BH46" s="1323"/>
      <c r="BI46" s="1323"/>
      <c r="BJ46" s="1323"/>
      <c r="BK46" s="1323"/>
      <c r="BL46" s="1323"/>
      <c r="BM46" s="1323"/>
      <c r="BN46" s="1323"/>
      <c r="BO46" s="1323"/>
      <c r="BP46" s="923"/>
      <c r="BQ46" s="923"/>
      <c r="BR46" s="923"/>
      <c r="BS46" s="923"/>
      <c r="BT46" s="923"/>
      <c r="BU46" s="923"/>
      <c r="BV46" s="923"/>
      <c r="BW46" s="923"/>
      <c r="BX46" s="923"/>
      <c r="BY46" s="923"/>
    </row>
    <row r="47" spans="2:189" s="256" customFormat="1" ht="16.5" customHeight="1" thickBot="1" x14ac:dyDescent="0.4">
      <c r="B47" s="923"/>
      <c r="C47" s="1454"/>
      <c r="D47" s="1455"/>
      <c r="E47" s="1455"/>
      <c r="F47" s="1455"/>
      <c r="G47" s="1456"/>
      <c r="H47" s="1463"/>
      <c r="I47" s="1464"/>
      <c r="J47" s="1464"/>
      <c r="K47" s="1464"/>
      <c r="L47" s="1465"/>
      <c r="M47" s="1531"/>
      <c r="N47" s="1532"/>
      <c r="O47" s="1472"/>
      <c r="P47" s="1473"/>
      <c r="Q47" s="1473"/>
      <c r="R47" s="1474"/>
      <c r="S47" s="950"/>
      <c r="T47" s="947"/>
      <c r="U47" s="1690"/>
      <c r="V47" s="1691"/>
      <c r="W47" s="1691"/>
      <c r="X47" s="1691"/>
      <c r="Y47" s="1691"/>
      <c r="Z47" s="1691"/>
      <c r="AA47" s="1692"/>
      <c r="AB47" s="1636"/>
      <c r="AC47" s="1637"/>
      <c r="AD47" s="1638"/>
      <c r="AE47" s="1704"/>
      <c r="AF47" s="1705"/>
      <c r="AG47" s="1704"/>
      <c r="AH47" s="1705"/>
      <c r="AI47" s="1348"/>
      <c r="AP47" s="1326"/>
      <c r="AQ47" s="1319"/>
      <c r="AR47" s="1319"/>
      <c r="AS47" s="1319"/>
      <c r="AT47" s="1319"/>
      <c r="AU47" s="1319"/>
      <c r="AV47" s="1319"/>
      <c r="AW47" s="1319"/>
      <c r="AX47" s="1374"/>
      <c r="AY47" s="1374"/>
      <c r="AZ47" s="1374"/>
      <c r="BA47" s="1312"/>
      <c r="BB47" s="1324"/>
      <c r="BC47" s="1324"/>
      <c r="BD47" s="1324"/>
      <c r="BE47" s="1324"/>
      <c r="BF47" s="1323"/>
      <c r="BG47" s="1323"/>
      <c r="BH47" s="1323"/>
      <c r="BI47" s="1323"/>
      <c r="BJ47" s="1323"/>
      <c r="BK47" s="1323"/>
      <c r="BL47" s="1323"/>
      <c r="BM47" s="1323"/>
      <c r="BN47" s="1323"/>
      <c r="BO47" s="1323"/>
      <c r="BP47" s="923"/>
      <c r="BQ47" s="923"/>
      <c r="BR47" s="923"/>
      <c r="BS47" s="923"/>
      <c r="BT47" s="923"/>
      <c r="BU47" s="923"/>
      <c r="BV47" s="923"/>
      <c r="BW47" s="923"/>
      <c r="BX47" s="923"/>
      <c r="BY47" s="923"/>
    </row>
    <row r="48" spans="2:189" s="256" customFormat="1" ht="16.5" customHeight="1" thickTop="1" x14ac:dyDescent="0.3">
      <c r="B48" s="923"/>
      <c r="C48" s="1037"/>
      <c r="D48" s="1037"/>
      <c r="E48" s="1037"/>
      <c r="F48" s="1037"/>
      <c r="G48" s="1037"/>
      <c r="S48" s="950"/>
      <c r="T48" s="947"/>
      <c r="U48" s="1693"/>
      <c r="V48" s="1694"/>
      <c r="W48" s="1694"/>
      <c r="X48" s="1694"/>
      <c r="Y48" s="1694"/>
      <c r="Z48" s="1694"/>
      <c r="AA48" s="1695"/>
      <c r="AB48" s="1699"/>
      <c r="AC48" s="1700"/>
      <c r="AD48" s="1701"/>
      <c r="AE48" s="1706"/>
      <c r="AF48" s="1707"/>
      <c r="AG48" s="1706"/>
      <c r="AH48" s="1707"/>
      <c r="AI48" s="1348"/>
      <c r="AP48" s="1312"/>
      <c r="AQ48" s="1319"/>
      <c r="AR48" s="1319"/>
      <c r="AS48" s="1319"/>
      <c r="AT48" s="1319"/>
      <c r="AU48" s="1319"/>
      <c r="AV48" s="1319"/>
      <c r="AW48" s="1319"/>
      <c r="AX48" s="1374"/>
      <c r="AY48" s="1374"/>
      <c r="AZ48" s="1374"/>
      <c r="BA48" s="1312"/>
      <c r="BB48" s="1324"/>
      <c r="BC48" s="1324"/>
      <c r="BD48" s="1324"/>
      <c r="BE48" s="1324"/>
      <c r="BF48" s="1323"/>
      <c r="BG48" s="1323"/>
      <c r="BH48" s="1323"/>
      <c r="BI48" s="1323"/>
      <c r="BJ48" s="1323"/>
      <c r="BK48" s="1323"/>
      <c r="BL48" s="1323"/>
      <c r="BM48" s="1323"/>
      <c r="BN48" s="1323"/>
      <c r="BO48" s="1323"/>
      <c r="BP48" s="923"/>
      <c r="BQ48" s="923"/>
      <c r="BR48" s="923"/>
      <c r="BS48" s="923"/>
      <c r="BT48" s="923"/>
      <c r="BU48" s="923"/>
      <c r="BV48" s="923"/>
      <c r="BW48" s="923"/>
      <c r="BX48" s="923"/>
      <c r="BY48" s="923"/>
      <c r="FZ48" s="1013"/>
      <c r="GA48" s="1013"/>
      <c r="GB48" s="1013"/>
      <c r="GC48" s="1013"/>
      <c r="GD48" s="1013"/>
      <c r="GE48" s="1013"/>
      <c r="GF48" s="1013"/>
      <c r="GG48" s="1013"/>
    </row>
    <row r="49" spans="2:189" s="256" customFormat="1" ht="16.5" customHeight="1" x14ac:dyDescent="0.3">
      <c r="B49" s="923"/>
      <c r="C49" s="1101"/>
      <c r="D49" s="1101"/>
      <c r="E49" s="1101"/>
      <c r="F49" s="1101"/>
      <c r="G49" s="1101"/>
      <c r="H49" s="1099"/>
      <c r="I49" s="1099"/>
      <c r="J49" s="1099"/>
      <c r="K49" s="1099"/>
      <c r="L49" s="1099"/>
      <c r="M49" s="1100"/>
      <c r="N49" s="1100"/>
      <c r="O49" s="965"/>
      <c r="P49" s="965"/>
      <c r="Q49" s="965"/>
      <c r="R49" s="965"/>
      <c r="S49" s="950"/>
      <c r="T49" s="945"/>
      <c r="U49" s="1708" t="s">
        <v>224</v>
      </c>
      <c r="V49" s="1709"/>
      <c r="W49" s="1709"/>
      <c r="X49" s="1709"/>
      <c r="Y49" s="1709"/>
      <c r="Z49" s="1709"/>
      <c r="AA49" s="1709"/>
      <c r="AB49" s="1709"/>
      <c r="AC49" s="1709"/>
      <c r="AD49" s="1709"/>
      <c r="AE49" s="1709"/>
      <c r="AF49" s="1709"/>
      <c r="AG49" s="1709"/>
      <c r="AH49" s="1710"/>
      <c r="AI49" s="1348"/>
      <c r="AP49" s="1312"/>
      <c r="AQ49" s="1318"/>
      <c r="AR49" s="1318"/>
      <c r="AS49" s="1318"/>
      <c r="AT49" s="1318"/>
      <c r="AU49" s="1318"/>
      <c r="AV49" s="1318"/>
      <c r="AW49" s="1318"/>
      <c r="AX49" s="1328"/>
      <c r="AY49" s="1328"/>
      <c r="AZ49" s="1328"/>
      <c r="BA49" s="1312"/>
      <c r="BB49" s="1324"/>
      <c r="BC49" s="1324"/>
      <c r="BD49" s="1324"/>
      <c r="BE49" s="1324"/>
      <c r="BF49" s="1323"/>
      <c r="BG49" s="1323"/>
      <c r="BH49" s="1323"/>
      <c r="BI49" s="1323"/>
      <c r="BJ49" s="1323"/>
      <c r="BK49" s="1323"/>
      <c r="BL49" s="1323"/>
      <c r="BM49" s="1323"/>
      <c r="BN49" s="1323"/>
      <c r="BO49" s="1323"/>
      <c r="BP49" s="923"/>
      <c r="BQ49" s="923"/>
      <c r="BR49" s="923"/>
      <c r="BS49" s="923"/>
      <c r="BT49" s="923"/>
      <c r="BU49" s="923"/>
      <c r="BV49" s="923"/>
      <c r="BW49" s="923"/>
      <c r="BX49" s="923"/>
      <c r="BY49" s="923"/>
      <c r="FZ49" s="1013"/>
      <c r="GA49" s="1406"/>
      <c r="GB49" s="2762"/>
      <c r="GC49" s="2762"/>
      <c r="GD49" s="2762" t="s">
        <v>175</v>
      </c>
      <c r="GE49" s="2762" t="s">
        <v>727</v>
      </c>
      <c r="GF49" s="2762"/>
      <c r="GG49" s="1013"/>
    </row>
    <row r="50" spans="2:189" s="256" customFormat="1" ht="16.5" customHeight="1" x14ac:dyDescent="0.3">
      <c r="B50" s="923"/>
      <c r="C50" s="1101"/>
      <c r="D50" s="1101"/>
      <c r="E50" s="1101"/>
      <c r="F50" s="1101"/>
      <c r="G50" s="1101"/>
      <c r="H50" s="1099"/>
      <c r="I50" s="1099"/>
      <c r="J50" s="1099"/>
      <c r="K50" s="1099"/>
      <c r="L50" s="1099"/>
      <c r="M50" s="1100"/>
      <c r="N50" s="1100"/>
      <c r="O50" s="965"/>
      <c r="P50" s="965"/>
      <c r="Q50" s="965"/>
      <c r="R50" s="965"/>
      <c r="S50" s="950"/>
      <c r="T50" s="945"/>
      <c r="U50" s="1656" t="s">
        <v>1038</v>
      </c>
      <c r="V50" s="1657"/>
      <c r="W50" s="1657"/>
      <c r="X50" s="1657"/>
      <c r="Y50" s="1657"/>
      <c r="Z50" s="1657"/>
      <c r="AA50" s="1658"/>
      <c r="AB50" s="1740">
        <f>[9]Introduction!$R$24</f>
        <v>0</v>
      </c>
      <c r="AC50" s="1741"/>
      <c r="AD50" s="1742"/>
      <c r="AE50" s="1680"/>
      <c r="AF50" s="1680"/>
      <c r="AG50" s="1680"/>
      <c r="AH50" s="1680"/>
      <c r="AI50" s="1348"/>
      <c r="AP50" s="1312"/>
      <c r="AQ50" s="1318"/>
      <c r="AR50" s="1318"/>
      <c r="AS50" s="1318"/>
      <c r="AT50" s="1318"/>
      <c r="AU50" s="1318"/>
      <c r="AV50" s="1318"/>
      <c r="AW50" s="1318"/>
      <c r="AX50" s="1328"/>
      <c r="AY50" s="1328"/>
      <c r="AZ50" s="1328"/>
      <c r="BA50" s="1312"/>
      <c r="BB50" s="1324"/>
      <c r="BC50" s="1324"/>
      <c r="BD50" s="1324"/>
      <c r="BE50" s="1324"/>
      <c r="BF50" s="1323"/>
      <c r="BG50" s="1323"/>
      <c r="BH50" s="1323"/>
      <c r="BI50" s="1323"/>
      <c r="BJ50" s="1323"/>
      <c r="BK50" s="1323"/>
      <c r="BL50" s="1323"/>
      <c r="BM50" s="1323"/>
      <c r="BN50" s="1323"/>
      <c r="BO50" s="1323"/>
      <c r="BP50" s="923"/>
      <c r="BQ50" s="923"/>
      <c r="BR50" s="923"/>
      <c r="BS50" s="923"/>
      <c r="BT50" s="923"/>
      <c r="BU50" s="923"/>
      <c r="BV50" s="923"/>
      <c r="BW50" s="923"/>
      <c r="BX50" s="923"/>
      <c r="BY50" s="923"/>
      <c r="FZ50" s="1013"/>
      <c r="GA50" s="1406"/>
      <c r="GB50" s="2762"/>
      <c r="GC50" s="2763" t="s">
        <v>173</v>
      </c>
      <c r="GD50" s="2764">
        <f>IF(O43=0,M33,M33+M43)</f>
        <v>136</v>
      </c>
      <c r="GE50" s="2764">
        <f>H45</f>
        <v>0</v>
      </c>
      <c r="GF50" s="2762"/>
      <c r="GG50" s="1013"/>
    </row>
    <row r="51" spans="2:189" s="256" customFormat="1" ht="16.5" customHeight="1" x14ac:dyDescent="0.3">
      <c r="B51" s="923"/>
      <c r="C51" s="1101"/>
      <c r="D51" s="1101"/>
      <c r="E51" s="1101"/>
      <c r="F51" s="1101"/>
      <c r="G51" s="1101"/>
      <c r="H51" s="1099"/>
      <c r="I51" s="1099"/>
      <c r="J51" s="1099"/>
      <c r="K51" s="1099"/>
      <c r="L51" s="1099"/>
      <c r="M51" s="1100"/>
      <c r="N51" s="1100"/>
      <c r="O51" s="965"/>
      <c r="P51" s="965"/>
      <c r="Q51" s="965"/>
      <c r="R51" s="965"/>
      <c r="S51" s="950"/>
      <c r="T51" s="945"/>
      <c r="U51" s="1656" t="s">
        <v>1039</v>
      </c>
      <c r="V51" s="1657"/>
      <c r="W51" s="1657"/>
      <c r="X51" s="1657"/>
      <c r="Y51" s="1657"/>
      <c r="Z51" s="1657"/>
      <c r="AA51" s="1658"/>
      <c r="AB51" s="1740">
        <f>[10]Introduction!$Q$23</f>
        <v>0</v>
      </c>
      <c r="AC51" s="1741"/>
      <c r="AD51" s="1742"/>
      <c r="AE51" s="1680"/>
      <c r="AF51" s="1680"/>
      <c r="AG51" s="1680"/>
      <c r="AH51" s="1680"/>
      <c r="AI51" s="1348"/>
      <c r="AP51" s="1312"/>
      <c r="AQ51" s="1319"/>
      <c r="AR51" s="1319"/>
      <c r="AS51" s="1319"/>
      <c r="AT51" s="1319"/>
      <c r="AU51" s="1319"/>
      <c r="AV51" s="1319"/>
      <c r="AW51" s="1319"/>
      <c r="AX51" s="1374"/>
      <c r="AY51" s="1374"/>
      <c r="AZ51" s="1374"/>
      <c r="BA51" s="1312"/>
      <c r="BB51" s="1324"/>
      <c r="BC51" s="1324"/>
      <c r="BD51" s="1324"/>
      <c r="BE51" s="1324"/>
      <c r="BF51" s="1323"/>
      <c r="BG51" s="1323"/>
      <c r="BH51" s="1323"/>
      <c r="BI51" s="1323"/>
      <c r="BJ51" s="1323"/>
      <c r="BK51" s="1323"/>
      <c r="BL51" s="1323"/>
      <c r="BM51" s="1323"/>
      <c r="BN51" s="1323"/>
      <c r="BO51" s="1323"/>
      <c r="BP51" s="923"/>
      <c r="BQ51" s="923"/>
      <c r="BR51" s="923"/>
      <c r="BS51" s="923"/>
      <c r="BT51" s="923"/>
      <c r="BU51" s="923"/>
      <c r="BV51" s="923"/>
      <c r="BW51" s="923"/>
      <c r="BX51" s="923"/>
      <c r="BY51" s="923"/>
      <c r="FZ51" s="1013"/>
      <c r="GA51" s="1406"/>
      <c r="GB51" s="2762"/>
      <c r="GC51" s="2763" t="s">
        <v>182</v>
      </c>
      <c r="GD51" s="2764">
        <f>M67</f>
        <v>128</v>
      </c>
      <c r="GE51" s="2764">
        <f>H69</f>
        <v>0</v>
      </c>
      <c r="GF51" s="2762"/>
      <c r="GG51" s="1013"/>
    </row>
    <row r="52" spans="2:189" s="256" customFormat="1" ht="18" customHeight="1" x14ac:dyDescent="0.3">
      <c r="B52" s="923"/>
      <c r="C52" s="994"/>
      <c r="D52" s="994"/>
      <c r="E52" s="994"/>
      <c r="F52" s="994"/>
      <c r="G52" s="994"/>
      <c r="H52" s="1097"/>
      <c r="I52" s="1097"/>
      <c r="J52" s="1097"/>
      <c r="K52" s="1097"/>
      <c r="L52" s="1097"/>
      <c r="M52" s="995"/>
      <c r="N52" s="995"/>
      <c r="O52" s="1096"/>
      <c r="P52" s="1096"/>
      <c r="Q52" s="1096"/>
      <c r="R52" s="1096"/>
      <c r="S52" s="950"/>
      <c r="T52" s="945"/>
      <c r="U52" s="1576" t="s">
        <v>187</v>
      </c>
      <c r="V52" s="1576"/>
      <c r="W52" s="1576"/>
      <c r="X52" s="1576"/>
      <c r="Y52" s="1576"/>
      <c r="Z52" s="1576"/>
      <c r="AA52" s="1576"/>
      <c r="AB52" s="1576"/>
      <c r="AC52" s="1576"/>
      <c r="AD52" s="1576"/>
      <c r="AE52" s="1576"/>
      <c r="AF52" s="1576"/>
      <c r="AG52" s="1576"/>
      <c r="AH52" s="1576"/>
      <c r="AI52" s="1348"/>
      <c r="AP52" s="1312"/>
      <c r="AQ52" s="1319"/>
      <c r="AR52" s="1319"/>
      <c r="AS52" s="1319"/>
      <c r="AT52" s="1319"/>
      <c r="AU52" s="1319"/>
      <c r="AV52" s="1319"/>
      <c r="AW52" s="1319"/>
      <c r="AX52" s="1374"/>
      <c r="AY52" s="1374"/>
      <c r="AZ52" s="1374"/>
      <c r="BA52" s="1312"/>
      <c r="BB52" s="1324"/>
      <c r="BC52" s="1324"/>
      <c r="BD52" s="1324"/>
      <c r="BE52" s="1324"/>
      <c r="BF52" s="1323"/>
      <c r="BG52" s="1323"/>
      <c r="BH52" s="1323"/>
      <c r="BI52" s="1323"/>
      <c r="BJ52" s="1323"/>
      <c r="BK52" s="1323"/>
      <c r="BL52" s="1323"/>
      <c r="BM52" s="1323"/>
      <c r="BN52" s="1323"/>
      <c r="BO52" s="1323"/>
      <c r="BP52" s="923"/>
      <c r="BQ52" s="923"/>
      <c r="BR52" s="923"/>
      <c r="BS52" s="923"/>
      <c r="BT52" s="923"/>
      <c r="BU52" s="923"/>
      <c r="BV52" s="923"/>
      <c r="BW52" s="923"/>
      <c r="BX52" s="923"/>
      <c r="BY52" s="923"/>
      <c r="FZ52" s="1013"/>
      <c r="GA52" s="1406"/>
      <c r="GB52" s="2762"/>
      <c r="GC52" s="2763" t="s">
        <v>711</v>
      </c>
      <c r="GD52" s="2764">
        <f>M90</f>
        <v>115</v>
      </c>
      <c r="GE52" s="2764">
        <f>H92</f>
        <v>0</v>
      </c>
      <c r="GF52" s="2762"/>
      <c r="GG52" s="1013"/>
    </row>
    <row r="53" spans="2:189" s="256" customFormat="1" ht="16.5" customHeight="1" x14ac:dyDescent="0.3">
      <c r="B53" s="923"/>
      <c r="C53" s="1842" t="s">
        <v>182</v>
      </c>
      <c r="D53" s="1842"/>
      <c r="E53" s="1842"/>
      <c r="F53" s="1842"/>
      <c r="G53" s="1842"/>
      <c r="H53" s="951"/>
      <c r="I53" s="951"/>
      <c r="J53" s="951"/>
      <c r="K53" s="951"/>
      <c r="L53" s="951"/>
      <c r="M53" s="960"/>
      <c r="N53" s="960"/>
      <c r="O53" s="960"/>
      <c r="P53" s="960"/>
      <c r="Q53" s="961"/>
      <c r="R53" s="961"/>
      <c r="S53" s="950"/>
      <c r="T53" s="945"/>
      <c r="U53" s="1558" t="s">
        <v>1040</v>
      </c>
      <c r="V53" s="1559"/>
      <c r="W53" s="1559"/>
      <c r="X53" s="1559"/>
      <c r="Y53" s="1559"/>
      <c r="Z53" s="1559"/>
      <c r="AA53" s="1560"/>
      <c r="AB53" s="1666" t="e">
        <f>[11]Introduction!$Q$23</f>
        <v>#VALUE!</v>
      </c>
      <c r="AC53" s="1667"/>
      <c r="AD53" s="1668"/>
      <c r="AE53" s="1665"/>
      <c r="AF53" s="1665"/>
      <c r="AG53" s="1665"/>
      <c r="AH53" s="1665"/>
      <c r="AI53" s="1348"/>
      <c r="AP53" s="1800" t="s">
        <v>750</v>
      </c>
      <c r="AQ53" s="1801"/>
      <c r="AR53" s="1801"/>
      <c r="AS53" s="1801"/>
      <c r="AT53" s="1801"/>
      <c r="AU53" s="1801"/>
      <c r="AV53" s="1802"/>
      <c r="AW53" s="1809" t="s">
        <v>247</v>
      </c>
      <c r="AX53" s="1810"/>
      <c r="AY53" s="1811"/>
      <c r="AZ53" s="1818" t="s">
        <v>35</v>
      </c>
      <c r="BA53" s="1819"/>
      <c r="BB53" s="1818" t="s">
        <v>222</v>
      </c>
      <c r="BC53" s="1819"/>
      <c r="BD53" s="1324"/>
      <c r="BE53" s="1324"/>
      <c r="BF53" s="1323"/>
      <c r="BG53" s="1323"/>
      <c r="BH53" s="1323"/>
      <c r="BI53" s="1323"/>
      <c r="BJ53" s="1323"/>
      <c r="BK53" s="1323"/>
      <c r="BL53" s="1323"/>
      <c r="BM53" s="1323"/>
      <c r="BN53" s="1323"/>
      <c r="BO53" s="1323"/>
      <c r="BP53" s="923"/>
      <c r="BQ53" s="923"/>
      <c r="BR53" s="923"/>
      <c r="BS53" s="923"/>
      <c r="BT53" s="923"/>
      <c r="BU53" s="923"/>
      <c r="BV53" s="923"/>
      <c r="BW53" s="923"/>
      <c r="BX53" s="923"/>
      <c r="BY53" s="923"/>
      <c r="FZ53" s="1013"/>
      <c r="GA53" s="1406"/>
      <c r="GB53" s="2762"/>
      <c r="GC53" s="2762" t="s">
        <v>794</v>
      </c>
      <c r="GD53" s="2762" t="s">
        <v>792</v>
      </c>
      <c r="GE53" s="2762" t="s">
        <v>793</v>
      </c>
      <c r="GF53" s="2765"/>
      <c r="GG53" s="1013"/>
    </row>
    <row r="54" spans="2:189" s="19" customFormat="1" ht="16.5" customHeight="1" x14ac:dyDescent="0.35">
      <c r="B54" s="923"/>
      <c r="C54" s="2011"/>
      <c r="D54" s="2011"/>
      <c r="E54" s="2011"/>
      <c r="F54" s="2011"/>
      <c r="G54" s="2011"/>
      <c r="H54" s="962"/>
      <c r="I54" s="962"/>
      <c r="J54" s="962"/>
      <c r="K54" s="962"/>
      <c r="L54" s="962"/>
      <c r="M54" s="2012"/>
      <c r="N54" s="2012"/>
      <c r="O54" s="2012"/>
      <c r="P54" s="2012"/>
      <c r="Q54" s="1584"/>
      <c r="R54" s="1584"/>
      <c r="S54" s="950"/>
      <c r="T54" s="945"/>
      <c r="U54" s="1558" t="s">
        <v>1041</v>
      </c>
      <c r="V54" s="1559"/>
      <c r="W54" s="1559"/>
      <c r="X54" s="1559"/>
      <c r="Y54" s="1559"/>
      <c r="Z54" s="1559"/>
      <c r="AA54" s="1560"/>
      <c r="AB54" s="1666">
        <f>[12]Introduction!$Q$23</f>
        <v>0</v>
      </c>
      <c r="AC54" s="1667"/>
      <c r="AD54" s="1668"/>
      <c r="AE54" s="1665"/>
      <c r="AF54" s="1665"/>
      <c r="AG54" s="1665"/>
      <c r="AH54" s="1665"/>
      <c r="AI54" s="1348"/>
      <c r="AP54" s="1803"/>
      <c r="AQ54" s="1804"/>
      <c r="AR54" s="1804"/>
      <c r="AS54" s="1804"/>
      <c r="AT54" s="1804"/>
      <c r="AU54" s="1804"/>
      <c r="AV54" s="1805"/>
      <c r="AW54" s="1812"/>
      <c r="AX54" s="1813"/>
      <c r="AY54" s="1814"/>
      <c r="AZ54" s="1820"/>
      <c r="BA54" s="1821"/>
      <c r="BB54" s="1820"/>
      <c r="BC54" s="1821"/>
      <c r="BD54" s="1324"/>
      <c r="BE54" s="1324"/>
      <c r="BF54" s="1323"/>
      <c r="BG54" s="1323"/>
      <c r="BH54" s="1323"/>
      <c r="BI54" s="1323"/>
      <c r="BJ54" s="1323"/>
      <c r="BK54" s="1323"/>
      <c r="BL54" s="1323"/>
      <c r="BM54" s="1323"/>
      <c r="BN54" s="1323"/>
      <c r="BO54" s="1323"/>
      <c r="BP54" s="923"/>
      <c r="BQ54" s="923"/>
      <c r="BR54" s="923"/>
      <c r="BS54" s="923"/>
      <c r="BT54" s="923"/>
      <c r="BU54" s="923"/>
      <c r="BV54" s="923"/>
      <c r="BW54" s="923"/>
      <c r="BX54" s="923"/>
      <c r="BY54" s="923"/>
      <c r="FZ54" s="1013"/>
      <c r="GA54" s="1406"/>
      <c r="GB54" s="2763" t="s">
        <v>173</v>
      </c>
      <c r="GC54" s="2766">
        <f>M45</f>
        <v>0</v>
      </c>
      <c r="GD54" s="2767">
        <v>1</v>
      </c>
      <c r="GE54" s="2767">
        <f>M49</f>
        <v>0</v>
      </c>
      <c r="GF54" s="2765"/>
      <c r="GG54" s="1013"/>
    </row>
    <row r="55" spans="2:189" s="19" customFormat="1" ht="15.75" customHeight="1" x14ac:dyDescent="0.35">
      <c r="B55" s="923"/>
      <c r="C55" s="1589" t="s">
        <v>174</v>
      </c>
      <c r="D55" s="1590"/>
      <c r="E55" s="1590"/>
      <c r="F55" s="1590"/>
      <c r="G55" s="1590"/>
      <c r="H55" s="1590"/>
      <c r="I55" s="1590"/>
      <c r="J55" s="1590"/>
      <c r="K55" s="1590"/>
      <c r="L55" s="1591"/>
      <c r="M55" s="1507" t="s">
        <v>1198</v>
      </c>
      <c r="N55" s="1508"/>
      <c r="O55" s="2013" t="s">
        <v>185</v>
      </c>
      <c r="P55" s="2014"/>
      <c r="Q55" s="2014"/>
      <c r="R55" s="2015"/>
      <c r="S55" s="950"/>
      <c r="T55" s="945"/>
      <c r="U55" s="1045" t="s">
        <v>1042</v>
      </c>
      <c r="V55" s="1046"/>
      <c r="W55" s="1046"/>
      <c r="X55" s="1046"/>
      <c r="Y55" s="1046"/>
      <c r="Z55" s="1046"/>
      <c r="AA55" s="1047"/>
      <c r="AB55" s="1666">
        <f>[13]Introduction!$R$23</f>
        <v>0</v>
      </c>
      <c r="AC55" s="1667"/>
      <c r="AD55" s="1668"/>
      <c r="AE55" s="1055"/>
      <c r="AF55" s="1056"/>
      <c r="AG55" s="1055"/>
      <c r="AH55" s="1056"/>
      <c r="AI55" s="1348"/>
      <c r="AJ55" s="1326"/>
      <c r="AK55" s="1312"/>
      <c r="AL55" s="1312"/>
      <c r="AM55" s="1312"/>
      <c r="AN55" s="1312"/>
      <c r="AO55" s="1312"/>
      <c r="AP55" s="1806"/>
      <c r="AQ55" s="1807"/>
      <c r="AR55" s="1807"/>
      <c r="AS55" s="1807"/>
      <c r="AT55" s="1807"/>
      <c r="AU55" s="1807"/>
      <c r="AV55" s="1808"/>
      <c r="AW55" s="1815"/>
      <c r="AX55" s="1816"/>
      <c r="AY55" s="1817"/>
      <c r="AZ55" s="1822"/>
      <c r="BA55" s="1823"/>
      <c r="BB55" s="1822"/>
      <c r="BC55" s="1823"/>
      <c r="BD55" s="1324"/>
      <c r="BE55" s="1324"/>
      <c r="BF55" s="1323"/>
      <c r="BG55" s="1323"/>
      <c r="BH55" s="1323"/>
      <c r="BI55" s="1323"/>
      <c r="BJ55" s="1323"/>
      <c r="BK55" s="1323"/>
      <c r="BL55" s="1323"/>
      <c r="BM55" s="1323"/>
      <c r="BN55" s="1323"/>
      <c r="BO55" s="1323"/>
      <c r="BP55" s="923"/>
      <c r="BQ55" s="923"/>
      <c r="BR55" s="923"/>
      <c r="BS55" s="923"/>
      <c r="BT55" s="923"/>
      <c r="BU55" s="923"/>
      <c r="BV55" s="923"/>
      <c r="BW55" s="923"/>
      <c r="BX55" s="923"/>
      <c r="BY55" s="923"/>
      <c r="FZ55" s="1013"/>
      <c r="GA55" s="1406"/>
      <c r="GB55" s="2763" t="s">
        <v>182</v>
      </c>
      <c r="GC55" s="2766">
        <f>M69</f>
        <v>0</v>
      </c>
      <c r="GD55" s="2767">
        <v>1</v>
      </c>
      <c r="GE55" s="2767">
        <f>M73</f>
        <v>0</v>
      </c>
      <c r="GF55" s="2765"/>
      <c r="GG55" s="1013"/>
    </row>
    <row r="56" spans="2:189" s="19" customFormat="1" ht="16.5" customHeight="1" x14ac:dyDescent="0.35">
      <c r="B56" s="923"/>
      <c r="C56" s="1592"/>
      <c r="D56" s="1593"/>
      <c r="E56" s="1593"/>
      <c r="F56" s="1593"/>
      <c r="G56" s="1593"/>
      <c r="H56" s="1593"/>
      <c r="I56" s="1593"/>
      <c r="J56" s="1593"/>
      <c r="K56" s="1593"/>
      <c r="L56" s="1594"/>
      <c r="M56" s="1509"/>
      <c r="N56" s="1510"/>
      <c r="O56" s="1507" t="s">
        <v>995</v>
      </c>
      <c r="P56" s="1669"/>
      <c r="Q56" s="1669"/>
      <c r="R56" s="1508"/>
      <c r="S56" s="950"/>
      <c r="T56" s="945"/>
      <c r="U56" s="1045" t="s">
        <v>1043</v>
      </c>
      <c r="V56" s="1046"/>
      <c r="W56" s="1046"/>
      <c r="X56" s="1046"/>
      <c r="Y56" s="1046"/>
      <c r="Z56" s="1046"/>
      <c r="AA56" s="1047"/>
      <c r="AB56" s="1666">
        <f>[14]Introduction!$Q$23</f>
        <v>0</v>
      </c>
      <c r="AC56" s="1667"/>
      <c r="AD56" s="1668"/>
      <c r="AE56" s="1676"/>
      <c r="AF56" s="1677"/>
      <c r="AG56" s="1676"/>
      <c r="AH56" s="1677"/>
      <c r="AI56" s="1348"/>
      <c r="AJ56" s="1316"/>
      <c r="AK56" s="1312"/>
      <c r="AL56" s="1314"/>
      <c r="AM56" s="1314"/>
      <c r="AN56" s="1314"/>
      <c r="AO56" s="1314"/>
      <c r="AP56" s="1838" t="s">
        <v>224</v>
      </c>
      <c r="AQ56" s="1839"/>
      <c r="AR56" s="1839"/>
      <c r="AS56" s="1839"/>
      <c r="AT56" s="1839"/>
      <c r="AU56" s="1839"/>
      <c r="AV56" s="1839"/>
      <c r="AW56" s="1839"/>
      <c r="AX56" s="1839"/>
      <c r="AY56" s="1839"/>
      <c r="AZ56" s="1839"/>
      <c r="BA56" s="1839"/>
      <c r="BB56" s="1839"/>
      <c r="BC56" s="1840"/>
      <c r="BD56" s="1324"/>
      <c r="BE56" s="1324"/>
      <c r="BF56" s="1323"/>
      <c r="BG56" s="1323"/>
      <c r="BH56" s="1323"/>
      <c r="BI56" s="1323"/>
      <c r="BJ56" s="1323"/>
      <c r="BK56" s="1323"/>
      <c r="BL56" s="1323"/>
      <c r="BM56" s="1323"/>
      <c r="BN56" s="1323"/>
      <c r="BO56" s="1323"/>
      <c r="BP56" s="923"/>
      <c r="BQ56" s="923"/>
      <c r="BR56" s="923"/>
      <c r="BS56" s="923"/>
      <c r="BT56" s="923"/>
      <c r="BU56" s="923"/>
      <c r="BV56" s="923"/>
      <c r="BW56" s="923"/>
      <c r="BX56" s="923"/>
      <c r="BY56" s="923"/>
      <c r="FZ56" s="1013"/>
      <c r="GA56" s="2768"/>
      <c r="GB56" s="2763" t="s">
        <v>711</v>
      </c>
      <c r="GC56" s="2766">
        <f>M92</f>
        <v>0</v>
      </c>
      <c r="GD56" s="2767">
        <v>1</v>
      </c>
      <c r="GE56" s="2767">
        <f>M96</f>
        <v>0</v>
      </c>
      <c r="GF56" s="2765"/>
      <c r="GG56" s="1013"/>
    </row>
    <row r="57" spans="2:189" s="19" customFormat="1" ht="16.5" customHeight="1" x14ac:dyDescent="0.3">
      <c r="B57" s="923"/>
      <c r="C57" s="1592"/>
      <c r="D57" s="1593"/>
      <c r="E57" s="1593"/>
      <c r="F57" s="1593"/>
      <c r="G57" s="1593"/>
      <c r="H57" s="1593"/>
      <c r="I57" s="1593"/>
      <c r="J57" s="1593"/>
      <c r="K57" s="1593"/>
      <c r="L57" s="1594"/>
      <c r="M57" s="1509"/>
      <c r="N57" s="1510"/>
      <c r="O57" s="1509"/>
      <c r="P57" s="1550"/>
      <c r="Q57" s="1550"/>
      <c r="R57" s="1510"/>
      <c r="S57" s="950"/>
      <c r="T57" s="945"/>
      <c r="U57" s="1558" t="s">
        <v>1044</v>
      </c>
      <c r="V57" s="1559"/>
      <c r="W57" s="1559"/>
      <c r="X57" s="1559"/>
      <c r="Y57" s="1559"/>
      <c r="Z57" s="1559"/>
      <c r="AA57" s="1560"/>
      <c r="AB57" s="1581">
        <f>[15]Introduction!$Q$23</f>
        <v>0</v>
      </c>
      <c r="AC57" s="1582"/>
      <c r="AD57" s="1583"/>
      <c r="AE57" s="1665"/>
      <c r="AF57" s="1665"/>
      <c r="AG57" s="1665"/>
      <c r="AH57" s="1665"/>
      <c r="AI57" s="1348"/>
      <c r="AJ57" s="1316"/>
      <c r="AK57" s="1311" t="s">
        <v>717</v>
      </c>
      <c r="AL57" s="1311">
        <f t="shared" ref="AL57:AL64" si="2">M59</f>
        <v>19</v>
      </c>
      <c r="AM57" s="1311">
        <f t="shared" ref="AM57:AM64" si="3">O59</f>
        <v>0</v>
      </c>
      <c r="AN57" s="1314"/>
      <c r="AO57" s="1314"/>
      <c r="AP57" s="1824" t="s">
        <v>759</v>
      </c>
      <c r="AQ57" s="1825"/>
      <c r="AR57" s="1825"/>
      <c r="AS57" s="1825"/>
      <c r="AT57" s="1825"/>
      <c r="AU57" s="1825"/>
      <c r="AV57" s="1826"/>
      <c r="AW57" s="1827">
        <v>0</v>
      </c>
      <c r="AX57" s="1828"/>
      <c r="AY57" s="1829"/>
      <c r="AZ57" s="1830"/>
      <c r="BA57" s="1830"/>
      <c r="BB57" s="1830"/>
      <c r="BC57" s="1830"/>
      <c r="BD57" s="1324"/>
      <c r="BE57" s="1324"/>
      <c r="BF57" s="1323"/>
      <c r="BG57" s="1323"/>
      <c r="BH57" s="1323"/>
      <c r="BI57" s="1323"/>
      <c r="BJ57" s="1323"/>
      <c r="BK57" s="1323"/>
      <c r="BL57" s="1323"/>
      <c r="BM57" s="1323"/>
      <c r="BN57" s="1323"/>
      <c r="BO57" s="1323"/>
      <c r="BP57" s="923"/>
      <c r="BQ57" s="923"/>
      <c r="BR57" s="923"/>
      <c r="BS57" s="923"/>
      <c r="BT57" s="923"/>
      <c r="BU57" s="923"/>
      <c r="BV57" s="923"/>
      <c r="BW57" s="923"/>
      <c r="BX57" s="923"/>
      <c r="BY57" s="923"/>
      <c r="FZ57" s="1013"/>
      <c r="GA57" s="1406"/>
      <c r="GB57" s="2762" t="s">
        <v>736</v>
      </c>
      <c r="GC57" s="2766">
        <f>N141</f>
        <v>0</v>
      </c>
      <c r="GD57" s="2767">
        <v>1</v>
      </c>
      <c r="GE57" s="2766">
        <f>P133</f>
        <v>0</v>
      </c>
      <c r="GF57" s="2762"/>
      <c r="GG57" s="1013"/>
    </row>
    <row r="58" spans="2:189" ht="16.5" customHeight="1" x14ac:dyDescent="0.3">
      <c r="B58" s="923"/>
      <c r="C58" s="1595"/>
      <c r="D58" s="1596"/>
      <c r="E58" s="1596"/>
      <c r="F58" s="1596"/>
      <c r="G58" s="1596"/>
      <c r="H58" s="1596"/>
      <c r="I58" s="1596"/>
      <c r="J58" s="1596"/>
      <c r="K58" s="1596"/>
      <c r="L58" s="1597"/>
      <c r="M58" s="1511"/>
      <c r="N58" s="1512"/>
      <c r="O58" s="1511"/>
      <c r="P58" s="1551"/>
      <c r="Q58" s="1551"/>
      <c r="R58" s="1512"/>
      <c r="S58" s="985"/>
      <c r="T58" s="945"/>
      <c r="U58" s="1558" t="s">
        <v>1045</v>
      </c>
      <c r="V58" s="1559"/>
      <c r="W58" s="1559"/>
      <c r="X58" s="1559"/>
      <c r="Y58" s="1559"/>
      <c r="Z58" s="1559"/>
      <c r="AA58" s="1560"/>
      <c r="AB58" s="1581">
        <f>[16]Introduction!$Q$23</f>
        <v>0</v>
      </c>
      <c r="AC58" s="1582"/>
      <c r="AD58" s="1583"/>
      <c r="AE58" s="1665"/>
      <c r="AF58" s="1665"/>
      <c r="AG58" s="1665"/>
      <c r="AH58" s="1665"/>
      <c r="AI58" s="1348"/>
      <c r="AJ58" s="1316"/>
      <c r="AK58" s="1312" t="s">
        <v>718</v>
      </c>
      <c r="AL58" s="1311">
        <f t="shared" si="2"/>
        <v>59</v>
      </c>
      <c r="AM58" s="1311">
        <f t="shared" si="3"/>
        <v>0</v>
      </c>
      <c r="AN58" s="1314"/>
      <c r="AO58" s="1314"/>
      <c r="AP58" s="1824" t="s">
        <v>760</v>
      </c>
      <c r="AQ58" s="1825"/>
      <c r="AR58" s="1825"/>
      <c r="AS58" s="1825"/>
      <c r="AT58" s="1825"/>
      <c r="AU58" s="1825"/>
      <c r="AV58" s="1826"/>
      <c r="AW58" s="1827">
        <f>[17]Introduction!$Q$22</f>
        <v>0</v>
      </c>
      <c r="AX58" s="1828"/>
      <c r="AY58" s="1829"/>
      <c r="AZ58" s="1830"/>
      <c r="BA58" s="1830"/>
      <c r="BB58" s="1830"/>
      <c r="BC58" s="1830"/>
      <c r="BD58" s="1324"/>
      <c r="BE58" s="1324"/>
      <c r="BF58" s="1323"/>
      <c r="BG58" s="1323"/>
      <c r="BH58" s="1323"/>
      <c r="BI58" s="1323"/>
      <c r="BJ58" s="1323"/>
      <c r="BK58" s="1323"/>
      <c r="BL58" s="1323"/>
      <c r="BM58" s="1323"/>
      <c r="BN58" s="1323"/>
      <c r="BO58" s="1323"/>
      <c r="BP58" s="923"/>
      <c r="BQ58" s="923"/>
      <c r="BR58" s="923"/>
      <c r="BS58" s="923"/>
      <c r="BT58" s="923"/>
      <c r="BU58" s="923"/>
      <c r="BV58" s="923"/>
      <c r="BW58" s="923"/>
      <c r="BX58" s="923"/>
      <c r="BY58" s="923"/>
      <c r="FZ58" s="1013"/>
      <c r="GA58" s="1406"/>
      <c r="GB58" s="2762"/>
      <c r="GC58" s="2763" t="s">
        <v>173</v>
      </c>
      <c r="GD58" s="2769">
        <f>AB39</f>
        <v>0</v>
      </c>
      <c r="GE58" s="2762"/>
      <c r="GF58" s="2762"/>
      <c r="GG58" s="1013"/>
    </row>
    <row r="59" spans="2:189" ht="16.5" customHeight="1" x14ac:dyDescent="0.3">
      <c r="B59" s="923"/>
      <c r="C59" s="952" t="str">
        <f>Construction!D16</f>
        <v>IS - Infrastructure and Sequestration</v>
      </c>
      <c r="D59" s="953"/>
      <c r="E59" s="953"/>
      <c r="F59" s="953"/>
      <c r="G59" s="953"/>
      <c r="H59" s="953"/>
      <c r="I59" s="953"/>
      <c r="J59" s="953"/>
      <c r="K59" s="953"/>
      <c r="L59" s="954"/>
      <c r="M59" s="1522">
        <f>Construction!Q48</f>
        <v>19</v>
      </c>
      <c r="N59" s="1523"/>
      <c r="O59" s="1524">
        <f>Construction!S48</f>
        <v>0</v>
      </c>
      <c r="P59" s="1525"/>
      <c r="Q59" s="1525"/>
      <c r="R59" s="1526"/>
      <c r="S59" s="950"/>
      <c r="T59" s="945"/>
      <c r="U59" s="1585" t="s">
        <v>221</v>
      </c>
      <c r="V59" s="1585"/>
      <c r="W59" s="1585"/>
      <c r="X59" s="1585"/>
      <c r="Y59" s="1585"/>
      <c r="Z59" s="1585"/>
      <c r="AA59" s="1585"/>
      <c r="AB59" s="1585"/>
      <c r="AC59" s="1585"/>
      <c r="AD59" s="1585"/>
      <c r="AE59" s="1585"/>
      <c r="AF59" s="1585"/>
      <c r="AG59" s="1585"/>
      <c r="AH59" s="1585"/>
      <c r="AI59" s="1348"/>
      <c r="AJ59" s="1316"/>
      <c r="AK59" s="1312" t="s">
        <v>719</v>
      </c>
      <c r="AL59" s="1311">
        <f t="shared" si="2"/>
        <v>6</v>
      </c>
      <c r="AM59" s="1311">
        <f t="shared" si="3"/>
        <v>0</v>
      </c>
      <c r="AN59" s="1375"/>
      <c r="AO59" s="1375"/>
      <c r="AP59" s="1824" t="s">
        <v>751</v>
      </c>
      <c r="AQ59" s="1825"/>
      <c r="AR59" s="1825"/>
      <c r="AS59" s="1825"/>
      <c r="AT59" s="1825"/>
      <c r="AU59" s="1825"/>
      <c r="AV59" s="1826"/>
      <c r="AW59" s="1827">
        <f>[18]Introduction!$Q$22</f>
        <v>0</v>
      </c>
      <c r="AX59" s="1828"/>
      <c r="AY59" s="1829"/>
      <c r="AZ59" s="1830"/>
      <c r="BA59" s="1830"/>
      <c r="BB59" s="1830"/>
      <c r="BC59" s="1830"/>
      <c r="BD59" s="1324"/>
      <c r="BE59" s="1324"/>
      <c r="BF59" s="1323"/>
      <c r="BG59" s="1323"/>
      <c r="BH59" s="1323"/>
      <c r="BI59" s="1323"/>
      <c r="BJ59" s="1323"/>
      <c r="BK59" s="1323"/>
      <c r="BL59" s="1323"/>
      <c r="BM59" s="1323"/>
      <c r="BN59" s="1323"/>
      <c r="BO59" s="1323"/>
      <c r="BP59" s="923"/>
      <c r="BQ59" s="923"/>
      <c r="BR59" s="923"/>
      <c r="BS59" s="923"/>
      <c r="BT59" s="923"/>
      <c r="BU59" s="923"/>
      <c r="BV59" s="923"/>
      <c r="BW59" s="923"/>
      <c r="BX59" s="923"/>
      <c r="BY59" s="923"/>
      <c r="FZ59" s="1013"/>
      <c r="GA59" s="1406"/>
      <c r="GB59" s="2762"/>
      <c r="GC59" s="2763" t="s">
        <v>182</v>
      </c>
      <c r="GD59" s="2769">
        <f>AB70</f>
        <v>0</v>
      </c>
      <c r="GE59" s="2762"/>
      <c r="GF59" s="2762"/>
      <c r="GG59" s="1013"/>
    </row>
    <row r="60" spans="2:189" s="256" customFormat="1" ht="16.5" customHeight="1" x14ac:dyDescent="0.3">
      <c r="B60" s="923"/>
      <c r="C60" s="757" t="str">
        <f>Construction!D50</f>
        <v>EP - Energy Performance Impacts</v>
      </c>
      <c r="D60" s="948"/>
      <c r="E60" s="948"/>
      <c r="F60" s="948"/>
      <c r="G60" s="948"/>
      <c r="H60" s="948"/>
      <c r="I60" s="948"/>
      <c r="J60" s="948"/>
      <c r="K60" s="948"/>
      <c r="L60" s="949"/>
      <c r="M60" s="1536">
        <f>IF('Executive Summary'!H12="Air-Conditioned Building",Construction!Q112,Construction!Q113)</f>
        <v>59</v>
      </c>
      <c r="N60" s="1537"/>
      <c r="O60" s="1524">
        <f>IF(H12="Air-Conditioned Building",Construction!S112,Construction!S113)</f>
        <v>0</v>
      </c>
      <c r="P60" s="1525"/>
      <c r="Q60" s="1525"/>
      <c r="R60" s="1526"/>
      <c r="S60" s="950"/>
      <c r="T60" s="947"/>
      <c r="U60" s="1673" t="s">
        <v>800</v>
      </c>
      <c r="V60" s="1674"/>
      <c r="W60" s="1674"/>
      <c r="X60" s="1674"/>
      <c r="Y60" s="1674"/>
      <c r="Z60" s="1674"/>
      <c r="AA60" s="1675"/>
      <c r="AB60" s="1670"/>
      <c r="AC60" s="1671"/>
      <c r="AD60" s="1672"/>
      <c r="AE60" s="1664">
        <f>[19]Introduction!$P$24+[19]Introduction!$P$25</f>
        <v>0</v>
      </c>
      <c r="AF60" s="1664"/>
      <c r="AG60" s="1680"/>
      <c r="AH60" s="1680"/>
      <c r="AI60" s="1348"/>
      <c r="AJ60" s="1316"/>
      <c r="AK60" s="1312" t="s">
        <v>720</v>
      </c>
      <c r="AL60" s="1311">
        <f t="shared" si="2"/>
        <v>29</v>
      </c>
      <c r="AM60" s="1311">
        <f t="shared" si="3"/>
        <v>0</v>
      </c>
      <c r="AN60" s="1375"/>
      <c r="AO60" s="1375"/>
      <c r="AP60" s="1824" t="s">
        <v>752</v>
      </c>
      <c r="AQ60" s="1825"/>
      <c r="AR60" s="1825"/>
      <c r="AS60" s="1825"/>
      <c r="AT60" s="1825"/>
      <c r="AU60" s="1825"/>
      <c r="AV60" s="1826"/>
      <c r="AW60" s="1827">
        <f>[20]Introduction!$Q$22</f>
        <v>0</v>
      </c>
      <c r="AX60" s="1828"/>
      <c r="AY60" s="1829"/>
      <c r="AZ60" s="1830"/>
      <c r="BA60" s="1830"/>
      <c r="BB60" s="1830"/>
      <c r="BC60" s="1830"/>
      <c r="BD60" s="1324"/>
      <c r="BE60" s="1324"/>
      <c r="BF60" s="1323"/>
      <c r="BG60" s="1323"/>
      <c r="BH60" s="1323"/>
      <c r="BI60" s="1323"/>
      <c r="BJ60" s="1323"/>
      <c r="BK60" s="1323"/>
      <c r="BL60" s="1323"/>
      <c r="BM60" s="1323"/>
      <c r="BN60" s="1323"/>
      <c r="BO60" s="1323"/>
      <c r="BP60" s="923"/>
      <c r="BQ60" s="923"/>
      <c r="BR60" s="923"/>
      <c r="BS60" s="923"/>
      <c r="BT60" s="923"/>
      <c r="BU60" s="923"/>
      <c r="BV60" s="923"/>
      <c r="BW60" s="923"/>
      <c r="BX60" s="923"/>
      <c r="BY60" s="923"/>
      <c r="FZ60" s="1013"/>
      <c r="GA60" s="1406"/>
      <c r="GB60" s="2762"/>
      <c r="GC60" s="2763" t="s">
        <v>711</v>
      </c>
      <c r="GD60" s="2769">
        <f>AB95</f>
        <v>0</v>
      </c>
      <c r="GE60" s="2762"/>
      <c r="GF60" s="2762"/>
      <c r="GG60" s="1013"/>
    </row>
    <row r="61" spans="2:189" ht="16.5" customHeight="1" x14ac:dyDescent="0.3">
      <c r="B61" s="923"/>
      <c r="C61" s="757" t="str">
        <f>Construction!D115</f>
        <v xml:space="preserve">OH - Occupant &amp; Health </v>
      </c>
      <c r="D61" s="953"/>
      <c r="E61" s="953"/>
      <c r="F61" s="953"/>
      <c r="G61" s="953"/>
      <c r="H61" s="953"/>
      <c r="I61" s="953"/>
      <c r="J61" s="953"/>
      <c r="K61" s="953"/>
      <c r="L61" s="954"/>
      <c r="M61" s="1522">
        <f>Construction!Q121</f>
        <v>6</v>
      </c>
      <c r="N61" s="1523"/>
      <c r="O61" s="1524">
        <f>Construction!S121</f>
        <v>0</v>
      </c>
      <c r="P61" s="1525"/>
      <c r="Q61" s="1525"/>
      <c r="R61" s="1526"/>
      <c r="S61" s="950"/>
      <c r="T61" s="947"/>
      <c r="U61" s="1585" t="s">
        <v>222</v>
      </c>
      <c r="V61" s="1585"/>
      <c r="W61" s="1585"/>
      <c r="X61" s="1585"/>
      <c r="Y61" s="1585"/>
      <c r="Z61" s="1585"/>
      <c r="AA61" s="1585"/>
      <c r="AB61" s="1585"/>
      <c r="AC61" s="1585"/>
      <c r="AD61" s="1585"/>
      <c r="AE61" s="1585"/>
      <c r="AF61" s="1585"/>
      <c r="AG61" s="1585"/>
      <c r="AH61" s="1585"/>
      <c r="AI61" s="1348"/>
      <c r="AJ61" s="1314"/>
      <c r="AK61" s="1312" t="s">
        <v>721</v>
      </c>
      <c r="AL61" s="1311">
        <f t="shared" si="2"/>
        <v>6</v>
      </c>
      <c r="AM61" s="1311">
        <f t="shared" si="3"/>
        <v>0</v>
      </c>
      <c r="AN61" s="1314"/>
      <c r="AO61" s="1314"/>
      <c r="AP61" s="1872" t="s">
        <v>187</v>
      </c>
      <c r="AQ61" s="1872"/>
      <c r="AR61" s="1872"/>
      <c r="AS61" s="1872"/>
      <c r="AT61" s="1872"/>
      <c r="AU61" s="1872"/>
      <c r="AV61" s="1872"/>
      <c r="AW61" s="1872"/>
      <c r="AX61" s="1872"/>
      <c r="AY61" s="1872"/>
      <c r="AZ61" s="1872"/>
      <c r="BA61" s="1872"/>
      <c r="BB61" s="1872"/>
      <c r="BC61" s="1872"/>
      <c r="BD61" s="1324"/>
      <c r="BE61" s="1324"/>
      <c r="BF61" s="1323"/>
      <c r="BG61" s="1323"/>
      <c r="BH61" s="1323"/>
      <c r="BI61" s="1323"/>
      <c r="BJ61" s="1323"/>
      <c r="BK61" s="1323"/>
      <c r="BL61" s="1323"/>
      <c r="BM61" s="1323"/>
      <c r="BN61" s="1323"/>
      <c r="BO61" s="1323"/>
      <c r="BP61" s="923"/>
      <c r="BQ61" s="923"/>
      <c r="BR61" s="923"/>
      <c r="BS61" s="923"/>
      <c r="BT61" s="923"/>
      <c r="BU61" s="923"/>
      <c r="BV61" s="923"/>
      <c r="BW61" s="923"/>
      <c r="BX61" s="923"/>
      <c r="BY61" s="923"/>
      <c r="FZ61" s="1013"/>
      <c r="GA61" s="1013"/>
      <c r="GB61" s="1013"/>
      <c r="GC61" s="1013"/>
      <c r="GD61" s="1013"/>
      <c r="GE61" s="1013"/>
      <c r="GF61" s="1013"/>
      <c r="GG61" s="1013"/>
    </row>
    <row r="62" spans="2:189" ht="16.5" customHeight="1" thickBot="1" x14ac:dyDescent="0.35">
      <c r="B62" s="923"/>
      <c r="C62" s="955" t="str">
        <f>Construction!D123</f>
        <v>EC - Lowering the Embodied Carbon</v>
      </c>
      <c r="D62" s="956"/>
      <c r="E62" s="948"/>
      <c r="F62" s="948"/>
      <c r="G62" s="948"/>
      <c r="H62" s="948"/>
      <c r="I62" s="948"/>
      <c r="J62" s="948"/>
      <c r="K62" s="948"/>
      <c r="L62" s="949"/>
      <c r="M62" s="1522">
        <f>Construction!Q163</f>
        <v>29</v>
      </c>
      <c r="N62" s="1523"/>
      <c r="O62" s="1524">
        <f>Construction!S163</f>
        <v>0</v>
      </c>
      <c r="P62" s="1525"/>
      <c r="Q62" s="1525"/>
      <c r="R62" s="1526"/>
      <c r="S62" s="950"/>
      <c r="T62" s="947"/>
      <c r="U62" s="1673" t="s">
        <v>801</v>
      </c>
      <c r="V62" s="1674"/>
      <c r="W62" s="1674"/>
      <c r="X62" s="1674"/>
      <c r="Y62" s="1674"/>
      <c r="Z62" s="1674"/>
      <c r="AA62" s="1675"/>
      <c r="AB62" s="1670"/>
      <c r="AC62" s="1671"/>
      <c r="AD62" s="1672"/>
      <c r="AE62" s="1680"/>
      <c r="AF62" s="1680"/>
      <c r="AG62" s="1664">
        <f>[9]Introduction!$R$33</f>
        <v>0</v>
      </c>
      <c r="AH62" s="1664"/>
      <c r="AI62" s="1348"/>
      <c r="AJ62" s="1314"/>
      <c r="AK62" s="1312" t="s">
        <v>722</v>
      </c>
      <c r="AL62" s="1311">
        <f t="shared" si="2"/>
        <v>5</v>
      </c>
      <c r="AM62" s="1311">
        <f t="shared" si="3"/>
        <v>0</v>
      </c>
      <c r="AN62" s="1314"/>
      <c r="AO62" s="1314"/>
      <c r="AP62" s="1824" t="s">
        <v>740</v>
      </c>
      <c r="AQ62" s="1825"/>
      <c r="AR62" s="1825"/>
      <c r="AS62" s="1825"/>
      <c r="AT62" s="1825"/>
      <c r="AU62" s="1825"/>
      <c r="AV62" s="1826"/>
      <c r="AW62" s="1873">
        <v>0</v>
      </c>
      <c r="AX62" s="1874"/>
      <c r="AY62" s="1875"/>
      <c r="AZ62" s="1830"/>
      <c r="BA62" s="1830"/>
      <c r="BB62" s="1830"/>
      <c r="BC62" s="1830"/>
      <c r="BD62" s="1324"/>
      <c r="BE62" s="1324"/>
      <c r="BF62" s="1323"/>
      <c r="BG62" s="1323"/>
      <c r="BH62" s="1323"/>
      <c r="BI62" s="1323"/>
      <c r="BJ62" s="1323"/>
      <c r="BK62" s="1323"/>
      <c r="BL62" s="1323"/>
      <c r="BM62" s="1323"/>
      <c r="BN62" s="1323"/>
      <c r="BO62" s="1323"/>
      <c r="BP62" s="923"/>
      <c r="BQ62" s="923"/>
      <c r="BR62" s="923"/>
      <c r="BS62" s="923"/>
      <c r="BT62" s="923"/>
      <c r="BU62" s="923"/>
      <c r="BV62" s="923"/>
      <c r="BW62" s="923"/>
      <c r="BX62" s="923"/>
      <c r="BY62" s="923"/>
      <c r="FZ62" s="1013"/>
      <c r="GA62" s="1013"/>
      <c r="GB62" s="1013"/>
      <c r="GC62" s="1013"/>
      <c r="GD62" s="1013"/>
      <c r="GE62" s="1013"/>
      <c r="GF62" s="1013"/>
      <c r="GG62" s="1013"/>
    </row>
    <row r="63" spans="2:189" ht="17.25" customHeight="1" x14ac:dyDescent="0.3">
      <c r="B63" s="923"/>
      <c r="C63" s="952" t="str">
        <f>Construction!D165</f>
        <v xml:space="preserve">WE - Water Efficiency Factors </v>
      </c>
      <c r="D63" s="953"/>
      <c r="E63" s="953"/>
      <c r="F63" s="953"/>
      <c r="G63" s="953"/>
      <c r="H63" s="953"/>
      <c r="I63" s="953"/>
      <c r="J63" s="953"/>
      <c r="K63" s="953"/>
      <c r="L63" s="954"/>
      <c r="M63" s="1522">
        <f>Construction!Q176</f>
        <v>6</v>
      </c>
      <c r="N63" s="1523"/>
      <c r="O63" s="1524">
        <f>Construction!S176</f>
        <v>0</v>
      </c>
      <c r="P63" s="1525"/>
      <c r="Q63" s="1525"/>
      <c r="R63" s="1526"/>
      <c r="S63" s="950"/>
      <c r="T63" s="945"/>
      <c r="U63" s="1681" t="s">
        <v>1048</v>
      </c>
      <c r="V63" s="1682"/>
      <c r="W63" s="1682"/>
      <c r="X63" s="1682"/>
      <c r="Y63" s="1682"/>
      <c r="Z63" s="1682"/>
      <c r="AA63" s="1683"/>
      <c r="AB63" s="1685">
        <f>(AB50+AB51)</f>
        <v>0</v>
      </c>
      <c r="AC63" s="1685"/>
      <c r="AD63" s="1685"/>
      <c r="AE63" s="1545">
        <f>AE60</f>
        <v>0</v>
      </c>
      <c r="AF63" s="1545"/>
      <c r="AG63" s="1545">
        <f>AG62</f>
        <v>0</v>
      </c>
      <c r="AH63" s="1546"/>
      <c r="AI63" s="1348"/>
      <c r="AJ63" s="1314"/>
      <c r="AK63" s="1312" t="s">
        <v>723</v>
      </c>
      <c r="AL63" s="1311">
        <f t="shared" si="2"/>
        <v>4</v>
      </c>
      <c r="AM63" s="1311">
        <f t="shared" si="3"/>
        <v>0</v>
      </c>
      <c r="AN63" s="1314"/>
      <c r="AO63" s="1314"/>
      <c r="AP63" s="1824" t="s">
        <v>741</v>
      </c>
      <c r="AQ63" s="1825"/>
      <c r="AR63" s="1825"/>
      <c r="AS63" s="1825"/>
      <c r="AT63" s="1825"/>
      <c r="AU63" s="1825"/>
      <c r="AV63" s="1826"/>
      <c r="AW63" s="1873">
        <f>[6]Introduction!$Q$22</f>
        <v>16837.452000000001</v>
      </c>
      <c r="AX63" s="1874"/>
      <c r="AY63" s="1875"/>
      <c r="AZ63" s="1830"/>
      <c r="BA63" s="1830"/>
      <c r="BB63" s="1830"/>
      <c r="BC63" s="1830"/>
      <c r="BD63" s="1324"/>
      <c r="BE63" s="1324"/>
      <c r="BF63" s="1323"/>
      <c r="BG63" s="1323"/>
      <c r="BH63" s="1323"/>
      <c r="BI63" s="1323"/>
      <c r="BJ63" s="1323"/>
      <c r="BK63" s="1323"/>
      <c r="BL63" s="1323"/>
      <c r="BM63" s="1323"/>
      <c r="BN63" s="1323"/>
      <c r="BO63" s="1323"/>
      <c r="BP63" s="923"/>
      <c r="BQ63" s="923"/>
      <c r="BR63" s="923"/>
      <c r="BS63" s="923"/>
      <c r="BT63" s="923"/>
      <c r="BU63" s="923"/>
      <c r="BV63" s="923"/>
      <c r="BW63" s="923"/>
      <c r="BX63" s="923"/>
      <c r="BY63" s="923"/>
    </row>
    <row r="64" spans="2:189" ht="16.5" customHeight="1" thickBot="1" x14ac:dyDescent="0.35">
      <c r="B64" s="923"/>
      <c r="C64" s="757" t="str">
        <f>Construction!D178</f>
        <v xml:space="preserve">SC - Social and Cultural Sustainability </v>
      </c>
      <c r="D64" s="948"/>
      <c r="E64" s="948"/>
      <c r="F64" s="948"/>
      <c r="G64" s="948"/>
      <c r="H64" s="948"/>
      <c r="I64" s="948"/>
      <c r="J64" s="948"/>
      <c r="K64" s="948"/>
      <c r="L64" s="949"/>
      <c r="M64" s="1522">
        <f>Construction!Q185</f>
        <v>5</v>
      </c>
      <c r="N64" s="1523"/>
      <c r="O64" s="1524">
        <f>Construction!S185</f>
        <v>0</v>
      </c>
      <c r="P64" s="1525"/>
      <c r="Q64" s="1525"/>
      <c r="R64" s="1526"/>
      <c r="S64" s="950"/>
      <c r="T64" s="945"/>
      <c r="U64" s="1630" t="s">
        <v>811</v>
      </c>
      <c r="V64" s="1631"/>
      <c r="W64" s="1631"/>
      <c r="X64" s="1631"/>
      <c r="Y64" s="1631"/>
      <c r="Z64" s="1631"/>
      <c r="AA64" s="1632"/>
      <c r="AB64" s="1775" t="e">
        <f>(AB53+AB54+AB57+AB58+AB55+AB56)</f>
        <v>#VALUE!</v>
      </c>
      <c r="AC64" s="1775"/>
      <c r="AD64" s="1775"/>
      <c r="AE64" s="1776"/>
      <c r="AF64" s="1776"/>
      <c r="AG64" s="1776"/>
      <c r="AH64" s="1777"/>
      <c r="AI64" s="1348"/>
      <c r="AJ64" s="1318"/>
      <c r="AK64" s="1312" t="s">
        <v>724</v>
      </c>
      <c r="AL64" s="1311">
        <f t="shared" si="2"/>
        <v>7</v>
      </c>
      <c r="AM64" s="1311">
        <f t="shared" si="3"/>
        <v>0</v>
      </c>
      <c r="AN64" s="1318"/>
      <c r="AO64" s="1318"/>
      <c r="AP64" s="1872" t="s">
        <v>221</v>
      </c>
      <c r="AQ64" s="1872"/>
      <c r="AR64" s="1872"/>
      <c r="AS64" s="1872"/>
      <c r="AT64" s="1872"/>
      <c r="AU64" s="1872"/>
      <c r="AV64" s="1872"/>
      <c r="AW64" s="1872"/>
      <c r="AX64" s="1872"/>
      <c r="AY64" s="1872"/>
      <c r="AZ64" s="1872"/>
      <c r="BA64" s="1872"/>
      <c r="BB64" s="1872"/>
      <c r="BC64" s="1872"/>
      <c r="BD64" s="1324"/>
      <c r="BE64" s="1324"/>
      <c r="BF64" s="1323"/>
      <c r="BG64" s="1323"/>
      <c r="BH64" s="1323"/>
      <c r="BI64" s="1323"/>
      <c r="BJ64" s="1323"/>
      <c r="BK64" s="1323"/>
      <c r="BL64" s="1323"/>
      <c r="BM64" s="1323"/>
      <c r="BN64" s="1323"/>
      <c r="BO64" s="1323"/>
      <c r="BP64" s="923"/>
      <c r="BQ64" s="923"/>
      <c r="BR64" s="923"/>
      <c r="BS64" s="923"/>
      <c r="BT64" s="923"/>
      <c r="BU64" s="923"/>
      <c r="BV64" s="923"/>
      <c r="BW64" s="923"/>
      <c r="BX64" s="923"/>
      <c r="BY64" s="923"/>
    </row>
    <row r="65" spans="2:77" ht="16.5" customHeight="1" x14ac:dyDescent="0.3">
      <c r="B65" s="923"/>
      <c r="C65" s="757" t="str">
        <f>Construction!D187</f>
        <v>DP - Demolition &amp; Disposal Factors</v>
      </c>
      <c r="D65" s="948"/>
      <c r="E65" s="948"/>
      <c r="F65" s="948"/>
      <c r="G65" s="948"/>
      <c r="H65" s="948"/>
      <c r="I65" s="948"/>
      <c r="J65" s="948"/>
      <c r="K65" s="948"/>
      <c r="L65" s="949"/>
      <c r="M65" s="1522">
        <f>Construction!Q199</f>
        <v>4</v>
      </c>
      <c r="N65" s="1523"/>
      <c r="O65" s="1524">
        <f>Construction!S199</f>
        <v>0</v>
      </c>
      <c r="P65" s="1525"/>
      <c r="Q65" s="1525"/>
      <c r="R65" s="1526"/>
      <c r="S65" s="950"/>
      <c r="T65" s="945"/>
      <c r="U65" s="1017"/>
      <c r="V65" s="1017"/>
      <c r="W65" s="1017"/>
      <c r="X65" s="1017"/>
      <c r="Y65" s="1017"/>
      <c r="Z65" s="1017"/>
      <c r="AA65" s="1017"/>
      <c r="AB65" s="1016"/>
      <c r="AC65" s="1016"/>
      <c r="AD65" s="1016"/>
      <c r="AE65" s="1018"/>
      <c r="AF65" s="1018"/>
      <c r="AG65" s="1018"/>
      <c r="AH65" s="1018"/>
      <c r="AI65" s="1348"/>
      <c r="AJ65" s="1318"/>
      <c r="AK65" s="1311"/>
      <c r="AL65" s="1311"/>
      <c r="AM65" s="1311"/>
      <c r="AN65" s="1318"/>
      <c r="AO65" s="1318"/>
      <c r="AP65" s="1876" t="s">
        <v>742</v>
      </c>
      <c r="AQ65" s="1877"/>
      <c r="AR65" s="1877"/>
      <c r="AS65" s="1877"/>
      <c r="AT65" s="1877"/>
      <c r="AU65" s="1877"/>
      <c r="AV65" s="1878"/>
      <c r="AW65" s="1879"/>
      <c r="AX65" s="1880"/>
      <c r="AY65" s="1881"/>
      <c r="AZ65" s="1830"/>
      <c r="BA65" s="1830"/>
      <c r="BB65" s="1830"/>
      <c r="BC65" s="1830"/>
      <c r="BD65" s="1324"/>
      <c r="BE65" s="1324"/>
      <c r="BF65" s="1323"/>
      <c r="BG65" s="1323"/>
      <c r="BH65" s="1323"/>
      <c r="BI65" s="1323"/>
      <c r="BJ65" s="1323"/>
      <c r="BK65" s="1323"/>
      <c r="BL65" s="1323"/>
      <c r="BM65" s="1323"/>
      <c r="BN65" s="1323"/>
      <c r="BO65" s="1323"/>
      <c r="BP65" s="923"/>
      <c r="BQ65" s="923"/>
      <c r="BR65" s="923"/>
      <c r="BS65" s="923"/>
      <c r="BT65" s="923"/>
      <c r="BU65" s="923"/>
      <c r="BV65" s="923"/>
      <c r="BW65" s="923"/>
      <c r="BX65" s="923"/>
      <c r="BY65" s="923"/>
    </row>
    <row r="66" spans="2:77" ht="16.5" customHeight="1" thickBot="1" x14ac:dyDescent="0.35">
      <c r="B66" s="923"/>
      <c r="C66" s="757" t="str">
        <f>Construction!D201</f>
        <v>IN - Sustainable and Carbon Initiatives (Bonus)</v>
      </c>
      <c r="D66" s="948"/>
      <c r="E66" s="948"/>
      <c r="F66" s="948"/>
      <c r="G66" s="948"/>
      <c r="H66" s="948"/>
      <c r="I66" s="948"/>
      <c r="J66" s="948"/>
      <c r="K66" s="948"/>
      <c r="L66" s="949"/>
      <c r="M66" s="1522">
        <f>Construction!Q225</f>
        <v>7</v>
      </c>
      <c r="N66" s="1523"/>
      <c r="O66" s="1524">
        <f>Construction!S225</f>
        <v>0</v>
      </c>
      <c r="P66" s="1525"/>
      <c r="Q66" s="1525"/>
      <c r="R66" s="1526"/>
      <c r="S66" s="950"/>
      <c r="T66" s="945"/>
      <c r="U66" s="1010"/>
      <c r="V66" s="1649"/>
      <c r="W66" s="1649"/>
      <c r="X66" s="1649"/>
      <c r="Y66" s="1649"/>
      <c r="Z66" s="1649"/>
      <c r="AA66" s="1649"/>
      <c r="AB66" s="1642"/>
      <c r="AC66" s="1642"/>
      <c r="AD66" s="1642"/>
      <c r="AE66" s="1544"/>
      <c r="AF66" s="1544"/>
      <c r="AG66" s="1544"/>
      <c r="AH66" s="1544"/>
      <c r="AI66" s="1348"/>
      <c r="AJ66" s="1315"/>
      <c r="AK66" s="1315"/>
      <c r="AL66" s="1315"/>
      <c r="AM66" s="1315"/>
      <c r="AN66" s="1315"/>
      <c r="AO66" s="1315"/>
      <c r="AP66" s="1872" t="s">
        <v>222</v>
      </c>
      <c r="AQ66" s="1872"/>
      <c r="AR66" s="1872"/>
      <c r="AS66" s="1872"/>
      <c r="AT66" s="1872"/>
      <c r="AU66" s="1872"/>
      <c r="AV66" s="1872"/>
      <c r="AW66" s="1872"/>
      <c r="AX66" s="1872"/>
      <c r="AY66" s="1872"/>
      <c r="AZ66" s="1872"/>
      <c r="BA66" s="1872"/>
      <c r="BB66" s="1872"/>
      <c r="BC66" s="1872"/>
      <c r="BD66" s="1324"/>
      <c r="BE66" s="1324"/>
      <c r="BF66" s="1323"/>
      <c r="BG66" s="1323"/>
      <c r="BH66" s="1323"/>
      <c r="BI66" s="1323"/>
      <c r="BJ66" s="1323"/>
      <c r="BK66" s="1323"/>
      <c r="BL66" s="1323"/>
      <c r="BM66" s="1323"/>
      <c r="BN66" s="1323"/>
      <c r="BO66" s="1323"/>
      <c r="BP66" s="923"/>
      <c r="BQ66" s="923"/>
      <c r="BR66" s="923"/>
      <c r="BS66" s="923"/>
      <c r="BT66" s="923"/>
      <c r="BU66" s="923"/>
      <c r="BV66" s="923"/>
      <c r="BW66" s="923"/>
      <c r="BX66" s="923"/>
      <c r="BY66" s="923"/>
    </row>
    <row r="67" spans="2:77" ht="16.5" customHeight="1" x14ac:dyDescent="0.3">
      <c r="B67" s="923"/>
      <c r="C67" s="1586" t="s">
        <v>1214</v>
      </c>
      <c r="D67" s="1587"/>
      <c r="E67" s="1587"/>
      <c r="F67" s="1587"/>
      <c r="G67" s="1587"/>
      <c r="H67" s="1587"/>
      <c r="I67" s="1587"/>
      <c r="J67" s="1587"/>
      <c r="K67" s="1587"/>
      <c r="L67" s="1588"/>
      <c r="M67" s="1533">
        <f>SUM(M59:N65)</f>
        <v>128</v>
      </c>
      <c r="N67" s="1535"/>
      <c r="O67" s="1533">
        <f>SUM(O59:P66)</f>
        <v>0</v>
      </c>
      <c r="P67" s="1534"/>
      <c r="Q67" s="1534"/>
      <c r="R67" s="1535"/>
      <c r="S67" s="950"/>
      <c r="T67" s="945"/>
      <c r="U67" s="1563" t="s">
        <v>749</v>
      </c>
      <c r="V67" s="1564"/>
      <c r="W67" s="1564"/>
      <c r="X67" s="1564"/>
      <c r="Y67" s="1564"/>
      <c r="Z67" s="1564"/>
      <c r="AA67" s="1565"/>
      <c r="AB67" s="1633" t="s">
        <v>761</v>
      </c>
      <c r="AC67" s="1634"/>
      <c r="AD67" s="1635"/>
      <c r="AE67" s="1538" t="s">
        <v>763</v>
      </c>
      <c r="AF67" s="1539"/>
      <c r="AG67" s="1544"/>
      <c r="AH67" s="1544"/>
      <c r="AI67" s="1348"/>
      <c r="AJ67" s="1313"/>
      <c r="AK67" s="1313"/>
      <c r="AL67" s="1313"/>
      <c r="AM67" s="1313"/>
      <c r="AN67" s="1313"/>
      <c r="AO67" s="1313"/>
      <c r="AP67" s="1876" t="s">
        <v>744</v>
      </c>
      <c r="AQ67" s="1877"/>
      <c r="AR67" s="1877"/>
      <c r="AS67" s="1877"/>
      <c r="AT67" s="1877"/>
      <c r="AU67" s="1877"/>
      <c r="AV67" s="1878"/>
      <c r="AW67" s="1879"/>
      <c r="AX67" s="1880"/>
      <c r="AY67" s="1881"/>
      <c r="AZ67" s="1830"/>
      <c r="BA67" s="1830"/>
      <c r="BB67" s="1830"/>
      <c r="BC67" s="1830"/>
      <c r="BD67" s="1324"/>
      <c r="BE67" s="1324"/>
      <c r="BF67" s="1323"/>
      <c r="BG67" s="1323"/>
      <c r="BH67" s="1323"/>
      <c r="BI67" s="1323"/>
      <c r="BJ67" s="1323"/>
      <c r="BK67" s="1323"/>
      <c r="BL67" s="1323"/>
      <c r="BM67" s="1323"/>
      <c r="BN67" s="1323"/>
      <c r="BO67" s="1323"/>
      <c r="BP67" s="923"/>
      <c r="BQ67" s="923"/>
      <c r="BR67" s="923"/>
      <c r="BS67" s="923"/>
      <c r="BT67" s="923"/>
      <c r="BU67" s="923"/>
      <c r="BV67" s="923"/>
      <c r="BW67" s="923"/>
      <c r="BX67" s="923"/>
      <c r="BY67" s="923"/>
    </row>
    <row r="68" spans="2:77" ht="16.5" customHeight="1" thickBot="1" x14ac:dyDescent="0.35">
      <c r="B68" s="923"/>
      <c r="C68" s="923"/>
      <c r="D68" s="923"/>
      <c r="E68" s="923"/>
      <c r="F68" s="923"/>
      <c r="G68" s="923"/>
      <c r="H68" s="923"/>
      <c r="I68" s="923"/>
      <c r="J68" s="923"/>
      <c r="K68" s="923"/>
      <c r="L68" s="923"/>
      <c r="M68" s="923"/>
      <c r="N68" s="923"/>
      <c r="O68" s="1015"/>
      <c r="P68" s="923"/>
      <c r="Q68" s="1015"/>
      <c r="R68" s="923"/>
      <c r="S68" s="950"/>
      <c r="T68" s="945"/>
      <c r="U68" s="1566"/>
      <c r="V68" s="1567"/>
      <c r="W68" s="1567"/>
      <c r="X68" s="1567"/>
      <c r="Y68" s="1567"/>
      <c r="Z68" s="1567"/>
      <c r="AA68" s="1568"/>
      <c r="AB68" s="1636"/>
      <c r="AC68" s="1637"/>
      <c r="AD68" s="1638"/>
      <c r="AE68" s="1540"/>
      <c r="AF68" s="1541"/>
      <c r="AG68" s="1684"/>
      <c r="AH68" s="1684"/>
      <c r="AI68" s="1348"/>
      <c r="AJ68" s="1313"/>
      <c r="AK68" s="1313"/>
      <c r="AL68" s="1313"/>
      <c r="AM68" s="1313"/>
      <c r="AN68" s="1313"/>
      <c r="AO68" s="1313"/>
      <c r="AP68" s="1872" t="s">
        <v>745</v>
      </c>
      <c r="AQ68" s="1872"/>
      <c r="AR68" s="1872"/>
      <c r="AS68" s="1872"/>
      <c r="AT68" s="1872"/>
      <c r="AU68" s="1872"/>
      <c r="AV68" s="1872"/>
      <c r="AW68" s="1872"/>
      <c r="AX68" s="1872"/>
      <c r="AY68" s="1872"/>
      <c r="AZ68" s="1872"/>
      <c r="BA68" s="1872"/>
      <c r="BB68" s="1872"/>
      <c r="BC68" s="1872"/>
      <c r="BD68" s="1324"/>
      <c r="BE68" s="1324"/>
      <c r="BF68" s="1323"/>
      <c r="BG68" s="1323"/>
      <c r="BH68" s="1323"/>
      <c r="BI68" s="1323"/>
      <c r="BJ68" s="1323"/>
      <c r="BK68" s="1323"/>
      <c r="BL68" s="1323"/>
      <c r="BM68" s="1323"/>
      <c r="BN68" s="1323"/>
      <c r="BO68" s="1323"/>
      <c r="BP68" s="923"/>
      <c r="BQ68" s="923"/>
      <c r="BR68" s="923"/>
      <c r="BS68" s="923"/>
      <c r="BT68" s="923"/>
      <c r="BU68" s="923"/>
      <c r="BV68" s="923"/>
      <c r="BW68" s="923"/>
      <c r="BX68" s="923"/>
      <c r="BY68" s="923"/>
    </row>
    <row r="69" spans="2:77" ht="16.5" customHeight="1" thickTop="1" x14ac:dyDescent="0.3">
      <c r="B69" s="923"/>
      <c r="C69" s="2058" t="s">
        <v>226</v>
      </c>
      <c r="D69" s="2059"/>
      <c r="E69" s="2059"/>
      <c r="F69" s="2059"/>
      <c r="G69" s="2060"/>
      <c r="H69" s="1925">
        <f>O67</f>
        <v>0</v>
      </c>
      <c r="I69" s="1926"/>
      <c r="J69" s="1926"/>
      <c r="K69" s="1926"/>
      <c r="L69" s="1927"/>
      <c r="M69" s="1623">
        <f>O67/M67</f>
        <v>0</v>
      </c>
      <c r="N69" s="1624"/>
      <c r="O69" s="1513" t="str">
        <f>IF(M69&lt;40%,"NO RATING",IF(M69&lt;=49.9%,"ONE STAR",IF(M69&lt;=59.9%,"TWO STARS",IF(M69&lt;=69.9%,"THREE STARS",IF(M69&lt;=79.9%,"FOUR STARS",IF(M69&gt;=80%,"FIVE STARS",""))))))</f>
        <v>NO RATING</v>
      </c>
      <c r="P69" s="1514"/>
      <c r="Q69" s="1514"/>
      <c r="R69" s="1515"/>
      <c r="S69" s="980"/>
      <c r="T69" s="945"/>
      <c r="U69" s="1566"/>
      <c r="V69" s="1567"/>
      <c r="W69" s="1567"/>
      <c r="X69" s="1567"/>
      <c r="Y69" s="1567"/>
      <c r="Z69" s="1567"/>
      <c r="AA69" s="1568"/>
      <c r="AB69" s="1636"/>
      <c r="AC69" s="1637"/>
      <c r="AD69" s="1638"/>
      <c r="AE69" s="1540"/>
      <c r="AF69" s="1541"/>
      <c r="AG69" s="923"/>
      <c r="AH69" s="923"/>
      <c r="AI69" s="1348"/>
      <c r="AJ69" s="1313"/>
      <c r="AK69" s="1313"/>
      <c r="AL69" s="1313"/>
      <c r="AM69" s="1313"/>
      <c r="AN69" s="1313"/>
      <c r="AO69" s="1313"/>
      <c r="AP69" s="1876" t="s">
        <v>746</v>
      </c>
      <c r="AQ69" s="1877"/>
      <c r="AR69" s="1877"/>
      <c r="AS69" s="1877"/>
      <c r="AT69" s="1877"/>
      <c r="AU69" s="1877"/>
      <c r="AV69" s="1878"/>
      <c r="AW69" s="1879"/>
      <c r="AX69" s="1880"/>
      <c r="AY69" s="1881"/>
      <c r="AZ69" s="1830"/>
      <c r="BA69" s="1830"/>
      <c r="BB69" s="1830"/>
      <c r="BC69" s="1830"/>
      <c r="BD69" s="1324"/>
      <c r="BE69" s="1324"/>
      <c r="BF69" s="1323"/>
      <c r="BG69" s="1323"/>
      <c r="BH69" s="1323"/>
      <c r="BI69" s="1323"/>
      <c r="BJ69" s="1323"/>
      <c r="BK69" s="1323"/>
      <c r="BL69" s="1323"/>
      <c r="BM69" s="1323"/>
      <c r="BN69" s="1323"/>
      <c r="BO69" s="1323"/>
      <c r="BP69" s="923"/>
      <c r="BQ69" s="923"/>
      <c r="BR69" s="923"/>
      <c r="BS69" s="923"/>
      <c r="BT69" s="923"/>
      <c r="BU69" s="923"/>
      <c r="BV69" s="923"/>
      <c r="BW69" s="923"/>
      <c r="BX69" s="923"/>
      <c r="BY69" s="923"/>
    </row>
    <row r="70" spans="2:77" ht="16.5" customHeight="1" thickBot="1" x14ac:dyDescent="0.35">
      <c r="B70" s="923"/>
      <c r="C70" s="2061"/>
      <c r="D70" s="2062"/>
      <c r="E70" s="2062"/>
      <c r="F70" s="2062"/>
      <c r="G70" s="2063"/>
      <c r="H70" s="1928"/>
      <c r="I70" s="1929"/>
      <c r="J70" s="1929"/>
      <c r="K70" s="1929"/>
      <c r="L70" s="1930"/>
      <c r="M70" s="1625"/>
      <c r="N70" s="1626"/>
      <c r="O70" s="1516"/>
      <c r="P70" s="1517"/>
      <c r="Q70" s="1517"/>
      <c r="R70" s="1518"/>
      <c r="S70" s="980"/>
      <c r="T70" s="945"/>
      <c r="U70" s="1569"/>
      <c r="V70" s="1570"/>
      <c r="W70" s="1570"/>
      <c r="X70" s="1570"/>
      <c r="Y70" s="1570"/>
      <c r="Z70" s="1570"/>
      <c r="AA70" s="1571"/>
      <c r="AB70" s="1639"/>
      <c r="AC70" s="1640"/>
      <c r="AD70" s="1641"/>
      <c r="AE70" s="1542"/>
      <c r="AF70" s="1543"/>
      <c r="AG70" s="923"/>
      <c r="AH70" s="923"/>
      <c r="AI70" s="1348"/>
      <c r="AJ70" s="1329"/>
      <c r="AK70" s="1376"/>
      <c r="AL70" s="1376"/>
      <c r="AM70" s="1376"/>
      <c r="AN70" s="1376"/>
      <c r="AO70" s="1376"/>
      <c r="AP70" s="1824" t="s">
        <v>747</v>
      </c>
      <c r="AQ70" s="1825"/>
      <c r="AR70" s="1825"/>
      <c r="AS70" s="1825"/>
      <c r="AT70" s="1825"/>
      <c r="AU70" s="1825"/>
      <c r="AV70" s="1826"/>
      <c r="AW70" s="1879"/>
      <c r="AX70" s="1880"/>
      <c r="AY70" s="1881"/>
      <c r="AZ70" s="1830"/>
      <c r="BA70" s="1830"/>
      <c r="BB70" s="1830"/>
      <c r="BC70" s="1830"/>
      <c r="BD70" s="1324"/>
      <c r="BE70" s="1324"/>
      <c r="BF70" s="1323"/>
      <c r="BG70" s="1323"/>
      <c r="BH70" s="1323"/>
      <c r="BI70" s="1323"/>
      <c r="BJ70" s="1323"/>
      <c r="BK70" s="1323"/>
      <c r="BL70" s="1323"/>
      <c r="BM70" s="1323"/>
      <c r="BN70" s="1323"/>
      <c r="BO70" s="1323"/>
      <c r="BP70" s="923"/>
      <c r="BQ70" s="923"/>
      <c r="BR70" s="923"/>
      <c r="BS70" s="923"/>
      <c r="BT70" s="923"/>
      <c r="BU70" s="923"/>
      <c r="BV70" s="923"/>
      <c r="BW70" s="923"/>
      <c r="BX70" s="923"/>
      <c r="BY70" s="923"/>
    </row>
    <row r="71" spans="2:77" s="683" customFormat="1" ht="16.5" customHeight="1" thickBot="1" x14ac:dyDescent="0.4">
      <c r="B71" s="923"/>
      <c r="C71" s="2064" t="s">
        <v>997</v>
      </c>
      <c r="D71" s="2065"/>
      <c r="E71" s="2065"/>
      <c r="F71" s="2065"/>
      <c r="G71" s="2066"/>
      <c r="H71" s="1931"/>
      <c r="I71" s="1932"/>
      <c r="J71" s="1932"/>
      <c r="K71" s="1932"/>
      <c r="L71" s="1933"/>
      <c r="M71" s="1627"/>
      <c r="N71" s="1628"/>
      <c r="O71" s="1519"/>
      <c r="P71" s="1520"/>
      <c r="Q71" s="1520"/>
      <c r="R71" s="1521"/>
      <c r="S71" s="980"/>
      <c r="T71" s="945"/>
      <c r="U71" s="1659" t="s">
        <v>1058</v>
      </c>
      <c r="V71" s="1660"/>
      <c r="W71" s="1660"/>
      <c r="X71" s="1660"/>
      <c r="Y71" s="1660"/>
      <c r="Z71" s="1660"/>
      <c r="AA71" s="1660"/>
      <c r="AB71" s="1573">
        <f>AB63-AE63-AG63</f>
        <v>0</v>
      </c>
      <c r="AC71" s="1574"/>
      <c r="AD71" s="1575"/>
      <c r="AE71" s="1579" t="e">
        <f>AB71/H11</f>
        <v>#DIV/0!</v>
      </c>
      <c r="AF71" s="1580"/>
      <c r="AG71" s="923"/>
      <c r="AH71" s="923"/>
      <c r="AI71" s="1348"/>
      <c r="AJ71" s="1329"/>
      <c r="AK71" s="1376"/>
      <c r="AL71" s="1376"/>
      <c r="AM71" s="1376"/>
      <c r="AN71" s="1376"/>
      <c r="AO71" s="1376"/>
      <c r="AP71" s="1316"/>
      <c r="AQ71" s="1315"/>
      <c r="AR71" s="1315"/>
      <c r="AS71" s="1315"/>
      <c r="AT71" s="1315"/>
      <c r="AU71" s="1315"/>
      <c r="AV71" s="1315"/>
      <c r="AW71" s="1882">
        <f>AW57+AW58+AW59+AW60+AW62+AW63</f>
        <v>16837.452000000001</v>
      </c>
      <c r="AX71" s="1883"/>
      <c r="AY71" s="1883"/>
      <c r="AZ71" s="1377"/>
      <c r="BA71" s="1312"/>
      <c r="BB71" s="1324"/>
      <c r="BC71" s="1324"/>
      <c r="BD71" s="1324"/>
      <c r="BE71" s="1324"/>
      <c r="BF71" s="1323"/>
      <c r="BG71" s="1323"/>
      <c r="BH71" s="1323"/>
      <c r="BI71" s="1323"/>
      <c r="BJ71" s="1323"/>
      <c r="BK71" s="1323"/>
      <c r="BL71" s="1323"/>
      <c r="BM71" s="1323"/>
      <c r="BN71" s="1323"/>
      <c r="BO71" s="1323"/>
      <c r="BP71" s="923"/>
      <c r="BQ71" s="923"/>
      <c r="BR71" s="923"/>
      <c r="BS71" s="923"/>
      <c r="BT71" s="923"/>
      <c r="BU71" s="923"/>
      <c r="BV71" s="923"/>
      <c r="BW71" s="923"/>
      <c r="BX71" s="923"/>
      <c r="BY71" s="923"/>
    </row>
    <row r="72" spans="2:77" s="683" customFormat="1" ht="16.5" customHeight="1" thickTop="1" thickBot="1" x14ac:dyDescent="0.4">
      <c r="B72" s="925"/>
      <c r="C72" s="1036"/>
      <c r="D72" s="1036"/>
      <c r="E72" s="1036"/>
      <c r="F72" s="1036"/>
      <c r="G72" s="1036"/>
      <c r="H72" s="998"/>
      <c r="I72" s="996"/>
      <c r="J72" s="996"/>
      <c r="K72" s="996"/>
      <c r="L72" s="996"/>
      <c r="M72" s="999"/>
      <c r="N72" s="1000"/>
      <c r="O72" s="997"/>
      <c r="P72" s="997"/>
      <c r="Q72" s="997"/>
      <c r="R72" s="997"/>
      <c r="S72" s="980"/>
      <c r="T72" s="945"/>
      <c r="U72" s="1643" t="s">
        <v>1052</v>
      </c>
      <c r="V72" s="1644"/>
      <c r="W72" s="1644"/>
      <c r="X72" s="1644"/>
      <c r="Y72" s="1644"/>
      <c r="Z72" s="1644"/>
      <c r="AA72" s="1645"/>
      <c r="AB72" s="1646" t="e">
        <f>AB64</f>
        <v>#VALUE!</v>
      </c>
      <c r="AC72" s="1647"/>
      <c r="AD72" s="1648"/>
      <c r="AE72" s="1577" t="e">
        <f>AB72/H11</f>
        <v>#VALUE!</v>
      </c>
      <c r="AF72" s="1578"/>
      <c r="AG72" s="923"/>
      <c r="AH72" s="923"/>
      <c r="AI72" s="1348"/>
      <c r="AJ72" s="1329"/>
      <c r="AK72" s="1376"/>
      <c r="AL72" s="1376"/>
      <c r="AM72" s="1376"/>
      <c r="AN72" s="1376"/>
      <c r="AO72" s="1376"/>
      <c r="AP72" s="1316"/>
      <c r="AQ72" s="1315"/>
      <c r="AR72" s="1315"/>
      <c r="AS72" s="1315"/>
      <c r="AT72" s="1315"/>
      <c r="AU72" s="1315"/>
      <c r="AV72" s="1315"/>
      <c r="AW72" s="1315"/>
      <c r="AX72" s="1377"/>
      <c r="AY72" s="1377"/>
      <c r="AZ72" s="1377"/>
      <c r="BA72" s="1312"/>
      <c r="BB72" s="1324"/>
      <c r="BC72" s="1324"/>
      <c r="BD72" s="1324"/>
      <c r="BE72" s="1324"/>
      <c r="BF72" s="1323"/>
      <c r="BG72" s="1323"/>
      <c r="BH72" s="1323"/>
      <c r="BI72" s="1323"/>
      <c r="BJ72" s="1323"/>
      <c r="BK72" s="1323"/>
      <c r="BL72" s="1323"/>
      <c r="BM72" s="1323"/>
      <c r="BN72" s="1323"/>
      <c r="BO72" s="1323"/>
      <c r="BP72" s="923"/>
      <c r="BQ72" s="923"/>
      <c r="BR72" s="923"/>
      <c r="BS72" s="923"/>
      <c r="BT72" s="923"/>
      <c r="BU72" s="923"/>
      <c r="BV72" s="923"/>
      <c r="BW72" s="923"/>
      <c r="BX72" s="923"/>
      <c r="BY72" s="923"/>
    </row>
    <row r="73" spans="2:77" s="683" customFormat="1" ht="16.5" customHeight="1" x14ac:dyDescent="0.3">
      <c r="B73" s="925"/>
      <c r="C73" s="1036"/>
      <c r="D73" s="1036"/>
      <c r="E73" s="1036"/>
      <c r="F73" s="1036"/>
      <c r="G73" s="1036"/>
      <c r="H73" s="996"/>
      <c r="I73" s="996"/>
      <c r="J73" s="996"/>
      <c r="K73" s="996"/>
      <c r="L73" s="996"/>
      <c r="M73" s="1102"/>
      <c r="N73" s="1102"/>
      <c r="O73" s="997"/>
      <c r="P73" s="997"/>
      <c r="Q73" s="997"/>
      <c r="R73" s="997"/>
      <c r="S73" s="953"/>
      <c r="T73" s="945"/>
      <c r="AG73" s="923"/>
      <c r="AH73" s="923"/>
      <c r="AI73" s="1348"/>
      <c r="AJ73" s="1329"/>
      <c r="AK73" s="1376"/>
      <c r="AL73" s="1376"/>
      <c r="AM73" s="1376"/>
      <c r="AN73" s="1376"/>
      <c r="AO73" s="1376"/>
      <c r="AP73" s="1316"/>
      <c r="AQ73" s="1315"/>
      <c r="AR73" s="1315"/>
      <c r="AS73" s="1315"/>
      <c r="AT73" s="1315"/>
      <c r="AU73" s="1315"/>
      <c r="AV73" s="1315"/>
      <c r="AW73" s="1315"/>
      <c r="AX73" s="1377"/>
      <c r="AY73" s="1377"/>
      <c r="AZ73" s="1377"/>
      <c r="BA73" s="1312"/>
      <c r="BB73" s="1324"/>
      <c r="BC73" s="1324"/>
      <c r="BD73" s="1324"/>
      <c r="BE73" s="1324"/>
      <c r="BF73" s="1323"/>
      <c r="BG73" s="1323"/>
      <c r="BH73" s="1323"/>
      <c r="BI73" s="1323"/>
      <c r="BJ73" s="1323"/>
      <c r="BK73" s="1323"/>
      <c r="BL73" s="1323"/>
      <c r="BM73" s="1323"/>
      <c r="BN73" s="1323"/>
      <c r="BO73" s="1323"/>
      <c r="BP73" s="923"/>
      <c r="BQ73" s="923"/>
      <c r="BR73" s="923"/>
      <c r="BS73" s="923"/>
      <c r="BT73" s="923"/>
      <c r="BU73" s="923"/>
      <c r="BV73" s="923"/>
      <c r="BW73" s="923"/>
      <c r="BX73" s="923"/>
      <c r="BY73" s="923"/>
    </row>
    <row r="74" spans="2:77" s="683" customFormat="1" ht="16.5" customHeight="1" x14ac:dyDescent="0.3">
      <c r="B74" s="925"/>
      <c r="C74" s="1036"/>
      <c r="D74" s="1036"/>
      <c r="E74" s="1036"/>
      <c r="F74" s="1036"/>
      <c r="G74" s="1036"/>
      <c r="H74" s="996"/>
      <c r="I74" s="996"/>
      <c r="J74" s="996"/>
      <c r="K74" s="996"/>
      <c r="L74" s="996"/>
      <c r="M74" s="1102"/>
      <c r="N74" s="1102"/>
      <c r="O74" s="997"/>
      <c r="P74" s="997"/>
      <c r="Q74" s="997"/>
      <c r="R74" s="997"/>
      <c r="S74" s="953"/>
      <c r="T74" s="945"/>
      <c r="U74"/>
      <c r="V74" s="256"/>
      <c r="W74"/>
      <c r="X74" s="256"/>
      <c r="Y74"/>
      <c r="Z74" s="726"/>
      <c r="AA74" s="726"/>
      <c r="AB74" s="726"/>
      <c r="AC74"/>
      <c r="AG74" s="923"/>
      <c r="AH74" s="923"/>
      <c r="AI74" s="1348"/>
      <c r="AJ74" s="1329"/>
      <c r="AK74" s="1376"/>
      <c r="AL74" s="1376"/>
      <c r="AM74" s="1376"/>
      <c r="AN74" s="1376"/>
      <c r="AO74" s="1376"/>
      <c r="AP74" s="1316"/>
      <c r="AQ74" s="1315"/>
      <c r="AR74" s="1315"/>
      <c r="AS74" s="1315"/>
      <c r="AT74" s="1315"/>
      <c r="AU74" s="1315"/>
      <c r="AV74" s="1315"/>
      <c r="AW74" s="1315"/>
      <c r="AX74" s="1377"/>
      <c r="AY74" s="1377"/>
      <c r="AZ74" s="1377"/>
      <c r="BA74" s="1312"/>
      <c r="BB74" s="1324"/>
      <c r="BC74" s="1324"/>
      <c r="BD74" s="1324"/>
      <c r="BE74" s="1324"/>
      <c r="BF74" s="1323"/>
      <c r="BG74" s="1323"/>
      <c r="BH74" s="1323"/>
      <c r="BI74" s="1323"/>
      <c r="BJ74" s="1323"/>
      <c r="BK74" s="1323"/>
      <c r="BL74" s="1323"/>
      <c r="BM74" s="1323"/>
      <c r="BN74" s="1323"/>
      <c r="BO74" s="1323"/>
      <c r="BP74" s="923"/>
      <c r="BQ74" s="923"/>
      <c r="BR74" s="923"/>
      <c r="BS74" s="923"/>
      <c r="BT74" s="923"/>
      <c r="BU74" s="923"/>
      <c r="BV74" s="923"/>
      <c r="BW74" s="923"/>
      <c r="BX74" s="923"/>
      <c r="BY74" s="923"/>
    </row>
    <row r="75" spans="2:77" s="683" customFormat="1" ht="16.5" customHeight="1" x14ac:dyDescent="0.35">
      <c r="B75" s="925"/>
      <c r="C75" s="1036"/>
      <c r="D75" s="1036"/>
      <c r="E75" s="1036"/>
      <c r="F75" s="1036"/>
      <c r="G75" s="1036"/>
      <c r="H75" s="996"/>
      <c r="I75" s="996"/>
      <c r="J75" s="996"/>
      <c r="K75" s="996"/>
      <c r="L75" s="996"/>
      <c r="M75" s="1102"/>
      <c r="N75" s="1102"/>
      <c r="O75" s="997"/>
      <c r="P75" s="997"/>
      <c r="Q75" s="997"/>
      <c r="R75" s="997"/>
      <c r="S75" s="953"/>
      <c r="T75" s="945"/>
      <c r="U75" s="1601" t="s">
        <v>188</v>
      </c>
      <c r="V75" s="1601"/>
      <c r="W75" s="1601"/>
      <c r="X75" s="1601"/>
      <c r="Y75" s="1601"/>
      <c r="Z75" s="1601"/>
      <c r="AA75" s="1601"/>
      <c r="AB75" s="1601"/>
      <c r="AC75" s="1601"/>
      <c r="AD75" s="1601"/>
      <c r="AE75" s="990"/>
      <c r="AF75" s="990"/>
      <c r="AG75" s="923"/>
      <c r="AH75" s="923"/>
      <c r="AI75" s="1348"/>
      <c r="AJ75" s="1329"/>
      <c r="AK75" s="1376"/>
      <c r="AL75" s="1376"/>
      <c r="AM75" s="1376" t="s">
        <v>805</v>
      </c>
      <c r="AN75" s="1376" t="s">
        <v>806</v>
      </c>
      <c r="AO75" s="1376" t="s">
        <v>807</v>
      </c>
      <c r="AP75" s="1316"/>
      <c r="AQ75" s="1315"/>
      <c r="AR75" s="1315"/>
      <c r="AS75" s="1315"/>
      <c r="AT75" s="1315"/>
      <c r="AU75" s="1315"/>
      <c r="AV75" s="1315"/>
      <c r="AW75" s="1315"/>
      <c r="AX75" s="1377"/>
      <c r="AY75" s="1377"/>
      <c r="AZ75" s="1377"/>
      <c r="BA75" s="1312"/>
      <c r="BB75" s="1324"/>
      <c r="BC75" s="1324"/>
      <c r="BD75" s="1324"/>
      <c r="BE75" s="1324"/>
      <c r="BF75" s="1323"/>
      <c r="BG75" s="1323"/>
      <c r="BH75" s="1323"/>
      <c r="BI75" s="1323"/>
      <c r="BJ75" s="1323"/>
      <c r="BK75" s="1323"/>
      <c r="BL75" s="1323"/>
      <c r="BM75" s="1323"/>
      <c r="BN75" s="1323"/>
      <c r="BO75" s="1323"/>
      <c r="BP75" s="923"/>
      <c r="BQ75" s="923"/>
      <c r="BR75" s="923"/>
      <c r="BS75" s="923"/>
      <c r="BT75" s="923"/>
      <c r="BU75" s="923"/>
      <c r="BV75" s="923"/>
      <c r="BW75" s="923"/>
      <c r="BX75" s="923"/>
      <c r="BY75" s="923"/>
    </row>
    <row r="76" spans="2:77" s="683" customFormat="1" ht="16.5" customHeight="1" x14ac:dyDescent="0.35">
      <c r="B76" s="923"/>
      <c r="C76" s="1601" t="s">
        <v>188</v>
      </c>
      <c r="D76" s="1601"/>
      <c r="E76" s="1601"/>
      <c r="F76" s="1601"/>
      <c r="G76" s="1601"/>
      <c r="H76" s="1601"/>
      <c r="I76" s="1601"/>
      <c r="J76" s="1601"/>
      <c r="K76" s="1601"/>
      <c r="L76" s="1601"/>
      <c r="M76" s="964"/>
      <c r="N76" s="964"/>
      <c r="O76" s="965"/>
      <c r="P76" s="965"/>
      <c r="Q76" s="965"/>
      <c r="R76" s="965"/>
      <c r="S76" s="950"/>
      <c r="T76" s="945"/>
      <c r="U76" s="1601"/>
      <c r="V76" s="1601"/>
      <c r="W76" s="1601"/>
      <c r="X76" s="1601"/>
      <c r="Y76" s="1601"/>
      <c r="Z76" s="1601"/>
      <c r="AA76" s="1601"/>
      <c r="AB76" s="1601"/>
      <c r="AC76" s="1601"/>
      <c r="AD76" s="1601"/>
      <c r="AE76" s="990"/>
      <c r="AF76" s="990"/>
      <c r="AG76" s="923"/>
      <c r="AH76" s="923"/>
      <c r="AI76" s="1348"/>
      <c r="AJ76" s="1329"/>
      <c r="AK76" s="1376"/>
      <c r="AL76" s="1376"/>
      <c r="AM76" s="1376" t="s">
        <v>779</v>
      </c>
      <c r="AN76" s="1376" t="str">
        <f>AM76</f>
        <v>Annual Total Carbon (tCO2e)</v>
      </c>
      <c r="AO76" s="1376"/>
      <c r="AP76" s="1316"/>
      <c r="AQ76" s="1315"/>
      <c r="AR76" s="1315"/>
      <c r="AS76" s="1315"/>
      <c r="AT76" s="1315"/>
      <c r="AU76" s="1315"/>
      <c r="AV76" s="1315"/>
      <c r="AW76" s="1315"/>
      <c r="AX76" s="1377"/>
      <c r="AY76" s="1377"/>
      <c r="AZ76" s="1377"/>
      <c r="BA76" s="1312"/>
      <c r="BB76" s="1324"/>
      <c r="BC76" s="1324"/>
      <c r="BD76" s="1324"/>
      <c r="BE76" s="1324"/>
      <c r="BF76" s="1323"/>
      <c r="BG76" s="1323"/>
      <c r="BH76" s="1323"/>
      <c r="BI76" s="1323"/>
      <c r="BJ76" s="1323"/>
      <c r="BK76" s="1323"/>
      <c r="BL76" s="1323"/>
      <c r="BM76" s="1323"/>
      <c r="BN76" s="1323"/>
      <c r="BO76" s="1323"/>
      <c r="BP76" s="923"/>
      <c r="BQ76" s="923"/>
      <c r="BR76" s="923"/>
      <c r="BS76" s="923"/>
      <c r="BT76" s="923"/>
      <c r="BU76" s="923"/>
      <c r="BV76" s="923"/>
      <c r="BW76" s="923"/>
      <c r="BX76" s="923"/>
      <c r="BY76" s="923"/>
    </row>
    <row r="77" spans="2:77" s="683" customFormat="1" ht="16.5" customHeight="1" x14ac:dyDescent="0.3">
      <c r="B77" s="923"/>
      <c r="C77" s="1601"/>
      <c r="D77" s="1601"/>
      <c r="E77" s="1601"/>
      <c r="F77" s="1601"/>
      <c r="G77" s="1601"/>
      <c r="H77" s="1601"/>
      <c r="I77" s="1601"/>
      <c r="J77" s="1601"/>
      <c r="K77" s="1601"/>
      <c r="L77" s="1601"/>
      <c r="M77" s="964"/>
      <c r="N77" s="964"/>
      <c r="O77" s="964"/>
      <c r="P77" s="964"/>
      <c r="Q77" s="966"/>
      <c r="R77" s="966"/>
      <c r="S77" s="950"/>
      <c r="T77" s="945"/>
      <c r="U77" s="1781" t="s">
        <v>778</v>
      </c>
      <c r="V77" s="1782"/>
      <c r="W77" s="1782"/>
      <c r="X77" s="1782"/>
      <c r="Y77" s="1782"/>
      <c r="Z77" s="1782"/>
      <c r="AA77" s="1783"/>
      <c r="AB77" s="1696" t="s">
        <v>247</v>
      </c>
      <c r="AC77" s="1697"/>
      <c r="AD77" s="1698"/>
      <c r="AE77" s="1702" t="s">
        <v>35</v>
      </c>
      <c r="AF77" s="1703"/>
      <c r="AG77" s="1702" t="s">
        <v>222</v>
      </c>
      <c r="AH77" s="1703"/>
      <c r="AI77" s="1348"/>
      <c r="AJ77" s="1329"/>
      <c r="AK77" s="1376"/>
      <c r="AL77" s="1376" t="s">
        <v>173</v>
      </c>
      <c r="AM77" s="1378">
        <f>AB40</f>
        <v>0</v>
      </c>
      <c r="AN77" s="1379">
        <f>AW43</f>
        <v>3736836.0486000008</v>
      </c>
      <c r="AO77" s="1380">
        <f>(AM77-AN77)/AN77</f>
        <v>-1</v>
      </c>
      <c r="AP77" s="1316"/>
      <c r="AQ77" s="1315"/>
      <c r="AR77" s="1315"/>
      <c r="AS77" s="1315"/>
      <c r="AT77" s="1315"/>
      <c r="AU77" s="1315"/>
      <c r="AV77" s="1315"/>
      <c r="AW77" s="1315"/>
      <c r="AX77" s="1377"/>
      <c r="AY77" s="1377"/>
      <c r="AZ77" s="1377"/>
      <c r="BA77" s="1312"/>
      <c r="BB77" s="1324"/>
      <c r="BC77" s="1324"/>
      <c r="BD77" s="1324"/>
      <c r="BE77" s="1324"/>
      <c r="BF77" s="1323"/>
      <c r="BG77" s="1323"/>
      <c r="BH77" s="1323"/>
      <c r="BI77" s="1323"/>
      <c r="BJ77" s="1323"/>
      <c r="BK77" s="1323"/>
      <c r="BL77" s="1323"/>
      <c r="BM77" s="1323"/>
      <c r="BN77" s="1323"/>
      <c r="BO77" s="1323"/>
      <c r="BP77" s="923"/>
      <c r="BQ77" s="923"/>
      <c r="BR77" s="923"/>
      <c r="BS77" s="923"/>
      <c r="BT77" s="923"/>
      <c r="BU77" s="923"/>
      <c r="BV77" s="923"/>
      <c r="BW77" s="923"/>
      <c r="BX77" s="923"/>
      <c r="BY77" s="923"/>
    </row>
    <row r="78" spans="2:77" s="683" customFormat="1" ht="16.5" customHeight="1" x14ac:dyDescent="0.3">
      <c r="B78" s="923"/>
      <c r="C78" s="1602"/>
      <c r="D78" s="1602"/>
      <c r="E78" s="1602"/>
      <c r="F78" s="1602"/>
      <c r="G78" s="1602"/>
      <c r="H78" s="1602"/>
      <c r="I78" s="1602"/>
      <c r="J78" s="1602"/>
      <c r="K78" s="1602"/>
      <c r="L78" s="1602"/>
      <c r="M78" s="967"/>
      <c r="N78" s="967"/>
      <c r="O78" s="967"/>
      <c r="P78" s="967"/>
      <c r="Q78" s="968"/>
      <c r="R78" s="968"/>
      <c r="S78" s="950"/>
      <c r="T78" s="945"/>
      <c r="U78" s="1784"/>
      <c r="V78" s="1785"/>
      <c r="W78" s="1785"/>
      <c r="X78" s="1785"/>
      <c r="Y78" s="1785"/>
      <c r="Z78" s="1785"/>
      <c r="AA78" s="1786"/>
      <c r="AB78" s="1636"/>
      <c r="AC78" s="1637"/>
      <c r="AD78" s="1638"/>
      <c r="AE78" s="1704"/>
      <c r="AF78" s="1705"/>
      <c r="AG78" s="1704"/>
      <c r="AH78" s="1705"/>
      <c r="AI78" s="1348"/>
      <c r="AJ78" s="1329"/>
      <c r="AK78" s="1376"/>
      <c r="AL78" s="1376" t="s">
        <v>182</v>
      </c>
      <c r="AM78" s="1378">
        <f>AB71</f>
        <v>0</v>
      </c>
      <c r="AN78" s="1379">
        <f>AW71</f>
        <v>16837.452000000001</v>
      </c>
      <c r="AO78" s="1380">
        <f>(AM78-AN78)/AN78</f>
        <v>-1</v>
      </c>
      <c r="AP78" s="1316"/>
      <c r="AQ78" s="1315"/>
      <c r="AR78" s="1315"/>
      <c r="AS78" s="1315"/>
      <c r="AT78" s="1315"/>
      <c r="AU78" s="1315"/>
      <c r="AV78" s="1315"/>
      <c r="AW78" s="1315"/>
      <c r="AX78" s="1377"/>
      <c r="AY78" s="1377"/>
      <c r="AZ78" s="1377"/>
      <c r="BA78" s="1312"/>
      <c r="BB78" s="1324"/>
      <c r="BC78" s="1324"/>
      <c r="BD78" s="1324"/>
      <c r="BE78" s="1324"/>
      <c r="BF78" s="1323"/>
      <c r="BG78" s="1323"/>
      <c r="BH78" s="1323"/>
      <c r="BI78" s="1323"/>
      <c r="BJ78" s="1323"/>
      <c r="BK78" s="1323"/>
      <c r="BL78" s="1323"/>
      <c r="BM78" s="1323"/>
      <c r="BN78" s="1323"/>
      <c r="BO78" s="1323"/>
      <c r="BP78" s="923"/>
      <c r="BQ78" s="923"/>
      <c r="BR78" s="923"/>
      <c r="BS78" s="923"/>
      <c r="BT78" s="923"/>
      <c r="BU78" s="923"/>
      <c r="BV78" s="923"/>
      <c r="BW78" s="923"/>
      <c r="BX78" s="923"/>
      <c r="BY78" s="923"/>
    </row>
    <row r="79" spans="2:77" s="683" customFormat="1" ht="16.5" customHeight="1" x14ac:dyDescent="0.3">
      <c r="B79" s="923"/>
      <c r="C79" s="1589" t="s">
        <v>174</v>
      </c>
      <c r="D79" s="1590"/>
      <c r="E79" s="1590"/>
      <c r="F79" s="1590"/>
      <c r="G79" s="1590"/>
      <c r="H79" s="1590"/>
      <c r="I79" s="1590"/>
      <c r="J79" s="1590"/>
      <c r="K79" s="1590"/>
      <c r="L79" s="1591"/>
      <c r="M79" s="1507" t="s">
        <v>1198</v>
      </c>
      <c r="N79" s="1508"/>
      <c r="O79" s="1600" t="s">
        <v>726</v>
      </c>
      <c r="P79" s="1600"/>
      <c r="Q79" s="1600"/>
      <c r="R79" s="1600"/>
      <c r="S79" s="950"/>
      <c r="T79" s="945"/>
      <c r="U79" s="1787"/>
      <c r="V79" s="1788"/>
      <c r="W79" s="1788"/>
      <c r="X79" s="1788"/>
      <c r="Y79" s="1788"/>
      <c r="Z79" s="1788"/>
      <c r="AA79" s="1789"/>
      <c r="AB79" s="1699"/>
      <c r="AC79" s="1700"/>
      <c r="AD79" s="1701"/>
      <c r="AE79" s="1706"/>
      <c r="AF79" s="1707"/>
      <c r="AG79" s="1706"/>
      <c r="AH79" s="1707"/>
      <c r="AI79" s="1348"/>
      <c r="AJ79" s="1329"/>
      <c r="AK79" s="1376"/>
      <c r="AL79" s="1376" t="s">
        <v>808</v>
      </c>
      <c r="AM79" s="1381">
        <f>AB96</f>
        <v>0</v>
      </c>
      <c r="AN79" s="1379" t="e">
        <f>AW101</f>
        <v>#VALUE!</v>
      </c>
      <c r="AO79" s="1380" t="e">
        <f>(AM79-AN79)/AN79</f>
        <v>#VALUE!</v>
      </c>
      <c r="AP79" s="1316"/>
      <c r="AQ79" s="1315"/>
      <c r="AR79" s="1315"/>
      <c r="AS79" s="1315"/>
      <c r="AT79" s="1315"/>
      <c r="AU79" s="1315"/>
      <c r="AV79" s="1315"/>
      <c r="AW79" s="1315"/>
      <c r="AX79" s="1377"/>
      <c r="AY79" s="1377"/>
      <c r="AZ79" s="1377"/>
      <c r="BA79" s="1312"/>
      <c r="BB79" s="1324"/>
      <c r="BC79" s="1324"/>
      <c r="BD79" s="1324"/>
      <c r="BE79" s="1324"/>
      <c r="BF79" s="1323"/>
      <c r="BG79" s="1323"/>
      <c r="BH79" s="1323"/>
      <c r="BI79" s="1323"/>
      <c r="BJ79" s="1323"/>
      <c r="BK79" s="1323"/>
      <c r="BL79" s="1323"/>
      <c r="BM79" s="1323"/>
      <c r="BN79" s="1323"/>
      <c r="BO79" s="1323"/>
      <c r="BP79" s="923"/>
      <c r="BQ79" s="923"/>
      <c r="BR79" s="923"/>
      <c r="BS79" s="923"/>
      <c r="BT79" s="923"/>
      <c r="BU79" s="923"/>
      <c r="BV79" s="923"/>
      <c r="BW79" s="923"/>
      <c r="BX79" s="923"/>
      <c r="BY79" s="923"/>
    </row>
    <row r="80" spans="2:77" s="683" customFormat="1" ht="16.5" customHeight="1" x14ac:dyDescent="0.3">
      <c r="B80" s="923"/>
      <c r="C80" s="1592"/>
      <c r="D80" s="1593"/>
      <c r="E80" s="1593"/>
      <c r="F80" s="1593"/>
      <c r="G80" s="1593"/>
      <c r="H80" s="1593"/>
      <c r="I80" s="1593"/>
      <c r="J80" s="1593"/>
      <c r="K80" s="1593"/>
      <c r="L80" s="1594"/>
      <c r="M80" s="1509"/>
      <c r="N80" s="1510"/>
      <c r="O80" s="1509" t="s">
        <v>995</v>
      </c>
      <c r="P80" s="1550"/>
      <c r="Q80" s="1550"/>
      <c r="R80" s="1510"/>
      <c r="S80" s="950"/>
      <c r="T80" s="945"/>
      <c r="U80" s="1708" t="s">
        <v>224</v>
      </c>
      <c r="V80" s="1709"/>
      <c r="W80" s="1709"/>
      <c r="X80" s="1709"/>
      <c r="Y80" s="1709"/>
      <c r="Z80" s="1709"/>
      <c r="AA80" s="1709"/>
      <c r="AB80" s="1709"/>
      <c r="AC80" s="1709"/>
      <c r="AD80" s="1709"/>
      <c r="AE80" s="1709"/>
      <c r="AF80" s="1709"/>
      <c r="AG80" s="1709"/>
      <c r="AH80" s="1710"/>
      <c r="AI80" s="1348"/>
      <c r="AJ80" s="1329"/>
      <c r="AK80" s="1376"/>
      <c r="AL80" s="1376"/>
      <c r="AM80" s="1376"/>
      <c r="AN80" s="1376"/>
      <c r="AO80" s="1376"/>
      <c r="AP80" s="1316"/>
      <c r="AQ80" s="1315"/>
      <c r="AR80" s="1315"/>
      <c r="AS80" s="1315"/>
      <c r="AT80" s="1315"/>
      <c r="AU80" s="1315"/>
      <c r="AV80" s="1315"/>
      <c r="AW80" s="1315"/>
      <c r="AX80" s="1377"/>
      <c r="AY80" s="1377"/>
      <c r="AZ80" s="1377"/>
      <c r="BA80" s="1312"/>
      <c r="BB80" s="1324"/>
      <c r="BC80" s="1324"/>
      <c r="BD80" s="1324"/>
      <c r="BE80" s="1324"/>
      <c r="BF80" s="1323"/>
      <c r="BG80" s="1323"/>
      <c r="BH80" s="1323"/>
      <c r="BI80" s="1323"/>
      <c r="BJ80" s="1323"/>
      <c r="BK80" s="1323"/>
      <c r="BL80" s="1323"/>
      <c r="BM80" s="1323"/>
      <c r="BN80" s="1323"/>
      <c r="BO80" s="1323"/>
      <c r="BP80" s="923"/>
      <c r="BQ80" s="923"/>
      <c r="BR80" s="923"/>
      <c r="BS80" s="923"/>
      <c r="BT80" s="923"/>
      <c r="BU80" s="923"/>
      <c r="BV80" s="923"/>
      <c r="BW80" s="923"/>
      <c r="BX80" s="923"/>
      <c r="BY80" s="923"/>
    </row>
    <row r="81" spans="2:77" s="683" customFormat="1" ht="16.5" customHeight="1" x14ac:dyDescent="0.3">
      <c r="B81" s="923"/>
      <c r="C81" s="1595"/>
      <c r="D81" s="1596"/>
      <c r="E81" s="1596"/>
      <c r="F81" s="1596"/>
      <c r="G81" s="1596"/>
      <c r="H81" s="1596"/>
      <c r="I81" s="1596"/>
      <c r="J81" s="1596"/>
      <c r="K81" s="1596"/>
      <c r="L81" s="1597"/>
      <c r="M81" s="1511"/>
      <c r="N81" s="1512"/>
      <c r="O81" s="1511"/>
      <c r="P81" s="1551"/>
      <c r="Q81" s="1551"/>
      <c r="R81" s="1512"/>
      <c r="S81" s="950"/>
      <c r="T81" s="945"/>
      <c r="U81" s="1656" t="s">
        <v>802</v>
      </c>
      <c r="V81" s="1657"/>
      <c r="W81" s="1657"/>
      <c r="X81" s="1657"/>
      <c r="Y81" s="1657"/>
      <c r="Z81" s="1657"/>
      <c r="AA81" s="1658"/>
      <c r="AB81" s="1661">
        <f>[21]Introduction!$R$24</f>
        <v>0</v>
      </c>
      <c r="AC81" s="1662"/>
      <c r="AD81" s="1663"/>
      <c r="AE81" s="1680"/>
      <c r="AF81" s="1680"/>
      <c r="AG81" s="1680"/>
      <c r="AH81" s="1680"/>
      <c r="AI81" s="1348"/>
      <c r="AJ81" s="1329"/>
      <c r="AK81" s="1376"/>
      <c r="AL81" s="1376"/>
      <c r="AM81" s="1376"/>
      <c r="AN81" s="1376"/>
      <c r="AO81" s="1376"/>
      <c r="AP81" s="1316"/>
      <c r="AQ81" s="1315"/>
      <c r="AR81" s="1315"/>
      <c r="AS81" s="1315"/>
      <c r="AT81" s="1315"/>
      <c r="AU81" s="1315"/>
      <c r="AV81" s="1315"/>
      <c r="AW81" s="1315"/>
      <c r="AX81" s="1377"/>
      <c r="AY81" s="1377"/>
      <c r="AZ81" s="1377"/>
      <c r="BA81" s="1312"/>
      <c r="BB81" s="1324"/>
      <c r="BC81" s="1324"/>
      <c r="BD81" s="1324"/>
      <c r="BE81" s="1324"/>
      <c r="BF81" s="1323"/>
      <c r="BG81" s="1323"/>
      <c r="BH81" s="1323"/>
      <c r="BI81" s="1323"/>
      <c r="BJ81" s="1323"/>
      <c r="BK81" s="1323"/>
      <c r="BL81" s="1323"/>
      <c r="BM81" s="1323"/>
      <c r="BN81" s="1323"/>
      <c r="BO81" s="1323"/>
      <c r="BP81" s="923"/>
      <c r="BQ81" s="923"/>
      <c r="BR81" s="923"/>
      <c r="BS81" s="923"/>
      <c r="BT81" s="923"/>
      <c r="BU81" s="923"/>
      <c r="BV81" s="923"/>
      <c r="BW81" s="923"/>
      <c r="BX81" s="923"/>
      <c r="BY81" s="923"/>
    </row>
    <row r="82" spans="2:77" ht="15.75" customHeight="1" x14ac:dyDescent="0.3">
      <c r="B82" s="923"/>
      <c r="C82" s="952" t="str">
        <f>'O&amp;M'!D16</f>
        <v>IS - Infrastructure and Sequestration Management</v>
      </c>
      <c r="D82" s="953"/>
      <c r="E82" s="953"/>
      <c r="F82" s="953"/>
      <c r="G82" s="953"/>
      <c r="H82" s="953"/>
      <c r="I82" s="953"/>
      <c r="J82" s="953"/>
      <c r="K82" s="953"/>
      <c r="L82" s="954"/>
      <c r="M82" s="1598">
        <f>'O&amp;M'!Q33</f>
        <v>15</v>
      </c>
      <c r="N82" s="1599"/>
      <c r="O82" s="1524">
        <f>'O&amp;M'!S33</f>
        <v>0</v>
      </c>
      <c r="P82" s="1525"/>
      <c r="Q82" s="1525"/>
      <c r="R82" s="1526"/>
      <c r="S82" s="950"/>
      <c r="T82" s="945"/>
      <c r="U82" s="1656" t="s">
        <v>803</v>
      </c>
      <c r="V82" s="1657"/>
      <c r="W82" s="1657"/>
      <c r="X82" s="1657"/>
      <c r="Y82" s="1657"/>
      <c r="Z82" s="1657"/>
      <c r="AA82" s="1658"/>
      <c r="AB82" s="1661">
        <f>[22]Introduction!$Q$23</f>
        <v>0</v>
      </c>
      <c r="AC82" s="1662"/>
      <c r="AD82" s="1663"/>
      <c r="AE82" s="1680"/>
      <c r="AF82" s="1680"/>
      <c r="AG82" s="1680"/>
      <c r="AH82" s="1680"/>
      <c r="AI82" s="1348"/>
      <c r="AJ82" s="1324"/>
      <c r="AK82" s="1312"/>
      <c r="AL82" s="1312"/>
      <c r="AM82" s="1312"/>
      <c r="AN82" s="1312"/>
      <c r="AO82" s="1312"/>
      <c r="AP82" s="1316"/>
      <c r="AQ82" s="1318"/>
      <c r="AR82" s="1318"/>
      <c r="AS82" s="1318"/>
      <c r="AT82" s="1318"/>
      <c r="AU82" s="1318"/>
      <c r="AV82" s="1318"/>
      <c r="AW82" s="1318"/>
      <c r="AX82" s="1328"/>
      <c r="AY82" s="1328"/>
      <c r="AZ82" s="1328"/>
      <c r="BA82" s="1312"/>
      <c r="BB82" s="1324"/>
      <c r="BC82" s="1324"/>
      <c r="BD82" s="1324"/>
      <c r="BE82" s="1324"/>
      <c r="BF82" s="1323"/>
      <c r="BG82" s="1323"/>
      <c r="BH82" s="1323"/>
      <c r="BI82" s="1323"/>
      <c r="BJ82" s="1323"/>
      <c r="BK82" s="1323"/>
      <c r="BL82" s="1323"/>
      <c r="BM82" s="1323"/>
      <c r="BN82" s="1323"/>
      <c r="BO82" s="1323"/>
      <c r="BP82" s="923"/>
      <c r="BQ82" s="923"/>
      <c r="BR82" s="923"/>
      <c r="BS82" s="923"/>
      <c r="BT82" s="923"/>
      <c r="BU82" s="923"/>
      <c r="BV82" s="923"/>
      <c r="BW82" s="923"/>
      <c r="BX82" s="923"/>
      <c r="BY82" s="923"/>
    </row>
    <row r="83" spans="2:77" s="683" customFormat="1" ht="15.75" customHeight="1" x14ac:dyDescent="0.3">
      <c r="B83" s="923"/>
      <c r="C83" s="757" t="str">
        <f>'O&amp;M'!D35</f>
        <v>EP - Energy Performance Impacts</v>
      </c>
      <c r="D83" s="948"/>
      <c r="E83" s="948"/>
      <c r="F83" s="948"/>
      <c r="G83" s="948"/>
      <c r="H83" s="948"/>
      <c r="I83" s="948"/>
      <c r="J83" s="948"/>
      <c r="K83" s="948"/>
      <c r="L83" s="949"/>
      <c r="M83" s="1613">
        <f>'O&amp;M'!Q98</f>
        <v>59</v>
      </c>
      <c r="N83" s="1614"/>
      <c r="O83" s="1524">
        <f>'O&amp;M'!S98</f>
        <v>0</v>
      </c>
      <c r="P83" s="1525"/>
      <c r="Q83" s="1525"/>
      <c r="R83" s="1526"/>
      <c r="S83" s="950"/>
      <c r="T83" s="947"/>
      <c r="U83" s="1656" t="s">
        <v>1053</v>
      </c>
      <c r="V83" s="1657"/>
      <c r="W83" s="1657"/>
      <c r="X83" s="1657"/>
      <c r="Y83" s="1657"/>
      <c r="Z83" s="1657"/>
      <c r="AA83" s="1658"/>
      <c r="AB83" s="1661">
        <f>[23]Introduction!$Q$31</f>
        <v>0</v>
      </c>
      <c r="AC83" s="1662"/>
      <c r="AD83" s="1663"/>
      <c r="AE83" s="1680"/>
      <c r="AF83" s="1680"/>
      <c r="AG83" s="1680"/>
      <c r="AH83" s="1680"/>
      <c r="AI83" s="1348"/>
      <c r="AJ83" s="1324"/>
      <c r="AK83" s="1312"/>
      <c r="AL83" s="1312"/>
      <c r="AM83" s="1312" t="s">
        <v>780</v>
      </c>
      <c r="AN83" s="1312"/>
      <c r="AO83" s="1312"/>
      <c r="AP83" s="1316"/>
      <c r="AQ83" s="1315"/>
      <c r="AR83" s="1315"/>
      <c r="AS83" s="1315"/>
      <c r="AT83" s="1315"/>
      <c r="AU83" s="1315"/>
      <c r="AV83" s="1315"/>
      <c r="AW83" s="1315"/>
      <c r="AX83" s="1377"/>
      <c r="AY83" s="1377"/>
      <c r="AZ83" s="1377"/>
      <c r="BA83" s="1312"/>
      <c r="BB83" s="1324"/>
      <c r="BC83" s="1324"/>
      <c r="BD83" s="1324"/>
      <c r="BE83" s="1324"/>
      <c r="BF83" s="1323"/>
      <c r="BG83" s="1323"/>
      <c r="BH83" s="1323"/>
      <c r="BI83" s="1323"/>
      <c r="BJ83" s="1323"/>
      <c r="BK83" s="1323"/>
      <c r="BL83" s="1323"/>
      <c r="BM83" s="1323"/>
      <c r="BN83" s="1323"/>
      <c r="BO83" s="1323"/>
      <c r="BP83" s="923"/>
      <c r="BQ83" s="923"/>
      <c r="BR83" s="923"/>
      <c r="BS83" s="923"/>
      <c r="BT83" s="923"/>
      <c r="BU83" s="923"/>
      <c r="BV83" s="923"/>
      <c r="BW83" s="923"/>
      <c r="BX83" s="923"/>
      <c r="BY83" s="923"/>
    </row>
    <row r="84" spans="2:77" ht="16.5" customHeight="1" x14ac:dyDescent="0.3">
      <c r="B84" s="923"/>
      <c r="C84" s="757" t="str">
        <f>'O&amp;M'!D101</f>
        <v xml:space="preserve">OH - Occupant &amp; Health </v>
      </c>
      <c r="D84" s="953"/>
      <c r="E84" s="953"/>
      <c r="F84" s="953"/>
      <c r="G84" s="953"/>
      <c r="H84" s="953"/>
      <c r="I84" s="953"/>
      <c r="J84" s="953"/>
      <c r="K84" s="953"/>
      <c r="L84" s="954"/>
      <c r="M84" s="1598">
        <f>'O&amp;M'!Q115</f>
        <v>10</v>
      </c>
      <c r="N84" s="1599"/>
      <c r="O84" s="1524">
        <f>'O&amp;M'!S115</f>
        <v>0</v>
      </c>
      <c r="P84" s="1525"/>
      <c r="Q84" s="1525"/>
      <c r="R84" s="1526"/>
      <c r="S84" s="950"/>
      <c r="T84" s="947"/>
      <c r="U84" s="1656" t="s">
        <v>804</v>
      </c>
      <c r="V84" s="1657"/>
      <c r="W84" s="1657"/>
      <c r="X84" s="1657"/>
      <c r="Y84" s="1657"/>
      <c r="Z84" s="1657"/>
      <c r="AA84" s="1658"/>
      <c r="AB84" s="1661">
        <f>[23]Introduction!$Q$23</f>
        <v>0</v>
      </c>
      <c r="AC84" s="1662"/>
      <c r="AD84" s="1663"/>
      <c r="AE84" s="1680"/>
      <c r="AF84" s="1680"/>
      <c r="AG84" s="1680"/>
      <c r="AH84" s="1680"/>
      <c r="AI84" s="1348"/>
      <c r="AJ84" s="1324"/>
      <c r="AK84" s="1312"/>
      <c r="AL84" s="1382" t="s">
        <v>781</v>
      </c>
      <c r="AM84" s="1364">
        <f>AB58</f>
        <v>0</v>
      </c>
      <c r="AN84" s="1312"/>
      <c r="AO84" s="1312"/>
      <c r="AP84" s="1316"/>
      <c r="AQ84" s="1373"/>
      <c r="AR84" s="1373"/>
      <c r="AS84" s="1373"/>
      <c r="AT84" s="1373"/>
      <c r="AU84" s="1373"/>
      <c r="AV84" s="1373"/>
      <c r="AW84" s="1373"/>
      <c r="AX84" s="1328"/>
      <c r="AY84" s="1328"/>
      <c r="AZ84" s="1328"/>
      <c r="BA84" s="1312"/>
      <c r="BB84" s="1324"/>
      <c r="BC84" s="1324"/>
      <c r="BD84" s="1324"/>
      <c r="BE84" s="1324"/>
      <c r="BF84" s="1323"/>
      <c r="BG84" s="1323"/>
      <c r="BH84" s="1323"/>
      <c r="BI84" s="1323"/>
      <c r="BJ84" s="1323"/>
      <c r="BK84" s="1323"/>
      <c r="BL84" s="1323"/>
      <c r="BM84" s="1323"/>
      <c r="BN84" s="1323"/>
      <c r="BO84" s="1323"/>
      <c r="BP84" s="923"/>
      <c r="BQ84" s="923"/>
      <c r="BR84" s="923"/>
      <c r="BS84" s="923"/>
      <c r="BT84" s="923"/>
      <c r="BU84" s="923"/>
      <c r="BV84" s="923"/>
      <c r="BW84" s="923"/>
      <c r="BX84" s="923"/>
      <c r="BY84" s="923"/>
    </row>
    <row r="85" spans="2:77" ht="16.5" customHeight="1" x14ac:dyDescent="0.3">
      <c r="B85" s="923"/>
      <c r="C85" s="955" t="str">
        <f>'O&amp;M'!D117</f>
        <v xml:space="preserve">EC - Lowering the Embodied Carbon </v>
      </c>
      <c r="D85" s="956"/>
      <c r="E85" s="948"/>
      <c r="F85" s="948"/>
      <c r="G85" s="948"/>
      <c r="H85" s="948"/>
      <c r="I85" s="948"/>
      <c r="J85" s="948"/>
      <c r="K85" s="948"/>
      <c r="L85" s="949"/>
      <c r="M85" s="1611">
        <f>'O&amp;M'!Q119</f>
        <v>2</v>
      </c>
      <c r="N85" s="1612"/>
      <c r="O85" s="1524">
        <f>'O&amp;M'!S119</f>
        <v>0</v>
      </c>
      <c r="P85" s="1525"/>
      <c r="Q85" s="1525"/>
      <c r="R85" s="1526"/>
      <c r="S85" s="950"/>
      <c r="T85" s="947"/>
      <c r="U85" s="1656" t="s">
        <v>1054</v>
      </c>
      <c r="V85" s="1657"/>
      <c r="W85" s="1657"/>
      <c r="X85" s="1657"/>
      <c r="Y85" s="1657"/>
      <c r="Z85" s="1657"/>
      <c r="AA85" s="1658"/>
      <c r="AB85" s="1778">
        <f>[24]Introduction!$Q$23</f>
        <v>0</v>
      </c>
      <c r="AC85" s="1779"/>
      <c r="AD85" s="1780"/>
      <c r="AE85" s="1680"/>
      <c r="AF85" s="1680"/>
      <c r="AG85" s="1680"/>
      <c r="AH85" s="1680"/>
      <c r="AI85" s="1348"/>
      <c r="AJ85" s="1324"/>
      <c r="AK85" s="1312"/>
      <c r="AL85" s="1312" t="s">
        <v>782</v>
      </c>
      <c r="AM85" s="1364">
        <f>AB57</f>
        <v>0</v>
      </c>
      <c r="AN85" s="1312"/>
      <c r="AO85" s="1312"/>
      <c r="AP85" s="1884" t="s">
        <v>778</v>
      </c>
      <c r="AQ85" s="1885"/>
      <c r="AR85" s="1885"/>
      <c r="AS85" s="1885"/>
      <c r="AT85" s="1885"/>
      <c r="AU85" s="1885"/>
      <c r="AV85" s="1886"/>
      <c r="AW85" s="1809" t="s">
        <v>743</v>
      </c>
      <c r="AX85" s="1810"/>
      <c r="AY85" s="1811"/>
      <c r="AZ85" s="1818" t="s">
        <v>35</v>
      </c>
      <c r="BA85" s="1819"/>
      <c r="BB85" s="1818" t="s">
        <v>222</v>
      </c>
      <c r="BC85" s="1819"/>
      <c r="BD85" s="1324"/>
      <c r="BE85" s="1324"/>
      <c r="BF85" s="1323"/>
      <c r="BG85" s="1323"/>
      <c r="BH85" s="1323"/>
      <c r="BI85" s="1323"/>
      <c r="BJ85" s="1323"/>
      <c r="BK85" s="1323"/>
      <c r="BL85" s="1323"/>
      <c r="BM85" s="1323"/>
      <c r="BN85" s="1323"/>
      <c r="BO85" s="1323"/>
      <c r="BP85" s="923"/>
      <c r="BQ85" s="923"/>
      <c r="BR85" s="923"/>
      <c r="BS85" s="923"/>
      <c r="BT85" s="923"/>
      <c r="BU85" s="923"/>
      <c r="BV85" s="923"/>
      <c r="BW85" s="923"/>
      <c r="BX85" s="923"/>
      <c r="BY85" s="923"/>
    </row>
    <row r="86" spans="2:77" ht="16.5" customHeight="1" x14ac:dyDescent="0.3">
      <c r="B86" s="923"/>
      <c r="C86" s="952" t="str">
        <f>'O&amp;M'!D121</f>
        <v xml:space="preserve">WE - Water Efficiency Factors </v>
      </c>
      <c r="D86" s="953"/>
      <c r="E86" s="953"/>
      <c r="F86" s="953"/>
      <c r="G86" s="953"/>
      <c r="H86" s="953"/>
      <c r="I86" s="953"/>
      <c r="J86" s="953"/>
      <c r="K86" s="953"/>
      <c r="L86" s="954"/>
      <c r="M86" s="1598">
        <f>'O&amp;M'!Q134</f>
        <v>12</v>
      </c>
      <c r="N86" s="1599"/>
      <c r="O86" s="1524">
        <f>'O&amp;M'!S134</f>
        <v>0</v>
      </c>
      <c r="P86" s="1525"/>
      <c r="Q86" s="1525"/>
      <c r="R86" s="1526"/>
      <c r="S86" s="950"/>
      <c r="T86" s="947"/>
      <c r="U86" s="1708" t="s">
        <v>221</v>
      </c>
      <c r="V86" s="1709"/>
      <c r="W86" s="1709"/>
      <c r="X86" s="1709"/>
      <c r="Y86" s="1709"/>
      <c r="Z86" s="1709"/>
      <c r="AA86" s="1709"/>
      <c r="AB86" s="1709"/>
      <c r="AC86" s="1709"/>
      <c r="AD86" s="1709"/>
      <c r="AE86" s="1709"/>
      <c r="AF86" s="1709"/>
      <c r="AG86" s="1709"/>
      <c r="AH86" s="1710"/>
      <c r="AI86" s="1348"/>
      <c r="AJ86" s="1324"/>
      <c r="AK86" s="1312"/>
      <c r="AL86" s="1312" t="s">
        <v>783</v>
      </c>
      <c r="AM86" s="1364" t="e">
        <f>AB53</f>
        <v>#VALUE!</v>
      </c>
      <c r="AN86" s="1312"/>
      <c r="AO86" s="1312"/>
      <c r="AP86" s="1887"/>
      <c r="AQ86" s="1888"/>
      <c r="AR86" s="1888"/>
      <c r="AS86" s="1888"/>
      <c r="AT86" s="1888"/>
      <c r="AU86" s="1888"/>
      <c r="AV86" s="1889"/>
      <c r="AW86" s="1812"/>
      <c r="AX86" s="1813"/>
      <c r="AY86" s="1814"/>
      <c r="AZ86" s="1820"/>
      <c r="BA86" s="1821"/>
      <c r="BB86" s="1820"/>
      <c r="BC86" s="1821"/>
      <c r="BD86" s="1324"/>
      <c r="BE86" s="1324"/>
      <c r="BF86" s="1323"/>
      <c r="BG86" s="1323"/>
      <c r="BH86" s="1323"/>
      <c r="BI86" s="1323"/>
      <c r="BJ86" s="1323"/>
      <c r="BK86" s="1323"/>
      <c r="BL86" s="1323"/>
      <c r="BM86" s="1323"/>
      <c r="BN86" s="1323"/>
      <c r="BO86" s="1323"/>
      <c r="BP86" s="923"/>
      <c r="BQ86" s="923"/>
      <c r="BR86" s="923"/>
      <c r="BS86" s="923"/>
      <c r="BT86" s="923"/>
      <c r="BU86" s="923"/>
      <c r="BV86" s="923"/>
      <c r="BW86" s="923"/>
      <c r="BX86" s="923"/>
      <c r="BY86" s="923"/>
    </row>
    <row r="87" spans="2:77" s="19" customFormat="1" ht="21" customHeight="1" x14ac:dyDescent="0.3">
      <c r="B87" s="923"/>
      <c r="C87" s="757" t="str">
        <f>'O&amp;M'!D136</f>
        <v>WM - Waste Management and Reduction</v>
      </c>
      <c r="D87" s="948"/>
      <c r="E87" s="948"/>
      <c r="F87" s="948"/>
      <c r="G87" s="948"/>
      <c r="H87" s="948"/>
      <c r="I87" s="948"/>
      <c r="J87" s="948"/>
      <c r="K87" s="948"/>
      <c r="L87" s="949"/>
      <c r="M87" s="1611">
        <f>'O&amp;M'!Q151</f>
        <v>10</v>
      </c>
      <c r="N87" s="1612"/>
      <c r="O87" s="1524">
        <f>'O&amp;M'!S151</f>
        <v>0</v>
      </c>
      <c r="P87" s="1525"/>
      <c r="Q87" s="1525"/>
      <c r="R87" s="1526"/>
      <c r="S87" s="950"/>
      <c r="T87" s="945"/>
      <c r="U87" s="987" t="s">
        <v>800</v>
      </c>
      <c r="V87" s="988"/>
      <c r="W87" s="988"/>
      <c r="X87" s="988"/>
      <c r="Y87" s="988"/>
      <c r="Z87" s="988"/>
      <c r="AA87" s="989"/>
      <c r="AB87" s="1954"/>
      <c r="AC87" s="1955"/>
      <c r="AD87" s="1956"/>
      <c r="AE87" s="1664">
        <f>[25]Introduction!$P$25</f>
        <v>0</v>
      </c>
      <c r="AF87" s="1664"/>
      <c r="AG87" s="1680"/>
      <c r="AH87" s="1680"/>
      <c r="AI87" s="1348"/>
      <c r="AJ87" s="1323"/>
      <c r="AK87" s="1311"/>
      <c r="AL87" s="1311" t="s">
        <v>784</v>
      </c>
      <c r="AM87" s="1383">
        <f>AB54</f>
        <v>0</v>
      </c>
      <c r="AN87" s="1311"/>
      <c r="AO87" s="1311"/>
      <c r="AP87" s="1890"/>
      <c r="AQ87" s="1891"/>
      <c r="AR87" s="1891"/>
      <c r="AS87" s="1891"/>
      <c r="AT87" s="1891"/>
      <c r="AU87" s="1891"/>
      <c r="AV87" s="1892"/>
      <c r="AW87" s="1815"/>
      <c r="AX87" s="1816"/>
      <c r="AY87" s="1817"/>
      <c r="AZ87" s="1822"/>
      <c r="BA87" s="1823"/>
      <c r="BB87" s="1822"/>
      <c r="BC87" s="1823"/>
      <c r="BD87" s="1324"/>
      <c r="BE87" s="1324"/>
      <c r="BF87" s="1323"/>
      <c r="BG87" s="1323"/>
      <c r="BH87" s="1323"/>
      <c r="BI87" s="1323"/>
      <c r="BJ87" s="1323"/>
      <c r="BK87" s="1323"/>
      <c r="BL87" s="1323"/>
      <c r="BM87" s="1323"/>
      <c r="BN87" s="1323"/>
      <c r="BO87" s="1323"/>
      <c r="BP87" s="923"/>
      <c r="BQ87" s="923"/>
      <c r="BR87" s="923"/>
      <c r="BS87" s="923"/>
      <c r="BT87" s="923"/>
      <c r="BU87" s="923"/>
      <c r="BV87" s="923"/>
      <c r="BW87" s="923"/>
      <c r="BX87" s="923"/>
      <c r="BY87" s="923"/>
    </row>
    <row r="88" spans="2:77" ht="16.5" customHeight="1" x14ac:dyDescent="0.3">
      <c r="B88" s="923"/>
      <c r="C88" s="757" t="str">
        <f>'O&amp;M'!D153</f>
        <v>FM - Sustainable Facility Management</v>
      </c>
      <c r="D88" s="948"/>
      <c r="E88" s="948"/>
      <c r="F88" s="948"/>
      <c r="G88" s="948"/>
      <c r="H88" s="948"/>
      <c r="I88" s="948"/>
      <c r="J88" s="948"/>
      <c r="K88" s="948"/>
      <c r="L88" s="949"/>
      <c r="M88" s="1611">
        <f>'O&amp;M'!Q162</f>
        <v>7</v>
      </c>
      <c r="N88" s="1612"/>
      <c r="O88" s="1524">
        <f>'O&amp;M'!S162</f>
        <v>0</v>
      </c>
      <c r="P88" s="1525"/>
      <c r="Q88" s="1525"/>
      <c r="R88" s="1526"/>
      <c r="S88" s="950"/>
      <c r="T88" s="945"/>
      <c r="U88" s="1708" t="s">
        <v>222</v>
      </c>
      <c r="V88" s="1709"/>
      <c r="W88" s="1709"/>
      <c r="X88" s="1709"/>
      <c r="Y88" s="1709"/>
      <c r="Z88" s="1709"/>
      <c r="AA88" s="1709"/>
      <c r="AB88" s="1709"/>
      <c r="AC88" s="1709"/>
      <c r="AD88" s="1709"/>
      <c r="AE88" s="1709"/>
      <c r="AF88" s="1709"/>
      <c r="AG88" s="1709"/>
      <c r="AH88" s="1710"/>
      <c r="AI88" s="1348"/>
      <c r="AJ88" s="1323"/>
      <c r="AK88" s="1311"/>
      <c r="AL88" s="1311" t="s">
        <v>785</v>
      </c>
      <c r="AM88" s="1383">
        <f>AE60</f>
        <v>0</v>
      </c>
      <c r="AN88" s="1311"/>
      <c r="AO88" s="1311"/>
      <c r="AP88" s="1838" t="s">
        <v>224</v>
      </c>
      <c r="AQ88" s="1839"/>
      <c r="AR88" s="1839"/>
      <c r="AS88" s="1839"/>
      <c r="AT88" s="1839"/>
      <c r="AU88" s="1839"/>
      <c r="AV88" s="1839"/>
      <c r="AW88" s="1839"/>
      <c r="AX88" s="1839"/>
      <c r="AY88" s="1839"/>
      <c r="AZ88" s="1839"/>
      <c r="BA88" s="1839"/>
      <c r="BB88" s="1839"/>
      <c r="BC88" s="1840"/>
      <c r="BD88" s="1324"/>
      <c r="BE88" s="1324"/>
      <c r="BF88" s="1323"/>
      <c r="BG88" s="1323"/>
      <c r="BH88" s="1323"/>
      <c r="BI88" s="1323"/>
      <c r="BJ88" s="1323"/>
      <c r="BK88" s="1323"/>
      <c r="BL88" s="1323"/>
      <c r="BM88" s="1323"/>
      <c r="BN88" s="1323"/>
      <c r="BO88" s="1323"/>
      <c r="BP88" s="923"/>
      <c r="BQ88" s="923"/>
      <c r="BR88" s="923"/>
      <c r="BS88" s="923"/>
      <c r="BT88" s="923"/>
      <c r="BU88" s="923"/>
      <c r="BV88" s="923"/>
      <c r="BW88" s="923"/>
      <c r="BX88" s="923"/>
      <c r="BY88" s="923"/>
    </row>
    <row r="89" spans="2:77" ht="16.5" customHeight="1" thickBot="1" x14ac:dyDescent="0.35">
      <c r="B89" s="923"/>
      <c r="C89" s="757" t="str">
        <f>'O&amp;M'!D164</f>
        <v>IN - Sustainable and Carbon Initiatives (Bonus Points)</v>
      </c>
      <c r="D89" s="948"/>
      <c r="E89" s="948"/>
      <c r="F89" s="948"/>
      <c r="G89" s="948"/>
      <c r="H89" s="948"/>
      <c r="I89" s="948"/>
      <c r="J89" s="948"/>
      <c r="K89" s="948"/>
      <c r="L89" s="949"/>
      <c r="M89" s="1611">
        <f>'O&amp;M'!Q191</f>
        <v>7</v>
      </c>
      <c r="N89" s="1612"/>
      <c r="O89" s="1524">
        <f>'O&amp;M'!S191</f>
        <v>0</v>
      </c>
      <c r="P89" s="1525"/>
      <c r="Q89" s="1525"/>
      <c r="R89" s="1526"/>
      <c r="S89" s="950"/>
      <c r="T89" s="945"/>
      <c r="U89" s="1944" t="s">
        <v>801</v>
      </c>
      <c r="V89" s="1945"/>
      <c r="W89" s="1945"/>
      <c r="X89" s="1945"/>
      <c r="Y89" s="1945"/>
      <c r="Z89" s="1945"/>
      <c r="AA89" s="1946"/>
      <c r="AB89" s="1950"/>
      <c r="AC89" s="1951"/>
      <c r="AD89" s="1952"/>
      <c r="AE89" s="1953"/>
      <c r="AF89" s="1953"/>
      <c r="AG89" s="1957">
        <f>[21]Introduction!$R$33</f>
        <v>0</v>
      </c>
      <c r="AH89" s="1957"/>
      <c r="AI89" s="1348"/>
      <c r="AJ89" s="1323"/>
      <c r="AK89" s="1311"/>
      <c r="AL89" s="1311" t="s">
        <v>786</v>
      </c>
      <c r="AM89" s="1383">
        <f t="shared" ref="AM89:AM92" si="4">AB81</f>
        <v>0</v>
      </c>
      <c r="AN89" s="1311"/>
      <c r="AO89" s="1311"/>
      <c r="AP89" s="1824" t="s">
        <v>737</v>
      </c>
      <c r="AQ89" s="1825"/>
      <c r="AR89" s="1825"/>
      <c r="AS89" s="1825"/>
      <c r="AT89" s="1825"/>
      <c r="AU89" s="1825"/>
      <c r="AV89" s="1826"/>
      <c r="AW89" s="1873">
        <f>[26]Introduction!$R$23</f>
        <v>0</v>
      </c>
      <c r="AX89" s="1874"/>
      <c r="AY89" s="1875"/>
      <c r="AZ89" s="1830"/>
      <c r="BA89" s="1830"/>
      <c r="BB89" s="1830"/>
      <c r="BC89" s="1830"/>
      <c r="BD89" s="1324"/>
      <c r="BE89" s="1324"/>
      <c r="BF89" s="1323"/>
      <c r="BG89" s="1323"/>
      <c r="BH89" s="1323"/>
      <c r="BI89" s="1323"/>
      <c r="BJ89" s="1323"/>
      <c r="BK89" s="1323"/>
      <c r="BL89" s="1323"/>
      <c r="BM89" s="1323"/>
      <c r="BN89" s="1323"/>
      <c r="BO89" s="1323"/>
      <c r="BP89" s="923"/>
      <c r="BQ89" s="923"/>
      <c r="BR89" s="923"/>
      <c r="BS89" s="923"/>
      <c r="BT89" s="923"/>
      <c r="BU89" s="923"/>
      <c r="BV89" s="923"/>
      <c r="BW89" s="923"/>
      <c r="BX89" s="923"/>
      <c r="BY89" s="923"/>
    </row>
    <row r="90" spans="2:77" ht="16.5" customHeight="1" thickBot="1" x14ac:dyDescent="0.35">
      <c r="B90" s="923"/>
      <c r="C90" s="1586" t="s">
        <v>1214</v>
      </c>
      <c r="D90" s="1587"/>
      <c r="E90" s="1587"/>
      <c r="F90" s="1587"/>
      <c r="G90" s="1587"/>
      <c r="H90" s="1587"/>
      <c r="I90" s="1587"/>
      <c r="J90" s="1587"/>
      <c r="K90" s="1587"/>
      <c r="L90" s="1588"/>
      <c r="M90" s="1533">
        <f>SUM(M82:N88)</f>
        <v>115</v>
      </c>
      <c r="N90" s="1535"/>
      <c r="O90" s="1533">
        <f>SUM(O82:P89)</f>
        <v>0</v>
      </c>
      <c r="P90" s="1534"/>
      <c r="Q90" s="1534"/>
      <c r="R90" s="1535"/>
      <c r="S90" s="950"/>
      <c r="T90" s="945"/>
      <c r="U90" s="1650" t="s">
        <v>1048</v>
      </c>
      <c r="V90" s="1651"/>
      <c r="W90" s="1651"/>
      <c r="X90" s="1651"/>
      <c r="Y90" s="1651"/>
      <c r="Z90" s="1651"/>
      <c r="AA90" s="1652"/>
      <c r="AB90" s="1653">
        <f>SUM(AB81:AD85)</f>
        <v>0</v>
      </c>
      <c r="AC90" s="1654"/>
      <c r="AD90" s="1655"/>
      <c r="AE90" s="1678">
        <f>SUM(AE87)</f>
        <v>0</v>
      </c>
      <c r="AF90" s="1686"/>
      <c r="AG90" s="1678">
        <f>SUM(AG89)</f>
        <v>0</v>
      </c>
      <c r="AH90" s="1679"/>
      <c r="AI90" s="1348"/>
      <c r="AJ90" s="1323"/>
      <c r="AK90" s="1311"/>
      <c r="AL90" s="1311" t="s">
        <v>787</v>
      </c>
      <c r="AM90" s="1383">
        <f t="shared" si="4"/>
        <v>0</v>
      </c>
      <c r="AN90" s="1311"/>
      <c r="AO90" s="1311"/>
      <c r="AP90" s="1824" t="s">
        <v>760</v>
      </c>
      <c r="AQ90" s="1825"/>
      <c r="AR90" s="1825"/>
      <c r="AS90" s="1825"/>
      <c r="AT90" s="1825"/>
      <c r="AU90" s="1825"/>
      <c r="AV90" s="1826"/>
      <c r="AW90" s="1873" t="e">
        <f>[27]Introduction!$Q$22</f>
        <v>#VALUE!</v>
      </c>
      <c r="AX90" s="1874"/>
      <c r="AY90" s="1875"/>
      <c r="AZ90" s="1830"/>
      <c r="BA90" s="1830"/>
      <c r="BB90" s="1830"/>
      <c r="BC90" s="1830"/>
      <c r="BD90" s="1324"/>
      <c r="BE90" s="1324"/>
      <c r="BF90" s="1323"/>
      <c r="BG90" s="1323"/>
      <c r="BH90" s="1323"/>
      <c r="BI90" s="1323"/>
      <c r="BJ90" s="1323"/>
      <c r="BK90" s="1323"/>
      <c r="BL90" s="1323"/>
      <c r="BM90" s="1323"/>
      <c r="BN90" s="1323"/>
      <c r="BO90" s="1323"/>
      <c r="BP90" s="923"/>
      <c r="BQ90" s="923"/>
      <c r="BR90" s="923"/>
      <c r="BS90" s="923"/>
      <c r="BT90" s="923"/>
      <c r="BU90" s="923"/>
      <c r="BV90" s="923"/>
      <c r="BW90" s="923"/>
      <c r="BX90" s="923"/>
      <c r="BY90" s="923"/>
    </row>
    <row r="91" spans="2:77" ht="16.5" customHeight="1" thickBot="1" x14ac:dyDescent="0.35">
      <c r="B91" s="923"/>
      <c r="C91" s="923"/>
      <c r="D91" s="923"/>
      <c r="E91" s="923"/>
      <c r="F91" s="923"/>
      <c r="G91" s="923"/>
      <c r="H91" s="923"/>
      <c r="I91" s="923"/>
      <c r="J91" s="923"/>
      <c r="K91" s="923"/>
      <c r="L91" s="923"/>
      <c r="M91" s="923"/>
      <c r="N91" s="923"/>
      <c r="O91" s="923"/>
      <c r="P91" s="923"/>
      <c r="Q91" s="923"/>
      <c r="R91" s="923"/>
      <c r="S91" s="980"/>
      <c r="T91" s="945"/>
      <c r="U91" s="925"/>
      <c r="V91" s="925"/>
      <c r="W91" s="925"/>
      <c r="X91" s="925"/>
      <c r="Y91" s="925"/>
      <c r="Z91" s="925"/>
      <c r="AA91" s="925"/>
      <c r="AB91" s="925"/>
      <c r="AC91" s="925"/>
      <c r="AD91" s="925"/>
      <c r="AE91" s="925"/>
      <c r="AF91" s="925"/>
      <c r="AG91" s="923"/>
      <c r="AH91" s="923"/>
      <c r="AI91" s="1348"/>
      <c r="AJ91" s="1323"/>
      <c r="AK91" s="1311"/>
      <c r="AL91" s="1311" t="s">
        <v>788</v>
      </c>
      <c r="AM91" s="1383">
        <f t="shared" si="4"/>
        <v>0</v>
      </c>
      <c r="AN91" s="1311"/>
      <c r="AO91" s="1311"/>
      <c r="AP91" s="1824" t="s">
        <v>753</v>
      </c>
      <c r="AQ91" s="1825"/>
      <c r="AR91" s="1825"/>
      <c r="AS91" s="1825"/>
      <c r="AT91" s="1825"/>
      <c r="AU91" s="1825"/>
      <c r="AV91" s="1826"/>
      <c r="AW91" s="1873">
        <f>[28]Introduction!$Q$30</f>
        <v>8226.7977654000024</v>
      </c>
      <c r="AX91" s="1874"/>
      <c r="AY91" s="1875"/>
      <c r="AZ91" s="1830"/>
      <c r="BA91" s="1830"/>
      <c r="BB91" s="1830"/>
      <c r="BC91" s="1830"/>
      <c r="BD91" s="1324"/>
      <c r="BE91" s="1324"/>
      <c r="BF91" s="1323"/>
      <c r="BG91" s="1323"/>
      <c r="BH91" s="1323"/>
      <c r="BI91" s="1323"/>
      <c r="BJ91" s="1323"/>
      <c r="BK91" s="1323"/>
      <c r="BL91" s="1323"/>
      <c r="BM91" s="1323"/>
      <c r="BN91" s="1323"/>
      <c r="BO91" s="1323"/>
      <c r="BP91" s="923"/>
      <c r="BQ91" s="923"/>
      <c r="BR91" s="923"/>
      <c r="BS91" s="923"/>
      <c r="BT91" s="923"/>
      <c r="BU91" s="923"/>
      <c r="BV91" s="923"/>
      <c r="BW91" s="923"/>
      <c r="BX91" s="923"/>
      <c r="BY91" s="923"/>
    </row>
    <row r="92" spans="2:77" ht="16.5" customHeight="1" thickTop="1" x14ac:dyDescent="0.3">
      <c r="B92" s="923"/>
      <c r="C92" s="2049" t="s">
        <v>227</v>
      </c>
      <c r="D92" s="2050"/>
      <c r="E92" s="2050"/>
      <c r="F92" s="2050"/>
      <c r="G92" s="2051"/>
      <c r="H92" s="1990">
        <f>O90</f>
        <v>0</v>
      </c>
      <c r="I92" s="1991"/>
      <c r="J92" s="1991"/>
      <c r="K92" s="1991"/>
      <c r="L92" s="1992"/>
      <c r="M92" s="1984">
        <f>O90/M90</f>
        <v>0</v>
      </c>
      <c r="N92" s="1985"/>
      <c r="O92" s="1975" t="str">
        <f>IF(M92&lt;40%,"NO RATING",IF(M92&lt;=49.9%,"ONE STAR",IF(M92&lt;=59.9%,"TWO STARS",IF(M92&lt;=69.9%,"THREE STARS",IF(M92&lt;=79.9%,"FOUR STARS",IF(M92&gt;=80%,"FIVE STARS",""))))))</f>
        <v>NO RATING</v>
      </c>
      <c r="P92" s="1976"/>
      <c r="Q92" s="1976"/>
      <c r="R92" s="1977"/>
      <c r="S92" s="950"/>
      <c r="T92" s="945"/>
      <c r="U92" s="1563" t="s">
        <v>749</v>
      </c>
      <c r="V92" s="1564"/>
      <c r="W92" s="1564"/>
      <c r="X92" s="1564"/>
      <c r="Y92" s="1564"/>
      <c r="Z92" s="1564"/>
      <c r="AA92" s="1565"/>
      <c r="AB92" s="1633" t="s">
        <v>761</v>
      </c>
      <c r="AC92" s="1634"/>
      <c r="AD92" s="1635"/>
      <c r="AE92" s="1538" t="s">
        <v>763</v>
      </c>
      <c r="AF92" s="1539"/>
      <c r="AG92" s="923"/>
      <c r="AH92" s="923"/>
      <c r="AI92" s="1348"/>
      <c r="AJ92" s="1323"/>
      <c r="AK92" s="1311"/>
      <c r="AL92" s="1311" t="s">
        <v>789</v>
      </c>
      <c r="AM92" s="1383">
        <f t="shared" si="4"/>
        <v>0</v>
      </c>
      <c r="AN92" s="1311"/>
      <c r="AO92" s="1311"/>
      <c r="AP92" s="1824" t="s">
        <v>754</v>
      </c>
      <c r="AQ92" s="1825"/>
      <c r="AR92" s="1825"/>
      <c r="AS92" s="1825"/>
      <c r="AT92" s="1825"/>
      <c r="AU92" s="1825"/>
      <c r="AV92" s="1826"/>
      <c r="AW92" s="1873">
        <f>[28]Introduction!$Q$22</f>
        <v>19603.1718</v>
      </c>
      <c r="AX92" s="1874"/>
      <c r="AY92" s="1875"/>
      <c r="AZ92" s="1830"/>
      <c r="BA92" s="1830"/>
      <c r="BB92" s="1830"/>
      <c r="BC92" s="1830"/>
      <c r="BD92" s="1324"/>
      <c r="BE92" s="1324"/>
      <c r="BF92" s="1323"/>
      <c r="BG92" s="1323"/>
      <c r="BH92" s="1323"/>
      <c r="BI92" s="1323"/>
      <c r="BJ92" s="1323"/>
      <c r="BK92" s="1323"/>
      <c r="BL92" s="1323"/>
      <c r="BM92" s="1323"/>
      <c r="BN92" s="1323"/>
      <c r="BO92" s="1323"/>
      <c r="BP92" s="923"/>
      <c r="BQ92" s="923"/>
      <c r="BR92" s="923"/>
      <c r="BS92" s="923"/>
      <c r="BT92" s="923"/>
      <c r="BU92" s="923"/>
      <c r="BV92" s="923"/>
      <c r="BW92" s="923"/>
      <c r="BX92" s="923"/>
      <c r="BY92" s="923"/>
    </row>
    <row r="93" spans="2:77" ht="16.5" customHeight="1" x14ac:dyDescent="0.3">
      <c r="B93" s="923"/>
      <c r="C93" s="2052"/>
      <c r="D93" s="2053"/>
      <c r="E93" s="2053"/>
      <c r="F93" s="2053"/>
      <c r="G93" s="2054"/>
      <c r="H93" s="1993"/>
      <c r="I93" s="1994"/>
      <c r="J93" s="1994"/>
      <c r="K93" s="1994"/>
      <c r="L93" s="1995"/>
      <c r="M93" s="1986"/>
      <c r="N93" s="1987"/>
      <c r="O93" s="1978"/>
      <c r="P93" s="1979"/>
      <c r="Q93" s="1979"/>
      <c r="R93" s="1980"/>
      <c r="S93" s="950"/>
      <c r="T93" s="945"/>
      <c r="U93" s="1566"/>
      <c r="V93" s="1567"/>
      <c r="W93" s="1567"/>
      <c r="X93" s="1567"/>
      <c r="Y93" s="1567"/>
      <c r="Z93" s="1567"/>
      <c r="AA93" s="1568"/>
      <c r="AB93" s="1636"/>
      <c r="AC93" s="1637"/>
      <c r="AD93" s="1638"/>
      <c r="AE93" s="1540"/>
      <c r="AF93" s="1541"/>
      <c r="AG93" s="923"/>
      <c r="AH93" s="923"/>
      <c r="AI93" s="1348"/>
      <c r="AJ93" s="1323"/>
      <c r="AK93" s="1311"/>
      <c r="AL93" s="1311" t="s">
        <v>790</v>
      </c>
      <c r="AM93" s="1383" t="e">
        <f>#REF!</f>
        <v>#REF!</v>
      </c>
      <c r="AN93" s="1311"/>
      <c r="AO93" s="1311"/>
      <c r="AP93" s="1824" t="s">
        <v>755</v>
      </c>
      <c r="AQ93" s="1825"/>
      <c r="AR93" s="1825"/>
      <c r="AS93" s="1825"/>
      <c r="AT93" s="1825"/>
      <c r="AU93" s="1825"/>
      <c r="AV93" s="1826"/>
      <c r="AW93" s="1873">
        <f>[29]Introduction!$Q$22</f>
        <v>0</v>
      </c>
      <c r="AX93" s="1874"/>
      <c r="AY93" s="1875"/>
      <c r="AZ93" s="1830"/>
      <c r="BA93" s="1830"/>
      <c r="BB93" s="1830"/>
      <c r="BC93" s="1830"/>
      <c r="BD93" s="1324"/>
      <c r="BE93" s="1324"/>
      <c r="BF93" s="1323"/>
      <c r="BG93" s="1323"/>
      <c r="BH93" s="1323"/>
      <c r="BI93" s="1323"/>
      <c r="BJ93" s="1323"/>
      <c r="BK93" s="1323"/>
      <c r="BL93" s="1323"/>
      <c r="BM93" s="1323"/>
      <c r="BN93" s="1323"/>
      <c r="BO93" s="1323"/>
      <c r="BP93" s="923"/>
      <c r="BQ93" s="923"/>
      <c r="BR93" s="923"/>
      <c r="BS93" s="923"/>
      <c r="BT93" s="923"/>
      <c r="BU93" s="923"/>
      <c r="BV93" s="923"/>
      <c r="BW93" s="923"/>
      <c r="BX93" s="923"/>
      <c r="BY93" s="923"/>
    </row>
    <row r="94" spans="2:77" ht="16.5" customHeight="1" thickBot="1" x14ac:dyDescent="0.35">
      <c r="B94" s="923"/>
      <c r="C94" s="2055" t="s">
        <v>996</v>
      </c>
      <c r="D94" s="2056"/>
      <c r="E94" s="2056"/>
      <c r="F94" s="2056"/>
      <c r="G94" s="2057"/>
      <c r="H94" s="1996"/>
      <c r="I94" s="1997"/>
      <c r="J94" s="1997"/>
      <c r="K94" s="1997"/>
      <c r="L94" s="1998"/>
      <c r="M94" s="1988"/>
      <c r="N94" s="1989"/>
      <c r="O94" s="1981"/>
      <c r="P94" s="1982"/>
      <c r="Q94" s="1982"/>
      <c r="R94" s="1983"/>
      <c r="S94" s="953"/>
      <c r="T94" s="945"/>
      <c r="U94" s="1566"/>
      <c r="V94" s="1567"/>
      <c r="W94" s="1567"/>
      <c r="X94" s="1567"/>
      <c r="Y94" s="1567"/>
      <c r="Z94" s="1567"/>
      <c r="AA94" s="1568"/>
      <c r="AB94" s="1636"/>
      <c r="AC94" s="1637"/>
      <c r="AD94" s="1638"/>
      <c r="AE94" s="1540"/>
      <c r="AF94" s="1541"/>
      <c r="AG94" s="923"/>
      <c r="AH94" s="923"/>
      <c r="AI94" s="1348"/>
      <c r="AJ94" s="1323"/>
      <c r="AK94" s="1311"/>
      <c r="AL94" s="1311" t="s">
        <v>791</v>
      </c>
      <c r="AM94" s="1383">
        <f>AB85</f>
        <v>0</v>
      </c>
      <c r="AN94" s="1311"/>
      <c r="AO94" s="1311"/>
      <c r="AP94" s="1824" t="s">
        <v>756</v>
      </c>
      <c r="AQ94" s="1825"/>
      <c r="AR94" s="1825"/>
      <c r="AS94" s="1825"/>
      <c r="AT94" s="1825"/>
      <c r="AU94" s="1825"/>
      <c r="AV94" s="1826"/>
      <c r="AW94" s="1873">
        <f>[30]Introduction!$Q$22</f>
        <v>0</v>
      </c>
      <c r="AX94" s="1874"/>
      <c r="AY94" s="1875"/>
      <c r="AZ94" s="1830"/>
      <c r="BA94" s="1830"/>
      <c r="BB94" s="1830"/>
      <c r="BC94" s="1830"/>
      <c r="BD94" s="1324"/>
      <c r="BE94" s="1324"/>
      <c r="BF94" s="1323"/>
      <c r="BG94" s="1323"/>
      <c r="BH94" s="1323"/>
      <c r="BI94" s="1323"/>
      <c r="BJ94" s="1323"/>
      <c r="BK94" s="1323"/>
      <c r="BL94" s="1323"/>
      <c r="BM94" s="1323"/>
      <c r="BN94" s="1323"/>
      <c r="BO94" s="1323"/>
      <c r="BP94" s="923"/>
      <c r="BQ94" s="923"/>
      <c r="BR94" s="923"/>
      <c r="BS94" s="923"/>
      <c r="BT94" s="923"/>
      <c r="BU94" s="923"/>
      <c r="BV94" s="923"/>
      <c r="BW94" s="923"/>
      <c r="BX94" s="923"/>
      <c r="BY94" s="923"/>
    </row>
    <row r="95" spans="2:77" s="256" customFormat="1" ht="16.5" customHeight="1" thickTop="1" x14ac:dyDescent="0.3">
      <c r="B95" s="923"/>
      <c r="C95" s="969"/>
      <c r="D95" s="969"/>
      <c r="E95" s="969"/>
      <c r="F95" s="969"/>
      <c r="G95" s="969"/>
      <c r="H95" s="1007"/>
      <c r="I95" s="1007"/>
      <c r="J95" s="1007"/>
      <c r="K95" s="1007"/>
      <c r="L95" s="1007"/>
      <c r="M95" s="1008"/>
      <c r="N95" s="1008"/>
      <c r="O95" s="1009"/>
      <c r="P95" s="1009"/>
      <c r="Q95" s="1009"/>
      <c r="R95" s="1009"/>
      <c r="S95" s="950"/>
      <c r="T95" s="945"/>
      <c r="U95" s="1947"/>
      <c r="V95" s="1948"/>
      <c r="W95" s="1948"/>
      <c r="X95" s="1948"/>
      <c r="Y95" s="1948"/>
      <c r="Z95" s="1948"/>
      <c r="AA95" s="1949"/>
      <c r="AB95" s="1699"/>
      <c r="AC95" s="1700"/>
      <c r="AD95" s="1701"/>
      <c r="AE95" s="1773"/>
      <c r="AF95" s="1774"/>
      <c r="AG95" s="923"/>
      <c r="AH95" s="923"/>
      <c r="AI95" s="1348"/>
      <c r="AJ95" s="1323"/>
      <c r="AK95" s="1311"/>
      <c r="AL95" s="1311"/>
      <c r="AM95" s="1311"/>
      <c r="AN95" s="1311"/>
      <c r="AO95" s="1311"/>
      <c r="AP95" s="1838" t="s">
        <v>221</v>
      </c>
      <c r="AQ95" s="1839"/>
      <c r="AR95" s="1839"/>
      <c r="AS95" s="1839"/>
      <c r="AT95" s="1839"/>
      <c r="AU95" s="1839"/>
      <c r="AV95" s="1839"/>
      <c r="AW95" s="1839"/>
      <c r="AX95" s="1839"/>
      <c r="AY95" s="1839"/>
      <c r="AZ95" s="1839"/>
      <c r="BA95" s="1839"/>
      <c r="BB95" s="1839"/>
      <c r="BC95" s="1840"/>
      <c r="BD95" s="1324"/>
      <c r="BE95" s="1324"/>
      <c r="BF95" s="1323"/>
      <c r="BG95" s="1323"/>
      <c r="BH95" s="1323"/>
      <c r="BI95" s="1323"/>
      <c r="BJ95" s="1323"/>
      <c r="BK95" s="1323"/>
      <c r="BL95" s="1323"/>
      <c r="BM95" s="1323"/>
      <c r="BN95" s="1323"/>
      <c r="BO95" s="1323"/>
      <c r="BP95" s="923"/>
      <c r="BQ95" s="923"/>
      <c r="BR95" s="923"/>
      <c r="BS95" s="923"/>
      <c r="BT95" s="923"/>
      <c r="BU95" s="923"/>
      <c r="BV95" s="923"/>
      <c r="BW95" s="923"/>
      <c r="BX95" s="923"/>
      <c r="BY95" s="923"/>
    </row>
    <row r="96" spans="2:77" s="256" customFormat="1" ht="16.5" customHeight="1" thickBot="1" x14ac:dyDescent="0.35">
      <c r="B96" s="923"/>
      <c r="C96" s="1103"/>
      <c r="D96" s="1103"/>
      <c r="E96" s="1103"/>
      <c r="F96" s="1103"/>
      <c r="G96" s="1103"/>
      <c r="H96" s="1104"/>
      <c r="I96" s="1104"/>
      <c r="J96" s="1104"/>
      <c r="K96" s="1104"/>
      <c r="L96" s="1104"/>
      <c r="M96" s="1106"/>
      <c r="N96" s="1106"/>
      <c r="O96" s="1105"/>
      <c r="P96" s="1105"/>
      <c r="Q96" s="1105"/>
      <c r="R96" s="1105"/>
      <c r="S96" s="950"/>
      <c r="T96" s="947"/>
      <c r="U96" s="1659" t="s">
        <v>1051</v>
      </c>
      <c r="V96" s="1660"/>
      <c r="W96" s="1660"/>
      <c r="X96" s="1660"/>
      <c r="Y96" s="1660"/>
      <c r="Z96" s="1660"/>
      <c r="AA96" s="1660"/>
      <c r="AB96" s="1936">
        <f>AB90-AE90-AG90</f>
        <v>0</v>
      </c>
      <c r="AC96" s="1937"/>
      <c r="AD96" s="1938"/>
      <c r="AE96" s="1934" t="e">
        <f>AB96/H11</f>
        <v>#DIV/0!</v>
      </c>
      <c r="AF96" s="1935"/>
      <c r="AG96" s="923"/>
      <c r="AH96" s="923"/>
      <c r="AI96" s="1348"/>
      <c r="AJ96" s="1323"/>
      <c r="AK96" s="1311"/>
      <c r="AL96" s="1311"/>
      <c r="AM96" s="1311"/>
      <c r="AN96" s="1311"/>
      <c r="AO96" s="1311"/>
      <c r="AP96" s="1384" t="s">
        <v>742</v>
      </c>
      <c r="AQ96" s="1385"/>
      <c r="AR96" s="1385"/>
      <c r="AS96" s="1385"/>
      <c r="AT96" s="1385"/>
      <c r="AU96" s="1385"/>
      <c r="AV96" s="1386"/>
      <c r="AW96" s="1894"/>
      <c r="AX96" s="1895"/>
      <c r="AY96" s="1896"/>
      <c r="AZ96" s="1893"/>
      <c r="BA96" s="1893"/>
      <c r="BB96" s="1830"/>
      <c r="BC96" s="1830"/>
      <c r="BD96" s="1324"/>
      <c r="BE96" s="1324"/>
      <c r="BF96" s="1323"/>
      <c r="BG96" s="1323"/>
      <c r="BH96" s="1323"/>
      <c r="BI96" s="1323"/>
      <c r="BJ96" s="1323"/>
      <c r="BK96" s="1323"/>
      <c r="BL96" s="1323"/>
      <c r="BM96" s="1323"/>
      <c r="BN96" s="1323"/>
      <c r="BO96" s="1323"/>
      <c r="BP96" s="923"/>
      <c r="BQ96" s="923"/>
      <c r="BR96" s="923"/>
      <c r="BS96" s="923"/>
      <c r="BT96" s="923"/>
      <c r="BU96" s="923"/>
      <c r="BV96" s="923"/>
      <c r="BW96" s="923"/>
      <c r="BX96" s="923"/>
      <c r="BY96" s="923"/>
    </row>
    <row r="97" spans="2:127" s="683" customFormat="1" ht="16.5" customHeight="1" x14ac:dyDescent="0.3">
      <c r="B97" s="923"/>
      <c r="C97" s="1103"/>
      <c r="D97" s="1103"/>
      <c r="E97" s="1103"/>
      <c r="F97" s="1103"/>
      <c r="G97" s="1103"/>
      <c r="H97" s="1104"/>
      <c r="I97" s="1104"/>
      <c r="J97" s="1104"/>
      <c r="K97" s="1104"/>
      <c r="L97" s="1104"/>
      <c r="M97" s="1106"/>
      <c r="N97" s="1106"/>
      <c r="O97" s="1105"/>
      <c r="P97" s="1105"/>
      <c r="Q97" s="1105"/>
      <c r="R97" s="1105"/>
      <c r="S97" s="950"/>
      <c r="T97" s="947"/>
      <c r="U97" s="1629"/>
      <c r="V97" s="1629"/>
      <c r="W97" s="1629"/>
      <c r="X97" s="1629"/>
      <c r="Y97" s="1629"/>
      <c r="Z97" s="1629"/>
      <c r="AA97" s="1629"/>
      <c r="AB97" s="1939"/>
      <c r="AC97" s="1940"/>
      <c r="AD97" s="1940"/>
      <c r="AE97" s="1038"/>
      <c r="AF97" s="982"/>
      <c r="AG97" s="923"/>
      <c r="AH97" s="923"/>
      <c r="AI97" s="1348"/>
      <c r="AJ97" s="1323"/>
      <c r="AK97" s="1311"/>
      <c r="AL97" s="1311"/>
      <c r="AM97" s="1311"/>
      <c r="AN97" s="1311"/>
      <c r="AO97" s="1311"/>
      <c r="AP97" s="1384"/>
      <c r="AQ97" s="1385"/>
      <c r="AR97" s="1385"/>
      <c r="AS97" s="1385"/>
      <c r="AT97" s="1385"/>
      <c r="AU97" s="1385"/>
      <c r="AV97" s="1385"/>
      <c r="AW97" s="1387"/>
      <c r="AX97" s="1387"/>
      <c r="AY97" s="1387"/>
      <c r="AZ97" s="1388"/>
      <c r="BA97" s="1388"/>
      <c r="BB97" s="1389"/>
      <c r="BC97" s="1390"/>
      <c r="BD97" s="1324"/>
      <c r="BE97" s="1324"/>
      <c r="BF97" s="1323"/>
      <c r="BG97" s="1323"/>
      <c r="BH97" s="1323"/>
      <c r="BI97" s="1323"/>
      <c r="BJ97" s="1323"/>
      <c r="BK97" s="1323"/>
      <c r="BL97" s="1323"/>
      <c r="BM97" s="1323"/>
      <c r="BN97" s="1323"/>
      <c r="BO97" s="1323"/>
      <c r="BP97" s="923"/>
      <c r="BQ97" s="923"/>
      <c r="BR97" s="923"/>
      <c r="BS97" s="923"/>
      <c r="BT97" s="923"/>
      <c r="BU97" s="923"/>
      <c r="BV97" s="923"/>
      <c r="BW97" s="923"/>
      <c r="BX97" s="923"/>
      <c r="BY97" s="923"/>
    </row>
    <row r="98" spans="2:127" s="683" customFormat="1" ht="16.5" customHeight="1" thickBot="1" x14ac:dyDescent="0.35">
      <c r="B98" s="923"/>
      <c r="C98" s="1103"/>
      <c r="D98" s="1103"/>
      <c r="E98" s="1103"/>
      <c r="F98" s="1103"/>
      <c r="G98" s="1103"/>
      <c r="H98" s="1104"/>
      <c r="I98" s="1104"/>
      <c r="J98" s="1104"/>
      <c r="K98" s="1104"/>
      <c r="L98" s="1104"/>
      <c r="M98" s="1106"/>
      <c r="N98" s="1106"/>
      <c r="O98" s="1105"/>
      <c r="P98" s="1105"/>
      <c r="Q98" s="1105"/>
      <c r="R98" s="1105"/>
      <c r="S98" s="950"/>
      <c r="T98" s="1078"/>
      <c r="U98" s="1079"/>
      <c r="V98" s="1079"/>
      <c r="W98" s="1079"/>
      <c r="X98" s="1079"/>
      <c r="Y98" s="1079"/>
      <c r="Z98" s="1079"/>
      <c r="AA98" s="1079"/>
      <c r="AB98" s="1080"/>
      <c r="AC98" s="1081"/>
      <c r="AD98" s="1081"/>
      <c r="AE98" s="1082"/>
      <c r="AF98" s="1082"/>
      <c r="AG98" s="1083"/>
      <c r="AH98" s="1083"/>
      <c r="AI98" s="1349"/>
      <c r="AJ98" s="1323"/>
      <c r="AK98" s="1311"/>
      <c r="AL98" s="1311"/>
      <c r="AM98" s="1311"/>
      <c r="AN98" s="1311"/>
      <c r="AO98" s="1311"/>
      <c r="AP98" s="1384"/>
      <c r="AQ98" s="1385"/>
      <c r="AR98" s="1385"/>
      <c r="AS98" s="1385"/>
      <c r="AT98" s="1385"/>
      <c r="AU98" s="1385"/>
      <c r="AV98" s="1385"/>
      <c r="AW98" s="1387"/>
      <c r="AX98" s="1387"/>
      <c r="AY98" s="1387"/>
      <c r="AZ98" s="1388"/>
      <c r="BA98" s="1388"/>
      <c r="BB98" s="1389"/>
      <c r="BC98" s="1390"/>
      <c r="BD98" s="1324"/>
      <c r="BE98" s="1324"/>
      <c r="BF98" s="1323"/>
      <c r="BG98" s="1323"/>
      <c r="BH98" s="1323"/>
      <c r="BI98" s="1323"/>
      <c r="BJ98" s="1323"/>
      <c r="BK98" s="1323"/>
      <c r="BL98" s="1323"/>
      <c r="BM98" s="1323"/>
      <c r="BN98" s="1323"/>
      <c r="BO98" s="1323"/>
      <c r="BP98" s="923"/>
      <c r="BQ98" s="923"/>
      <c r="BR98" s="923"/>
      <c r="BS98" s="923"/>
      <c r="BT98" s="923"/>
      <c r="BU98" s="923"/>
      <c r="BV98" s="923"/>
      <c r="BW98" s="923"/>
      <c r="BX98" s="923"/>
      <c r="BY98" s="923"/>
    </row>
    <row r="99" spans="2:127" s="256" customFormat="1" ht="16.5" customHeight="1" thickBot="1" x14ac:dyDescent="0.35">
      <c r="B99" s="923"/>
      <c r="C99" s="970"/>
      <c r="D99" s="970"/>
      <c r="E99" s="970"/>
      <c r="F99" s="970"/>
      <c r="G99" s="970"/>
      <c r="H99" s="991"/>
      <c r="I99" s="991"/>
      <c r="J99" s="991"/>
      <c r="K99" s="991"/>
      <c r="L99" s="991"/>
      <c r="M99" s="992"/>
      <c r="N99" s="992"/>
      <c r="O99" s="986"/>
      <c r="P99" s="986"/>
      <c r="Q99" s="986"/>
      <c r="R99" s="986"/>
      <c r="S99" s="1096"/>
      <c r="T99" s="1084"/>
      <c r="U99" s="1079"/>
      <c r="V99" s="1079"/>
      <c r="W99" s="1079"/>
      <c r="X99" s="1079"/>
      <c r="Y99" s="1079"/>
      <c r="Z99" s="1079"/>
      <c r="AA99" s="1079"/>
      <c r="AB99" s="1080"/>
      <c r="AC99" s="1081"/>
      <c r="AD99" s="1081"/>
      <c r="AE99" s="1082"/>
      <c r="AF99" s="1082"/>
      <c r="AG99" s="1083"/>
      <c r="AH99" s="1083"/>
      <c r="AI99" s="1350"/>
      <c r="AJ99" s="1324"/>
      <c r="AK99" s="1311"/>
      <c r="AL99" s="1311"/>
      <c r="AM99" s="1311"/>
      <c r="AN99" s="1311"/>
      <c r="AO99" s="1311"/>
      <c r="AP99" s="1838" t="s">
        <v>222</v>
      </c>
      <c r="AQ99" s="1839"/>
      <c r="AR99" s="1839"/>
      <c r="AS99" s="1839"/>
      <c r="AT99" s="1839"/>
      <c r="AU99" s="1839"/>
      <c r="AV99" s="1839"/>
      <c r="AW99" s="1839"/>
      <c r="AX99" s="1839"/>
      <c r="AY99" s="1839"/>
      <c r="AZ99" s="1839"/>
      <c r="BA99" s="1839"/>
      <c r="BB99" s="1839"/>
      <c r="BC99" s="1840"/>
      <c r="BD99" s="1324"/>
      <c r="BE99" s="1324"/>
      <c r="BF99" s="1323"/>
      <c r="BG99" s="1323"/>
      <c r="BH99" s="1323"/>
      <c r="BI99" s="1323"/>
      <c r="BJ99" s="1323"/>
      <c r="BK99" s="1323"/>
      <c r="BL99" s="1323"/>
      <c r="BM99" s="1323"/>
      <c r="BN99" s="1323"/>
      <c r="BO99" s="1323"/>
      <c r="BP99" s="923"/>
      <c r="BQ99" s="923"/>
      <c r="BR99" s="923"/>
      <c r="BS99" s="923"/>
      <c r="BT99" s="923"/>
      <c r="BU99" s="923"/>
      <c r="BV99" s="923"/>
      <c r="BW99" s="923"/>
      <c r="BX99" s="923"/>
      <c r="BY99" s="923"/>
    </row>
    <row r="100" spans="2:127" s="256" customFormat="1" ht="16.5" customHeight="1" x14ac:dyDescent="0.3">
      <c r="B100" s="923"/>
      <c r="C100" s="2000" t="s">
        <v>1028</v>
      </c>
      <c r="D100" s="2001"/>
      <c r="E100" s="2001"/>
      <c r="F100" s="2001"/>
      <c r="G100" s="2001"/>
      <c r="H100" s="2001"/>
      <c r="I100" s="2001"/>
      <c r="J100" s="2001"/>
      <c r="K100" s="2001"/>
      <c r="L100" s="971"/>
      <c r="M100" s="971"/>
      <c r="N100" s="971"/>
      <c r="O100" s="971"/>
      <c r="P100" s="971"/>
      <c r="Q100" s="971"/>
      <c r="R100" s="971"/>
      <c r="S100" s="971"/>
      <c r="T100" s="947"/>
      <c r="U100" s="1901" t="s">
        <v>978</v>
      </c>
      <c r="V100" s="1901"/>
      <c r="W100" s="1901"/>
      <c r="X100" s="1901"/>
      <c r="Y100" s="1901"/>
      <c r="Z100" s="1901"/>
      <c r="AA100" s="1901"/>
      <c r="AB100" s="1075"/>
      <c r="AC100" s="1076"/>
      <c r="AD100" s="1076"/>
      <c r="AE100" s="1063"/>
      <c r="AF100" s="1063"/>
      <c r="AG100" s="923"/>
      <c r="AH100" s="923"/>
      <c r="AI100" s="1348"/>
      <c r="AJ100" s="1323"/>
      <c r="AK100" s="1311"/>
      <c r="AL100" s="1311"/>
      <c r="AM100" s="1311"/>
      <c r="AN100" s="1311"/>
      <c r="AO100" s="1311"/>
      <c r="AP100" s="1824" t="s">
        <v>744</v>
      </c>
      <c r="AQ100" s="1825"/>
      <c r="AR100" s="1825"/>
      <c r="AS100" s="1825"/>
      <c r="AT100" s="1825"/>
      <c r="AU100" s="1825"/>
      <c r="AV100" s="1826"/>
      <c r="AW100" s="1894"/>
      <c r="AX100" s="1895"/>
      <c r="AY100" s="1896"/>
      <c r="AZ100" s="1830"/>
      <c r="BA100" s="1830"/>
      <c r="BB100" s="1893"/>
      <c r="BC100" s="1893"/>
      <c r="BD100" s="1324"/>
      <c r="BE100" s="1324"/>
      <c r="BF100" s="1323"/>
      <c r="BG100" s="1323"/>
      <c r="BH100" s="1323"/>
      <c r="BI100" s="1323"/>
      <c r="BJ100" s="1323"/>
      <c r="BK100" s="1323"/>
      <c r="BL100" s="1323"/>
      <c r="BM100" s="1323"/>
      <c r="BN100" s="1323"/>
      <c r="BO100" s="1323"/>
      <c r="BP100" s="923"/>
      <c r="BQ100" s="923"/>
      <c r="BR100" s="923"/>
      <c r="BS100" s="923"/>
      <c r="BT100" s="923"/>
      <c r="BU100" s="923"/>
      <c r="BV100" s="923"/>
      <c r="BW100" s="923"/>
      <c r="BX100" s="923"/>
      <c r="BY100" s="923"/>
    </row>
    <row r="101" spans="2:127" s="256" customFormat="1" ht="16.5" customHeight="1" x14ac:dyDescent="0.3">
      <c r="B101" s="923"/>
      <c r="C101" s="2002"/>
      <c r="D101" s="2003"/>
      <c r="E101" s="2003"/>
      <c r="F101" s="2003"/>
      <c r="G101" s="2003"/>
      <c r="H101" s="2003"/>
      <c r="I101" s="2003"/>
      <c r="J101" s="2003"/>
      <c r="K101" s="2003"/>
      <c r="L101" s="925"/>
      <c r="M101" s="925"/>
      <c r="N101" s="925"/>
      <c r="O101" s="925"/>
      <c r="P101" s="925"/>
      <c r="Q101" s="925"/>
      <c r="R101" s="925"/>
      <c r="S101" s="950"/>
      <c r="T101" s="947"/>
      <c r="U101" s="1424"/>
      <c r="V101" s="1424"/>
      <c r="W101" s="1424"/>
      <c r="X101" s="1424"/>
      <c r="Y101" s="1424"/>
      <c r="Z101" s="1424"/>
      <c r="AA101" s="1424"/>
      <c r="AB101" s="1075"/>
      <c r="AC101" s="1076"/>
      <c r="AD101" s="1076"/>
      <c r="AE101" s="1063"/>
      <c r="AF101" s="1063"/>
      <c r="AG101" s="923"/>
      <c r="AH101" s="923"/>
      <c r="AI101" s="1348"/>
      <c r="AJ101" s="1323"/>
      <c r="AK101" s="1311"/>
      <c r="AL101" s="1311"/>
      <c r="AM101" s="1311"/>
      <c r="AN101" s="1311"/>
      <c r="AO101" s="1311"/>
      <c r="AP101" s="1316"/>
      <c r="AQ101" s="1318"/>
      <c r="AR101" s="1318"/>
      <c r="AS101" s="1318"/>
      <c r="AT101" s="1318"/>
      <c r="AU101" s="1318"/>
      <c r="AV101" s="1318"/>
      <c r="AW101" s="1882" t="e">
        <f>AW89+AW90+AW91+AW92+AW93+AW94</f>
        <v>#VALUE!</v>
      </c>
      <c r="AX101" s="1883"/>
      <c r="AY101" s="1883"/>
      <c r="AZ101" s="1328"/>
      <c r="BA101" s="1312"/>
      <c r="BB101" s="1324"/>
      <c r="BC101" s="1324"/>
      <c r="BD101" s="1324"/>
      <c r="BE101" s="1324"/>
      <c r="BF101" s="1323"/>
      <c r="BG101" s="1323"/>
      <c r="BH101" s="1323"/>
      <c r="BI101" s="1323"/>
      <c r="BJ101" s="1323"/>
      <c r="BK101" s="1323"/>
      <c r="BL101" s="1323"/>
      <c r="BM101" s="1323"/>
      <c r="BN101" s="1323"/>
      <c r="BO101" s="1323"/>
      <c r="BP101" s="923"/>
      <c r="BQ101" s="923"/>
      <c r="BR101" s="923"/>
      <c r="BS101" s="923"/>
      <c r="BT101" s="923"/>
      <c r="BU101" s="923"/>
      <c r="BV101" s="923"/>
      <c r="BW101" s="923"/>
      <c r="BX101" s="923"/>
      <c r="BY101" s="923"/>
    </row>
    <row r="102" spans="2:127" s="256" customFormat="1" ht="16.5" customHeight="1" x14ac:dyDescent="0.3">
      <c r="B102" s="923"/>
      <c r="C102" s="972"/>
      <c r="D102" s="953"/>
      <c r="E102" s="944"/>
      <c r="F102" s="944"/>
      <c r="G102" s="944"/>
      <c r="H102" s="944"/>
      <c r="I102" s="944"/>
      <c r="J102" s="944"/>
      <c r="K102" s="944"/>
      <c r="L102" s="944"/>
      <c r="M102" s="944"/>
      <c r="N102" s="944"/>
      <c r="O102" s="944"/>
      <c r="P102" s="944"/>
      <c r="Q102" s="944"/>
      <c r="R102" s="944"/>
      <c r="S102" s="950"/>
      <c r="T102" s="947"/>
      <c r="U102" s="1058"/>
      <c r="V102" s="1058"/>
      <c r="W102" s="1058"/>
      <c r="X102" s="1058"/>
      <c r="Y102" s="1058"/>
      <c r="Z102" s="1058"/>
      <c r="AA102" s="1058"/>
      <c r="AB102" s="1075"/>
      <c r="AC102" s="1076"/>
      <c r="AD102" s="1076"/>
      <c r="AE102" s="1063"/>
      <c r="AF102" s="1063"/>
      <c r="AG102" s="923"/>
      <c r="AH102" s="923"/>
      <c r="AI102" s="1348"/>
      <c r="AJ102" s="1323"/>
      <c r="AK102" s="1311"/>
      <c r="AL102" s="1311"/>
      <c r="AM102" s="1311"/>
      <c r="AN102" s="1311"/>
      <c r="AO102" s="1311"/>
      <c r="AP102" s="1316"/>
      <c r="AQ102" s="1318"/>
      <c r="AR102" s="1318"/>
      <c r="AS102" s="1318"/>
      <c r="AT102" s="1318"/>
      <c r="AU102" s="1318"/>
      <c r="AV102" s="1318"/>
      <c r="AW102" s="1318"/>
      <c r="AX102" s="1328"/>
      <c r="AY102" s="1328"/>
      <c r="AZ102" s="1328"/>
      <c r="BA102" s="1312"/>
      <c r="BB102" s="1324"/>
      <c r="BC102" s="1324"/>
      <c r="BD102" s="1324"/>
      <c r="BE102" s="1324"/>
      <c r="BF102" s="1323"/>
      <c r="BG102" s="1323"/>
      <c r="BH102" s="1323"/>
      <c r="BI102" s="1323"/>
      <c r="BJ102" s="1323"/>
      <c r="BK102" s="1323"/>
      <c r="BL102" s="1323"/>
      <c r="BM102" s="1323"/>
      <c r="BN102" s="1323"/>
      <c r="BO102" s="1323"/>
      <c r="BP102" s="923"/>
      <c r="BQ102" s="923"/>
      <c r="BR102" s="923"/>
      <c r="BS102" s="923"/>
      <c r="BT102" s="923"/>
      <c r="BU102" s="923"/>
      <c r="BV102" s="923"/>
      <c r="BW102" s="923"/>
      <c r="BX102" s="923"/>
      <c r="BY102" s="923"/>
    </row>
    <row r="103" spans="2:127" s="683" customFormat="1" ht="16.5" customHeight="1" x14ac:dyDescent="0.35">
      <c r="B103" s="923"/>
      <c r="C103" s="973"/>
      <c r="D103" s="974"/>
      <c r="E103" s="962"/>
      <c r="F103" s="962"/>
      <c r="G103" s="962"/>
      <c r="H103" s="962"/>
      <c r="I103" s="962"/>
      <c r="J103" s="962"/>
      <c r="K103" s="962"/>
      <c r="L103" s="962"/>
      <c r="M103" s="975"/>
      <c r="N103" s="925"/>
      <c r="O103" s="925"/>
      <c r="P103" s="925"/>
      <c r="Q103" s="925"/>
      <c r="R103" s="1021"/>
      <c r="S103" s="950"/>
      <c r="T103" s="947"/>
      <c r="U103" s="1903" t="s">
        <v>977</v>
      </c>
      <c r="V103" s="1903"/>
      <c r="W103" s="1903"/>
      <c r="X103" s="1903"/>
      <c r="Y103" s="1903"/>
      <c r="Z103" s="1903"/>
      <c r="AA103" s="1903"/>
      <c r="AB103" s="1903"/>
      <c r="AC103" s="1903"/>
      <c r="AD103" s="1903"/>
      <c r="AE103" s="1902" t="s">
        <v>976</v>
      </c>
      <c r="AF103" s="1902"/>
      <c r="AG103" s="1902" t="s">
        <v>763</v>
      </c>
      <c r="AH103" s="1902"/>
      <c r="AI103" s="1348"/>
      <c r="AJ103" s="1323"/>
      <c r="AK103" s="1311"/>
      <c r="AL103" s="1311"/>
      <c r="AM103" s="1311"/>
      <c r="AN103" s="1311"/>
      <c r="AO103" s="1311"/>
      <c r="AP103" s="1316"/>
      <c r="AQ103" s="1315"/>
      <c r="AR103" s="1315"/>
      <c r="AS103" s="1315"/>
      <c r="AT103" s="1315"/>
      <c r="AU103" s="1315"/>
      <c r="AV103" s="1315"/>
      <c r="AW103" s="1315"/>
      <c r="AX103" s="1377"/>
      <c r="AY103" s="1377"/>
      <c r="AZ103" s="1377"/>
      <c r="BA103" s="1312"/>
      <c r="BB103" s="1324"/>
      <c r="BC103" s="1324"/>
      <c r="BD103" s="1324"/>
      <c r="BE103" s="1324"/>
      <c r="BF103" s="1323"/>
      <c r="BG103" s="1323"/>
      <c r="BH103" s="1323"/>
      <c r="BI103" s="1323"/>
      <c r="BJ103" s="1323"/>
      <c r="BK103" s="1323"/>
      <c r="BL103" s="1323"/>
      <c r="BM103" s="1323"/>
      <c r="BN103" s="1323"/>
      <c r="BO103" s="1323"/>
      <c r="BP103" s="923"/>
      <c r="BQ103" s="923"/>
      <c r="BR103" s="923"/>
      <c r="BS103" s="923"/>
      <c r="BT103" s="923"/>
      <c r="BU103" s="923"/>
      <c r="BV103" s="923"/>
      <c r="BW103" s="923"/>
      <c r="BX103" s="923"/>
      <c r="BY103" s="923"/>
    </row>
    <row r="104" spans="2:127" s="683" customFormat="1" ht="16.5" customHeight="1" x14ac:dyDescent="0.3">
      <c r="B104" s="923"/>
      <c r="C104" s="976"/>
      <c r="D104" s="925"/>
      <c r="E104" s="925"/>
      <c r="F104" s="925"/>
      <c r="G104" s="925"/>
      <c r="H104" s="925"/>
      <c r="I104" s="925"/>
      <c r="J104" s="925"/>
      <c r="K104" s="925"/>
      <c r="L104" s="925"/>
      <c r="M104" s="925"/>
      <c r="N104" s="925"/>
      <c r="O104" s="925"/>
      <c r="P104" s="925"/>
      <c r="Q104" s="925"/>
      <c r="R104" s="925"/>
      <c r="S104" s="950"/>
      <c r="T104" s="947"/>
      <c r="U104" s="1903"/>
      <c r="V104" s="1903"/>
      <c r="W104" s="1903"/>
      <c r="X104" s="1903"/>
      <c r="Y104" s="1903"/>
      <c r="Z104" s="1903"/>
      <c r="AA104" s="1903"/>
      <c r="AB104" s="1903"/>
      <c r="AC104" s="1903"/>
      <c r="AD104" s="1903"/>
      <c r="AE104" s="1902"/>
      <c r="AF104" s="1902"/>
      <c r="AG104" s="1902"/>
      <c r="AH104" s="1902"/>
      <c r="AI104" s="1348"/>
      <c r="AJ104" s="1323"/>
      <c r="AK104" s="1311"/>
      <c r="AL104" s="1311"/>
      <c r="AM104" s="1311"/>
      <c r="AN104" s="1311"/>
      <c r="AO104" s="1311"/>
      <c r="AP104" s="1316"/>
      <c r="AQ104" s="1315"/>
      <c r="AR104" s="1315"/>
      <c r="AS104" s="1315"/>
      <c r="AT104" s="1315"/>
      <c r="AU104" s="1315"/>
      <c r="AV104" s="1315"/>
      <c r="AW104" s="1315"/>
      <c r="AX104" s="1377"/>
      <c r="AY104" s="1377"/>
      <c r="AZ104" s="1377"/>
      <c r="BA104" s="1312"/>
      <c r="BB104" s="1324"/>
      <c r="BC104" s="1324"/>
      <c r="BD104" s="1324"/>
      <c r="BE104" s="1324"/>
      <c r="BF104" s="1323"/>
      <c r="BG104" s="1323"/>
      <c r="BH104" s="1323"/>
      <c r="BI104" s="1323"/>
      <c r="BJ104" s="1323"/>
      <c r="BK104" s="1323"/>
      <c r="BL104" s="1323"/>
      <c r="BM104" s="1323"/>
      <c r="BN104" s="1323"/>
      <c r="BO104" s="1323"/>
      <c r="BP104" s="923"/>
      <c r="BQ104" s="923"/>
      <c r="BR104" s="923"/>
      <c r="BS104" s="923"/>
      <c r="BT104" s="923"/>
      <c r="BU104" s="923"/>
      <c r="BV104" s="923"/>
      <c r="BW104" s="923"/>
      <c r="BX104" s="923"/>
      <c r="BY104" s="923"/>
    </row>
    <row r="105" spans="2:127" s="683" customFormat="1" ht="16.5" customHeight="1" x14ac:dyDescent="0.3">
      <c r="B105" s="923"/>
      <c r="C105" s="976"/>
      <c r="D105" s="925"/>
      <c r="E105" s="925"/>
      <c r="F105" s="925"/>
      <c r="G105" s="925"/>
      <c r="H105" s="925"/>
      <c r="I105" s="925"/>
      <c r="J105" s="925"/>
      <c r="K105" s="925"/>
      <c r="L105" s="925"/>
      <c r="M105" s="925"/>
      <c r="N105" s="925"/>
      <c r="O105" s="925"/>
      <c r="P105" s="925"/>
      <c r="Q105" s="925"/>
      <c r="R105" s="925"/>
      <c r="S105" s="950"/>
      <c r="T105" s="947"/>
      <c r="U105" s="1903"/>
      <c r="V105" s="1903"/>
      <c r="W105" s="1903"/>
      <c r="X105" s="1903"/>
      <c r="Y105" s="1903"/>
      <c r="Z105" s="1903"/>
      <c r="AA105" s="1903"/>
      <c r="AB105" s="1903"/>
      <c r="AC105" s="1903"/>
      <c r="AD105" s="1903"/>
      <c r="AE105" s="1902"/>
      <c r="AF105" s="1902"/>
      <c r="AG105" s="1902"/>
      <c r="AH105" s="1902"/>
      <c r="AI105" s="1348"/>
      <c r="AJ105" s="1323"/>
      <c r="AK105" s="1311"/>
      <c r="AL105" s="1311"/>
      <c r="AM105" s="1311"/>
      <c r="AN105" s="1311"/>
      <c r="AO105" s="1311"/>
      <c r="AP105" s="1316"/>
      <c r="AQ105" s="1315"/>
      <c r="AR105" s="1315"/>
      <c r="AS105" s="1315"/>
      <c r="AT105" s="1315"/>
      <c r="AU105" s="1315"/>
      <c r="AV105" s="1315"/>
      <c r="AW105" s="1315"/>
      <c r="AX105" s="1377"/>
      <c r="AY105" s="1377"/>
      <c r="AZ105" s="1377"/>
      <c r="BA105" s="1312"/>
      <c r="BB105" s="1324"/>
      <c r="BC105" s="1324"/>
      <c r="BD105" s="1324"/>
      <c r="BE105" s="1324"/>
      <c r="BF105" s="1323"/>
      <c r="BG105" s="1323"/>
      <c r="BH105" s="1323"/>
      <c r="BI105" s="1323"/>
      <c r="BJ105" s="1323"/>
      <c r="BK105" s="1323"/>
      <c r="BL105" s="1323"/>
      <c r="BM105" s="1323"/>
      <c r="BN105" s="1323"/>
      <c r="BO105" s="1323"/>
      <c r="BP105" s="923"/>
      <c r="BQ105" s="923"/>
      <c r="BR105" s="923"/>
      <c r="BS105" s="923"/>
      <c r="BT105" s="923"/>
      <c r="BU105" s="923"/>
      <c r="BV105" s="923"/>
      <c r="BW105" s="923"/>
      <c r="BX105" s="923"/>
      <c r="BY105" s="923"/>
    </row>
    <row r="106" spans="2:127" s="683" customFormat="1" ht="16.5" customHeight="1" x14ac:dyDescent="0.3">
      <c r="B106" s="923"/>
      <c r="C106" s="976"/>
      <c r="D106" s="925"/>
      <c r="E106" s="925"/>
      <c r="F106" s="925"/>
      <c r="G106" s="925"/>
      <c r="H106" s="925"/>
      <c r="I106" s="925"/>
      <c r="J106" s="925"/>
      <c r="K106" s="925"/>
      <c r="L106" s="925"/>
      <c r="M106" s="925"/>
      <c r="N106" s="925"/>
      <c r="O106" s="925"/>
      <c r="P106" s="925"/>
      <c r="Q106" s="925"/>
      <c r="R106" s="925"/>
      <c r="S106" s="950"/>
      <c r="T106" s="947"/>
      <c r="U106" s="1903"/>
      <c r="V106" s="1903"/>
      <c r="W106" s="1903"/>
      <c r="X106" s="1903"/>
      <c r="Y106" s="1903"/>
      <c r="Z106" s="1903"/>
      <c r="AA106" s="1903"/>
      <c r="AB106" s="1903"/>
      <c r="AC106" s="1903"/>
      <c r="AD106" s="1903"/>
      <c r="AE106" s="1902"/>
      <c r="AF106" s="1902"/>
      <c r="AG106" s="1902"/>
      <c r="AH106" s="1902"/>
      <c r="AI106" s="1348"/>
      <c r="AJ106" s="1323"/>
      <c r="AK106" s="1311"/>
      <c r="AL106" s="1391" t="s">
        <v>1071</v>
      </c>
      <c r="AM106" s="1392" t="s">
        <v>1074</v>
      </c>
      <c r="AN106" s="1392" t="s">
        <v>1069</v>
      </c>
      <c r="AO106" s="1310"/>
      <c r="AP106" s="1392"/>
      <c r="AQ106" s="1392"/>
      <c r="AR106" s="1310"/>
      <c r="AS106" s="1310"/>
      <c r="AT106" s="1310"/>
      <c r="AU106" s="1310"/>
      <c r="AV106" s="1310"/>
      <c r="AW106" s="1415"/>
      <c r="AX106" s="1415"/>
      <c r="AY106" s="1416"/>
      <c r="AZ106" s="1416"/>
      <c r="BA106" s="1312"/>
      <c r="BB106" s="1324"/>
      <c r="BC106" s="1324"/>
      <c r="BD106" s="1324"/>
      <c r="BE106" s="1324"/>
      <c r="BF106" s="1323"/>
      <c r="BG106" s="1323"/>
      <c r="BH106" s="1323"/>
      <c r="BI106" s="1323"/>
      <c r="BJ106" s="1323"/>
      <c r="BK106" s="1323"/>
      <c r="BL106" s="1323"/>
      <c r="BM106" s="1323"/>
      <c r="BN106" s="1323"/>
      <c r="BO106" s="1323"/>
      <c r="BP106" s="923"/>
      <c r="BQ106" s="923"/>
      <c r="BR106" s="923"/>
      <c r="BS106" s="923"/>
      <c r="BT106" s="923"/>
      <c r="BU106" s="923"/>
      <c r="BV106" s="923"/>
      <c r="BW106" s="923"/>
      <c r="BX106" s="923"/>
      <c r="BY106" s="923"/>
    </row>
    <row r="107" spans="2:127" s="683" customFormat="1" ht="16.5" customHeight="1" x14ac:dyDescent="0.3">
      <c r="B107" s="923"/>
      <c r="C107" s="976"/>
      <c r="D107" s="925"/>
      <c r="E107" s="925"/>
      <c r="F107" s="925"/>
      <c r="G107" s="925"/>
      <c r="H107" s="925"/>
      <c r="I107" s="925"/>
      <c r="J107" s="925"/>
      <c r="K107" s="925"/>
      <c r="L107" s="925"/>
      <c r="M107" s="925"/>
      <c r="N107" s="923"/>
      <c r="O107" s="923"/>
      <c r="P107" s="923"/>
      <c r="Q107" s="923"/>
      <c r="R107" s="925"/>
      <c r="S107" s="950"/>
      <c r="T107" s="947"/>
      <c r="U107" s="1912" t="s">
        <v>983</v>
      </c>
      <c r="V107" s="1913"/>
      <c r="W107" s="1913"/>
      <c r="X107" s="1913"/>
      <c r="Y107" s="1913"/>
      <c r="Z107" s="1913"/>
      <c r="AA107" s="1913"/>
      <c r="AB107" s="1913"/>
      <c r="AC107" s="1913"/>
      <c r="AD107" s="1914"/>
      <c r="AE107" s="1908">
        <f>(AB25+AB26)-AE30-AG32</f>
        <v>0</v>
      </c>
      <c r="AF107" s="1909"/>
      <c r="AG107" s="1904" t="e">
        <f>AE107/H11</f>
        <v>#DIV/0!</v>
      </c>
      <c r="AH107" s="1905"/>
      <c r="AI107" s="1351"/>
      <c r="AJ107" s="1323"/>
      <c r="AK107" s="1311"/>
      <c r="AL107" s="1393" t="s">
        <v>1075</v>
      </c>
      <c r="AM107" s="1392" t="str">
        <f>[31]Introduction!$R$23</f>
        <v>tCO2e</v>
      </c>
      <c r="AN107" s="1394">
        <f>[31]Introduction!$R$24</f>
        <v>0</v>
      </c>
      <c r="AO107" s="1310"/>
      <c r="AP107" s="1394"/>
      <c r="AQ107" s="1394"/>
      <c r="AR107" s="1310"/>
      <c r="AS107" s="1310"/>
      <c r="AT107" s="1310"/>
      <c r="AU107" s="1310"/>
      <c r="AV107" s="1310"/>
      <c r="AW107" s="1415"/>
      <c r="AX107" s="1415"/>
      <c r="AY107" s="1416"/>
      <c r="AZ107" s="1416"/>
      <c r="BA107" s="1312"/>
      <c r="BB107" s="1324"/>
      <c r="BC107" s="1324"/>
      <c r="BD107" s="1324"/>
      <c r="BE107" s="1324"/>
      <c r="BF107" s="1323"/>
      <c r="BG107" s="1323"/>
      <c r="BH107" s="1323"/>
      <c r="BI107" s="1323"/>
      <c r="BJ107" s="1323"/>
      <c r="BK107" s="1323"/>
      <c r="BL107" s="1323"/>
      <c r="BM107" s="1323"/>
      <c r="BN107" s="1323"/>
      <c r="BO107" s="1323"/>
      <c r="BP107" s="923"/>
      <c r="BQ107" s="923"/>
      <c r="BR107" s="923"/>
      <c r="BS107" s="923"/>
      <c r="BT107" s="923"/>
      <c r="BU107" s="923"/>
      <c r="BV107" s="923"/>
      <c r="BW107" s="923"/>
      <c r="BX107" s="923"/>
      <c r="BY107" s="923"/>
    </row>
    <row r="108" spans="2:127" s="683" customFormat="1" ht="16.5" customHeight="1" x14ac:dyDescent="0.3">
      <c r="B108" s="923"/>
      <c r="C108" s="976"/>
      <c r="D108" s="925"/>
      <c r="E108" s="951"/>
      <c r="F108" s="951"/>
      <c r="G108" s="951"/>
      <c r="H108" s="951"/>
      <c r="I108" s="951"/>
      <c r="J108" s="951"/>
      <c r="K108" s="951"/>
      <c r="L108" s="925"/>
      <c r="M108" s="925"/>
      <c r="N108" s="977" t="s">
        <v>1030</v>
      </c>
      <c r="O108" s="978"/>
      <c r="P108" s="978"/>
      <c r="Q108" s="979"/>
      <c r="R108" s="961"/>
      <c r="S108" s="950"/>
      <c r="T108" s="1077"/>
      <c r="U108" s="1915"/>
      <c r="V108" s="1916"/>
      <c r="W108" s="1916"/>
      <c r="X108" s="1916"/>
      <c r="Y108" s="1916"/>
      <c r="Z108" s="1916"/>
      <c r="AA108" s="1916"/>
      <c r="AB108" s="1916"/>
      <c r="AC108" s="1916"/>
      <c r="AD108" s="1917"/>
      <c r="AE108" s="1910"/>
      <c r="AF108" s="1911"/>
      <c r="AG108" s="1906"/>
      <c r="AH108" s="1907"/>
      <c r="AI108" s="1352"/>
      <c r="AJ108" s="1323"/>
      <c r="AK108" s="1311"/>
      <c r="AL108" s="1393" t="s">
        <v>1079</v>
      </c>
      <c r="AM108" s="1392">
        <f>[32]Introduction!$R$23</f>
        <v>0</v>
      </c>
      <c r="AN108" s="1394">
        <f>[32]Introduction!$R$24</f>
        <v>0</v>
      </c>
      <c r="AO108" s="1310"/>
      <c r="AP108" s="1395"/>
      <c r="AQ108" s="1395"/>
      <c r="AR108" s="1322"/>
      <c r="AS108" s="1322"/>
      <c r="AT108" s="1322"/>
      <c r="AU108" s="1322"/>
      <c r="AV108" s="1322"/>
      <c r="AW108" s="1415"/>
      <c r="AX108" s="1415"/>
      <c r="AY108" s="1416"/>
      <c r="AZ108" s="1416"/>
      <c r="BA108" s="1312"/>
      <c r="BB108" s="1324"/>
      <c r="BC108" s="1324"/>
      <c r="BD108" s="1324"/>
      <c r="BE108" s="1324"/>
      <c r="BF108" s="1323"/>
      <c r="BG108" s="1323"/>
      <c r="BH108" s="1323"/>
      <c r="BI108" s="1323"/>
      <c r="BJ108" s="1323"/>
      <c r="BK108" s="1323"/>
      <c r="BL108" s="1323"/>
      <c r="BM108" s="1323"/>
      <c r="BN108" s="1323"/>
      <c r="BO108" s="1323"/>
      <c r="BP108" s="923"/>
      <c r="BQ108" s="923"/>
      <c r="BR108" s="923"/>
      <c r="BS108" s="923"/>
      <c r="BT108" s="923"/>
      <c r="BU108" s="923"/>
      <c r="BV108" s="923"/>
      <c r="BW108" s="923"/>
      <c r="BX108" s="923"/>
      <c r="BY108" s="923"/>
    </row>
    <row r="109" spans="2:127" s="683" customFormat="1" ht="16.5" customHeight="1" x14ac:dyDescent="0.3">
      <c r="B109" s="923"/>
      <c r="C109" s="976"/>
      <c r="D109" s="925"/>
      <c r="E109" s="925"/>
      <c r="F109" s="925"/>
      <c r="G109" s="925"/>
      <c r="H109" s="925"/>
      <c r="I109" s="925"/>
      <c r="J109" s="925"/>
      <c r="K109" s="925"/>
      <c r="L109" s="925"/>
      <c r="M109" s="925"/>
      <c r="N109" s="1603" t="s">
        <v>728</v>
      </c>
      <c r="O109" s="1604"/>
      <c r="P109" s="1607" t="s">
        <v>1031</v>
      </c>
      <c r="Q109" s="1608"/>
      <c r="R109" s="925"/>
      <c r="S109" s="950"/>
      <c r="T109" s="1059"/>
      <c r="U109" s="1912" t="s">
        <v>999</v>
      </c>
      <c r="V109" s="1913"/>
      <c r="W109" s="1913"/>
      <c r="X109" s="1913"/>
      <c r="Y109" s="1913"/>
      <c r="Z109" s="1913"/>
      <c r="AA109" s="1913"/>
      <c r="AB109" s="1913"/>
      <c r="AC109" s="1913"/>
      <c r="AD109" s="1914"/>
      <c r="AE109" s="1908">
        <f>(AB90)-(AE87+AG89)</f>
        <v>0</v>
      </c>
      <c r="AF109" s="1909"/>
      <c r="AG109" s="1904" t="e">
        <f>AE109/H11</f>
        <v>#DIV/0!</v>
      </c>
      <c r="AH109" s="1905"/>
      <c r="AI109" s="1353"/>
      <c r="AJ109" s="1323"/>
      <c r="AK109" s="1311"/>
      <c r="AL109" s="1393" t="s">
        <v>1076</v>
      </c>
      <c r="AM109" s="1392">
        <f>[33]Introduction!$Q$22</f>
        <v>0</v>
      </c>
      <c r="AN109" s="1394">
        <f>[33]Introduction!$Q$23</f>
        <v>0</v>
      </c>
      <c r="AO109" s="1310"/>
      <c r="AP109" s="1395"/>
      <c r="AQ109" s="1395"/>
      <c r="AR109" s="1322"/>
      <c r="AS109" s="1322"/>
      <c r="AT109" s="1322"/>
      <c r="AU109" s="1322"/>
      <c r="AV109" s="1322"/>
      <c r="AW109" s="1415"/>
      <c r="AX109" s="1415"/>
      <c r="AY109" s="1416"/>
      <c r="AZ109" s="1416"/>
      <c r="BA109" s="1312"/>
      <c r="BB109" s="1324"/>
      <c r="BC109" s="1324"/>
      <c r="BD109" s="1324"/>
      <c r="BE109" s="1324"/>
      <c r="BF109" s="1323"/>
      <c r="BG109" s="1323"/>
      <c r="BH109" s="1323"/>
      <c r="BI109" s="1323"/>
      <c r="BJ109" s="1323"/>
      <c r="BK109" s="1323"/>
      <c r="BL109" s="1323"/>
      <c r="BM109" s="1323"/>
      <c r="BN109" s="1323"/>
      <c r="BO109" s="1323"/>
      <c r="BP109" s="923"/>
      <c r="BQ109" s="923"/>
      <c r="BR109" s="923"/>
      <c r="BS109" s="923"/>
      <c r="BT109" s="923"/>
      <c r="BU109" s="923"/>
      <c r="BV109" s="923"/>
      <c r="BW109" s="923"/>
      <c r="BX109" s="923"/>
      <c r="BY109" s="923"/>
    </row>
    <row r="110" spans="2:127" s="683" customFormat="1" ht="16.5" customHeight="1" x14ac:dyDescent="0.3">
      <c r="B110" s="923"/>
      <c r="C110" s="976"/>
      <c r="D110" s="925"/>
      <c r="E110" s="925"/>
      <c r="F110" s="925"/>
      <c r="G110" s="925"/>
      <c r="H110" s="925"/>
      <c r="I110" s="925"/>
      <c r="J110" s="925"/>
      <c r="K110" s="925"/>
      <c r="L110" s="925"/>
      <c r="M110" s="925"/>
      <c r="N110" s="1605"/>
      <c r="O110" s="1606"/>
      <c r="P110" s="1609"/>
      <c r="Q110" s="1610"/>
      <c r="R110" s="925"/>
      <c r="S110" s="980"/>
      <c r="T110" s="1059"/>
      <c r="U110" s="1915"/>
      <c r="V110" s="1916"/>
      <c r="W110" s="1916"/>
      <c r="X110" s="1916"/>
      <c r="Y110" s="1916"/>
      <c r="Z110" s="1916"/>
      <c r="AA110" s="1916"/>
      <c r="AB110" s="1916"/>
      <c r="AC110" s="1916"/>
      <c r="AD110" s="1917"/>
      <c r="AE110" s="1910"/>
      <c r="AF110" s="1911"/>
      <c r="AG110" s="1906"/>
      <c r="AH110" s="1907"/>
      <c r="AI110" s="1353"/>
      <c r="AJ110" s="1330"/>
      <c r="AK110" s="1311"/>
      <c r="AL110" s="1393" t="s">
        <v>1078</v>
      </c>
      <c r="AM110" s="1392">
        <f>[34]Introduction!$Q$22</f>
        <v>0</v>
      </c>
      <c r="AN110" s="1394">
        <f>[34]Introduction!$Q$23</f>
        <v>0</v>
      </c>
      <c r="AO110" s="1310"/>
      <c r="AP110" s="1395"/>
      <c r="AQ110" s="1395"/>
      <c r="AR110" s="1322"/>
      <c r="AS110" s="1322"/>
      <c r="AT110" s="1322"/>
      <c r="AU110" s="1322"/>
      <c r="AV110" s="1322"/>
      <c r="AW110" s="1415"/>
      <c r="AX110" s="1415"/>
      <c r="AY110" s="1416"/>
      <c r="AZ110" s="1416"/>
      <c r="BA110" s="1312"/>
      <c r="BB110" s="1324"/>
      <c r="BC110" s="1324"/>
      <c r="BD110" s="1324"/>
      <c r="BE110" s="1324"/>
      <c r="BF110" s="1323"/>
      <c r="BG110" s="1323"/>
      <c r="BH110" s="1323"/>
      <c r="BI110" s="1323"/>
      <c r="BJ110" s="1323"/>
      <c r="BK110" s="1323"/>
      <c r="BL110" s="1323"/>
      <c r="BM110" s="1323"/>
      <c r="BN110" s="1323"/>
      <c r="BO110" s="1323"/>
      <c r="BP110" s="923"/>
      <c r="BQ110" s="923"/>
      <c r="BR110" s="923"/>
      <c r="BS110" s="923"/>
      <c r="BT110" s="923"/>
      <c r="BU110" s="923"/>
      <c r="BV110" s="923"/>
      <c r="BW110" s="923"/>
      <c r="BX110" s="923"/>
      <c r="BY110" s="923"/>
    </row>
    <row r="111" spans="2:127" s="683" customFormat="1" ht="16.5" customHeight="1" x14ac:dyDescent="0.3">
      <c r="B111" s="923"/>
      <c r="C111" s="976"/>
      <c r="D111" s="925"/>
      <c r="E111" s="925"/>
      <c r="F111" s="925"/>
      <c r="G111" s="925"/>
      <c r="H111" s="925"/>
      <c r="I111" s="925"/>
      <c r="J111" s="925"/>
      <c r="K111" s="925"/>
      <c r="L111" s="925"/>
      <c r="M111" s="925"/>
      <c r="N111" s="1615" t="s">
        <v>932</v>
      </c>
      <c r="O111" s="1616"/>
      <c r="P111" s="1425" t="s">
        <v>729</v>
      </c>
      <c r="Q111" s="1426"/>
      <c r="R111" s="925"/>
      <c r="S111" s="950"/>
      <c r="T111" s="945"/>
      <c r="U111" s="1918" t="s">
        <v>984</v>
      </c>
      <c r="V111" s="1919"/>
      <c r="W111" s="1919"/>
      <c r="X111" s="1919"/>
      <c r="Y111" s="1919"/>
      <c r="Z111" s="1919"/>
      <c r="AA111" s="1919"/>
      <c r="AB111" s="1919"/>
      <c r="AC111" s="1919"/>
      <c r="AD111" s="1920"/>
      <c r="AE111" s="1908" t="e">
        <f>AB53+AB54+AB55+AB56+AB57+AB58</f>
        <v>#VALUE!</v>
      </c>
      <c r="AF111" s="1909"/>
      <c r="AG111" s="1904" t="e">
        <f>AE111/H11</f>
        <v>#VALUE!</v>
      </c>
      <c r="AH111" s="1905"/>
      <c r="AI111" s="1348"/>
      <c r="AJ111" s="1323"/>
      <c r="AK111" s="1311"/>
      <c r="AL111" s="1393" t="s">
        <v>1070</v>
      </c>
      <c r="AM111" s="1392">
        <f>[35]Introduction!$Q$22</f>
        <v>0</v>
      </c>
      <c r="AN111" s="1394">
        <f>[35]Introduction!$Q$23</f>
        <v>0</v>
      </c>
      <c r="AO111" s="1310"/>
      <c r="AP111" s="1395"/>
      <c r="AQ111" s="1395"/>
      <c r="AR111" s="1322"/>
      <c r="AS111" s="1322"/>
      <c r="AT111" s="1322"/>
      <c r="AU111" s="1322"/>
      <c r="AV111" s="1322"/>
      <c r="AW111" s="1415"/>
      <c r="AX111" s="1415"/>
      <c r="AY111" s="1415"/>
      <c r="AZ111" s="1415"/>
      <c r="BA111" s="1312"/>
      <c r="BB111" s="1324"/>
      <c r="BC111" s="1324"/>
      <c r="BD111" s="1324"/>
      <c r="BE111" s="1324"/>
      <c r="BF111" s="1323"/>
      <c r="BG111" s="1323"/>
      <c r="BH111" s="1323"/>
      <c r="BI111" s="1323"/>
      <c r="BJ111" s="1323"/>
      <c r="BK111" s="1323"/>
      <c r="BL111" s="1323"/>
      <c r="BM111" s="1323"/>
      <c r="BN111" s="1323"/>
      <c r="BO111" s="1323"/>
      <c r="BP111" s="923"/>
      <c r="BQ111" s="923"/>
      <c r="BR111" s="923"/>
      <c r="BS111" s="923"/>
      <c r="BT111" s="923"/>
      <c r="BU111" s="923"/>
      <c r="BV111" s="923"/>
      <c r="BW111" s="923"/>
      <c r="BX111" s="923"/>
      <c r="BY111" s="923"/>
    </row>
    <row r="112" spans="2:127" s="256" customFormat="1" ht="16.5" customHeight="1" x14ac:dyDescent="0.45">
      <c r="B112" s="923"/>
      <c r="C112" s="976"/>
      <c r="D112" s="925"/>
      <c r="E112" s="925"/>
      <c r="F112" s="925"/>
      <c r="G112" s="925"/>
      <c r="H112" s="925"/>
      <c r="I112" s="925"/>
      <c r="J112" s="925"/>
      <c r="K112" s="925"/>
      <c r="L112" s="925"/>
      <c r="M112" s="925"/>
      <c r="N112" s="1615" t="s">
        <v>797</v>
      </c>
      <c r="O112" s="1616"/>
      <c r="P112" s="1425" t="s">
        <v>730</v>
      </c>
      <c r="Q112" s="1426"/>
      <c r="R112" s="925"/>
      <c r="S112" s="950"/>
      <c r="T112" s="945"/>
      <c r="U112" s="1921"/>
      <c r="V112" s="1922"/>
      <c r="W112" s="1922"/>
      <c r="X112" s="1922"/>
      <c r="Y112" s="1922"/>
      <c r="Z112" s="1922"/>
      <c r="AA112" s="1922"/>
      <c r="AB112" s="1922"/>
      <c r="AC112" s="1922"/>
      <c r="AD112" s="1923"/>
      <c r="AE112" s="1910"/>
      <c r="AF112" s="1911"/>
      <c r="AG112" s="1906"/>
      <c r="AH112" s="1907"/>
      <c r="AI112" s="1348"/>
      <c r="AJ112" s="1331"/>
      <c r="AK112" s="1396"/>
      <c r="AL112" s="1396"/>
      <c r="AM112" s="1393"/>
      <c r="AN112" s="1393"/>
      <c r="AO112" s="1393"/>
      <c r="AP112" s="1397"/>
      <c r="AQ112" s="1397"/>
      <c r="AR112" s="1398"/>
      <c r="AS112" s="1398"/>
      <c r="AT112" s="1395"/>
      <c r="AU112" s="1395"/>
      <c r="AV112" s="1395"/>
      <c r="AW112" s="1319"/>
      <c r="AX112" s="1374"/>
      <c r="AY112" s="1374"/>
      <c r="AZ112" s="1374"/>
      <c r="BA112" s="1312"/>
      <c r="BB112" s="1324"/>
      <c r="BC112" s="1324"/>
      <c r="BD112" s="1324"/>
      <c r="BE112" s="1324"/>
      <c r="BF112" s="1323"/>
      <c r="BG112" s="1323"/>
      <c r="BH112" s="1323"/>
      <c r="BI112" s="1323"/>
      <c r="BJ112" s="1323"/>
      <c r="BK112" s="1323"/>
      <c r="BL112" s="1323"/>
      <c r="BM112" s="1323"/>
      <c r="BN112" s="1323"/>
      <c r="BO112" s="1323"/>
      <c r="BP112" s="923"/>
      <c r="BQ112" s="923"/>
      <c r="BR112" s="923"/>
      <c r="BS112" s="923"/>
      <c r="BT112" s="923"/>
      <c r="BU112" s="923"/>
      <c r="BV112" s="923"/>
      <c r="BW112" s="923"/>
      <c r="BX112" s="923"/>
      <c r="BY112" s="923"/>
      <c r="DM112" s="1013"/>
      <c r="DN112" s="1013"/>
      <c r="DO112" s="1013"/>
      <c r="DP112" s="1013"/>
      <c r="DQ112" s="1013"/>
      <c r="DR112" s="1013"/>
      <c r="DS112" s="1013"/>
      <c r="DT112" s="1013"/>
      <c r="DU112" s="1013"/>
      <c r="DV112" s="1013"/>
      <c r="DW112" s="1013"/>
    </row>
    <row r="113" spans="2:127" s="256" customFormat="1" ht="16.5" customHeight="1" x14ac:dyDescent="0.3">
      <c r="B113" s="923"/>
      <c r="C113" s="976"/>
      <c r="D113" s="925"/>
      <c r="E113" s="953"/>
      <c r="F113" s="953"/>
      <c r="G113" s="953"/>
      <c r="H113" s="953"/>
      <c r="I113" s="953"/>
      <c r="J113" s="953"/>
      <c r="K113" s="953"/>
      <c r="L113" s="953"/>
      <c r="M113" s="953"/>
      <c r="N113" s="1615" t="s">
        <v>796</v>
      </c>
      <c r="O113" s="1616"/>
      <c r="P113" s="1425" t="s">
        <v>731</v>
      </c>
      <c r="Q113" s="1426"/>
      <c r="R113" s="953"/>
      <c r="S113" s="950"/>
      <c r="T113" s="945"/>
      <c r="U113" s="925"/>
      <c r="V113" s="925"/>
      <c r="W113" s="925"/>
      <c r="X113" s="925"/>
      <c r="Y113" s="925"/>
      <c r="Z113" s="925"/>
      <c r="AA113" s="925"/>
      <c r="AB113" s="925"/>
      <c r="AC113" s="925"/>
      <c r="AD113" s="925"/>
      <c r="AE113" s="925"/>
      <c r="AF113" s="925"/>
      <c r="AG113" s="923"/>
      <c r="AH113" s="923"/>
      <c r="AI113" s="1348"/>
      <c r="AJ113" s="1331"/>
      <c r="AQ113" s="1322"/>
      <c r="AR113" s="1319"/>
      <c r="AS113" s="1319"/>
      <c r="AT113" s="1319"/>
      <c r="AU113" s="1319"/>
      <c r="AV113" s="1319"/>
      <c r="AW113" s="1319"/>
      <c r="AX113" s="1374"/>
      <c r="AY113" s="1374"/>
      <c r="AZ113" s="1374"/>
      <c r="BA113" s="1312"/>
      <c r="BB113" s="1324"/>
      <c r="BC113" s="1324"/>
      <c r="BD113" s="1324"/>
      <c r="BE113" s="1324"/>
      <c r="BF113" s="1323"/>
      <c r="BG113" s="1323"/>
      <c r="BH113" s="1323"/>
      <c r="BI113" s="1323"/>
      <c r="BJ113" s="1323"/>
      <c r="BK113" s="1323"/>
      <c r="BL113" s="1323"/>
      <c r="BM113" s="1323"/>
      <c r="BN113" s="1323"/>
      <c r="BO113" s="1323"/>
      <c r="BP113" s="923"/>
      <c r="BQ113" s="923"/>
      <c r="BR113" s="923"/>
      <c r="BS113" s="923"/>
      <c r="BT113" s="923"/>
      <c r="BU113" s="923"/>
      <c r="BV113" s="923"/>
      <c r="BW113" s="923"/>
      <c r="BX113" s="923"/>
      <c r="BY113" s="923"/>
      <c r="DM113" s="1013"/>
      <c r="DN113" s="1013"/>
      <c r="DO113" s="1013"/>
      <c r="DP113" s="1013"/>
      <c r="DQ113" s="1013"/>
      <c r="DR113" s="1013"/>
      <c r="DS113" s="1013"/>
      <c r="DT113" s="1013"/>
      <c r="DU113" s="1013"/>
      <c r="DV113" s="1013"/>
      <c r="DW113" s="1013"/>
    </row>
    <row r="114" spans="2:127" s="256" customFormat="1" ht="16.5" customHeight="1" x14ac:dyDescent="0.3">
      <c r="B114" s="923"/>
      <c r="C114" s="976"/>
      <c r="D114" s="925"/>
      <c r="E114" s="925"/>
      <c r="F114" s="925"/>
      <c r="G114" s="925"/>
      <c r="H114" s="925"/>
      <c r="I114" s="925"/>
      <c r="J114" s="925"/>
      <c r="K114" s="925"/>
      <c r="L114" s="925"/>
      <c r="M114" s="925"/>
      <c r="N114" s="1615" t="s">
        <v>795</v>
      </c>
      <c r="O114" s="1616"/>
      <c r="P114" s="1425" t="s">
        <v>732</v>
      </c>
      <c r="Q114" s="1426"/>
      <c r="R114" s="925"/>
      <c r="S114" s="950"/>
      <c r="T114" s="945"/>
      <c r="U114" s="925"/>
      <c r="V114" s="925"/>
      <c r="W114" s="925"/>
      <c r="X114" s="925"/>
      <c r="Y114" s="925"/>
      <c r="Z114" s="925"/>
      <c r="AA114" s="925"/>
      <c r="AB114" s="925"/>
      <c r="AC114" s="925"/>
      <c r="AD114" s="925"/>
      <c r="AE114" s="925"/>
      <c r="AF114" s="925"/>
      <c r="AG114" s="923"/>
      <c r="AH114" s="923"/>
      <c r="AI114" s="1348"/>
      <c r="AJ114" s="1331"/>
      <c r="AQ114" s="1322"/>
      <c r="AR114" s="1318"/>
      <c r="AS114" s="1318"/>
      <c r="AT114" s="1318"/>
      <c r="AU114" s="1318"/>
      <c r="AV114" s="1318"/>
      <c r="AW114" s="1318"/>
      <c r="AX114" s="1328"/>
      <c r="AY114" s="1328"/>
      <c r="AZ114" s="1328"/>
      <c r="BA114" s="1312"/>
      <c r="BB114" s="1324"/>
      <c r="BC114" s="1324"/>
      <c r="BD114" s="1324"/>
      <c r="BE114" s="1324"/>
      <c r="BF114" s="1323"/>
      <c r="BG114" s="1323"/>
      <c r="BH114" s="1323"/>
      <c r="BI114" s="1323"/>
      <c r="BJ114" s="1323"/>
      <c r="BK114" s="1323"/>
      <c r="BL114" s="1323"/>
      <c r="BM114" s="1323"/>
      <c r="BN114" s="1323"/>
      <c r="BO114" s="1323"/>
      <c r="BP114" s="923"/>
      <c r="BQ114" s="923"/>
      <c r="BR114" s="923"/>
      <c r="BS114" s="923"/>
      <c r="BT114" s="923"/>
      <c r="BU114" s="923"/>
      <c r="BV114" s="923"/>
      <c r="BW114" s="923"/>
      <c r="BX114" s="923"/>
      <c r="BY114" s="923"/>
      <c r="DM114" s="993"/>
      <c r="DN114" s="993"/>
      <c r="DO114" s="993"/>
      <c r="DP114" s="993"/>
      <c r="DQ114" s="993"/>
      <c r="DR114" s="993"/>
      <c r="DS114" s="993"/>
      <c r="DT114" s="993"/>
      <c r="DU114" s="993"/>
      <c r="DV114" s="1013"/>
      <c r="DW114" s="1013"/>
    </row>
    <row r="115" spans="2:127" s="256" customFormat="1" ht="21" customHeight="1" x14ac:dyDescent="0.3">
      <c r="B115" s="923"/>
      <c r="C115" s="976"/>
      <c r="D115" s="925"/>
      <c r="E115" s="925"/>
      <c r="F115" s="925"/>
      <c r="G115" s="925"/>
      <c r="H115" s="925"/>
      <c r="I115" s="925"/>
      <c r="J115" s="925"/>
      <c r="K115" s="925"/>
      <c r="L115" s="925"/>
      <c r="M115" s="925"/>
      <c r="N115" s="1615" t="s">
        <v>931</v>
      </c>
      <c r="O115" s="1616"/>
      <c r="P115" s="1425" t="s">
        <v>733</v>
      </c>
      <c r="Q115" s="1426"/>
      <c r="R115" s="925"/>
      <c r="S115" s="950"/>
      <c r="T115" s="947"/>
      <c r="U115" s="1424" t="s">
        <v>1068</v>
      </c>
      <c r="V115" s="1424"/>
      <c r="W115" s="1424"/>
      <c r="X115" s="1424"/>
      <c r="Y115" s="1424"/>
      <c r="Z115" s="1424"/>
      <c r="AA115" s="1424"/>
      <c r="AB115" s="925"/>
      <c r="AC115" s="925"/>
      <c r="AD115" s="925"/>
      <c r="AE115" s="925"/>
      <c r="AF115" s="925"/>
      <c r="AG115" s="923"/>
      <c r="AH115" s="923"/>
      <c r="AI115" s="1348"/>
      <c r="AJ115" s="1323"/>
      <c r="AQ115" s="1322"/>
      <c r="AR115" s="1318"/>
      <c r="AS115" s="1318"/>
      <c r="AT115" s="1318"/>
      <c r="AU115" s="1318"/>
      <c r="AV115" s="1318"/>
      <c r="AW115" s="1318"/>
      <c r="AX115" s="1328"/>
      <c r="AY115" s="1328"/>
      <c r="AZ115" s="1328"/>
      <c r="BA115" s="1312"/>
      <c r="BB115" s="1324"/>
      <c r="BC115" s="1324"/>
      <c r="BD115" s="1324"/>
      <c r="BE115" s="1324"/>
      <c r="BF115" s="1323"/>
      <c r="BG115" s="1323"/>
      <c r="BH115" s="1323"/>
      <c r="BI115" s="1323"/>
      <c r="BJ115" s="1323"/>
      <c r="BK115" s="1323"/>
      <c r="BL115" s="1323"/>
      <c r="BM115" s="1323"/>
      <c r="BN115" s="1323"/>
      <c r="BO115" s="1323"/>
      <c r="BP115" s="923"/>
      <c r="BQ115" s="923"/>
      <c r="BR115" s="923"/>
      <c r="BS115" s="923"/>
      <c r="BT115" s="923"/>
      <c r="BU115" s="923"/>
      <c r="BV115" s="923"/>
      <c r="BW115" s="923"/>
      <c r="BX115" s="923"/>
      <c r="BY115" s="923"/>
      <c r="DM115" s="993"/>
      <c r="DN115" s="993"/>
      <c r="DO115" s="993"/>
      <c r="DP115" s="993"/>
      <c r="DQ115" s="993"/>
      <c r="DR115" s="993"/>
      <c r="DS115" s="993"/>
      <c r="DT115" s="993"/>
      <c r="DU115" s="993"/>
      <c r="DV115" s="1013"/>
      <c r="DW115" s="1013"/>
    </row>
    <row r="116" spans="2:127" s="256" customFormat="1" ht="16.5" customHeight="1" x14ac:dyDescent="0.3">
      <c r="B116" s="923"/>
      <c r="C116" s="976"/>
      <c r="D116" s="925"/>
      <c r="E116" s="925"/>
      <c r="F116" s="925"/>
      <c r="G116" s="925"/>
      <c r="H116" s="925"/>
      <c r="I116" s="925"/>
      <c r="J116" s="925"/>
      <c r="K116" s="925"/>
      <c r="L116" s="925"/>
      <c r="M116" s="925"/>
      <c r="N116" s="925"/>
      <c r="O116" s="925"/>
      <c r="P116" s="925"/>
      <c r="Q116" s="925"/>
      <c r="R116" s="925"/>
      <c r="S116" s="950"/>
      <c r="T116" s="947"/>
      <c r="U116" s="1424"/>
      <c r="V116" s="1424"/>
      <c r="W116" s="1424"/>
      <c r="X116" s="1424"/>
      <c r="Y116" s="1424"/>
      <c r="Z116" s="1424"/>
      <c r="AA116" s="1424"/>
      <c r="AB116" s="925"/>
      <c r="AC116" s="925"/>
      <c r="AD116" s="925"/>
      <c r="AE116" s="925"/>
      <c r="AF116" s="925"/>
      <c r="AG116" s="923"/>
      <c r="AH116" s="923"/>
      <c r="AI116" s="1348"/>
      <c r="AJ116" s="1323"/>
      <c r="AQ116" s="1322"/>
      <c r="AR116" s="1373"/>
      <c r="AS116" s="1373"/>
      <c r="AT116" s="1373"/>
      <c r="AU116" s="1373"/>
      <c r="AV116" s="1373"/>
      <c r="AW116" s="1373"/>
      <c r="AX116" s="1328"/>
      <c r="AY116" s="1328"/>
      <c r="AZ116" s="1328"/>
      <c r="BA116" s="1312"/>
      <c r="BB116" s="1324"/>
      <c r="BC116" s="1324"/>
      <c r="BD116" s="1324"/>
      <c r="BE116" s="1324"/>
      <c r="BF116" s="1323"/>
      <c r="BG116" s="1323"/>
      <c r="BH116" s="1323"/>
      <c r="BI116" s="1323"/>
      <c r="BJ116" s="1323"/>
      <c r="BK116" s="1323"/>
      <c r="BL116" s="1323"/>
      <c r="BM116" s="1323"/>
      <c r="BN116" s="1323"/>
      <c r="BO116" s="1323"/>
      <c r="BP116" s="923"/>
      <c r="BQ116" s="923"/>
      <c r="BR116" s="923"/>
      <c r="BS116" s="923"/>
      <c r="BT116" s="923"/>
      <c r="BU116" s="923"/>
      <c r="BV116" s="923"/>
      <c r="BW116" s="923"/>
      <c r="BX116" s="923"/>
      <c r="BY116" s="923"/>
      <c r="DM116" s="993"/>
      <c r="DN116" s="1405"/>
      <c r="DO116" s="1406" t="s">
        <v>809</v>
      </c>
      <c r="DP116" s="1406" t="str">
        <f>AB118</f>
        <v>Actual</v>
      </c>
      <c r="DQ116" s="1406" t="s">
        <v>1080</v>
      </c>
      <c r="DR116" s="1407" t="s">
        <v>1081</v>
      </c>
      <c r="DS116" s="993"/>
      <c r="DT116" s="993"/>
      <c r="DU116" s="993"/>
      <c r="DV116" s="1013"/>
      <c r="DW116" s="1013"/>
    </row>
    <row r="117" spans="2:127" s="256" customFormat="1" ht="16.5" customHeight="1" x14ac:dyDescent="0.35">
      <c r="B117" s="923"/>
      <c r="C117" s="976"/>
      <c r="D117" s="925"/>
      <c r="E117" s="925"/>
      <c r="F117" s="925"/>
      <c r="G117" s="925"/>
      <c r="H117" s="925"/>
      <c r="I117" s="925"/>
      <c r="J117" s="925"/>
      <c r="K117" s="925"/>
      <c r="L117" s="925"/>
      <c r="M117" s="925"/>
      <c r="N117" s="925"/>
      <c r="O117" s="925"/>
      <c r="P117" s="925"/>
      <c r="Q117" s="925"/>
      <c r="R117" s="925"/>
      <c r="S117" s="950"/>
      <c r="T117" s="947"/>
      <c r="U117" s="1061" t="s">
        <v>1082</v>
      </c>
      <c r="V117" s="1060"/>
      <c r="W117" s="1060"/>
      <c r="X117" s="925"/>
      <c r="Y117" s="925"/>
      <c r="Z117" s="925"/>
      <c r="AA117" s="925"/>
      <c r="AB117" s="925"/>
      <c r="AC117" s="925"/>
      <c r="AD117" s="925"/>
      <c r="AE117" s="925"/>
      <c r="AF117" s="925"/>
      <c r="AG117" s="923"/>
      <c r="AH117" s="923"/>
      <c r="AI117" s="1348"/>
      <c r="AJ117" s="1323"/>
      <c r="AK117" s="1311"/>
      <c r="AL117" s="1311"/>
      <c r="AM117" s="1311"/>
      <c r="AN117" s="1311"/>
      <c r="AO117" s="1311"/>
      <c r="AP117" s="1316"/>
      <c r="AQ117" s="1326"/>
      <c r="AR117" s="1326"/>
      <c r="AS117" s="1326"/>
      <c r="AT117" s="1326"/>
      <c r="AU117" s="1326"/>
      <c r="AV117" s="1326"/>
      <c r="AW117" s="1372"/>
      <c r="AX117" s="1328"/>
      <c r="AY117" s="1328"/>
      <c r="AZ117" s="1328"/>
      <c r="BA117" s="1312"/>
      <c r="BB117" s="1324"/>
      <c r="BC117" s="1324"/>
      <c r="BD117" s="1324"/>
      <c r="BE117" s="1324"/>
      <c r="BF117" s="1323"/>
      <c r="BG117" s="1323"/>
      <c r="BH117" s="1323"/>
      <c r="BI117" s="1323"/>
      <c r="BJ117" s="1323"/>
      <c r="BK117" s="1323"/>
      <c r="BL117" s="1323"/>
      <c r="BM117" s="1323"/>
      <c r="BN117" s="1323"/>
      <c r="BO117" s="1323"/>
      <c r="BP117" s="923"/>
      <c r="BQ117" s="923"/>
      <c r="BR117" s="923"/>
      <c r="BS117" s="923"/>
      <c r="BT117" s="923"/>
      <c r="BU117" s="923"/>
      <c r="BV117" s="923"/>
      <c r="BW117" s="923"/>
      <c r="BX117" s="923"/>
      <c r="BY117" s="923"/>
      <c r="DM117" s="993"/>
      <c r="DN117" s="1408" t="str">
        <f>U119</f>
        <v>Operational Carbon (Verification)</v>
      </c>
      <c r="DO117" s="1408">
        <f>Z119</f>
        <v>0</v>
      </c>
      <c r="DP117" s="1408">
        <f>AB119</f>
        <v>0</v>
      </c>
      <c r="DQ117" s="1409" t="e">
        <f>DO117/DO117</f>
        <v>#DIV/0!</v>
      </c>
      <c r="DR117" s="1410" t="e">
        <f>AG119</f>
        <v>#DIV/0!</v>
      </c>
      <c r="DS117" s="993"/>
      <c r="DT117" s="993"/>
      <c r="DU117" s="993"/>
      <c r="DV117" s="1013"/>
      <c r="DW117" s="1013"/>
    </row>
    <row r="118" spans="2:127" s="256" customFormat="1" ht="47.25" customHeight="1" x14ac:dyDescent="0.35">
      <c r="B118" s="923"/>
      <c r="C118" s="976"/>
      <c r="D118" s="1001"/>
      <c r="E118" s="1002"/>
      <c r="F118" s="1002"/>
      <c r="G118" s="1002"/>
      <c r="H118" s="1003"/>
      <c r="I118" s="1003"/>
      <c r="J118" s="1003"/>
      <c r="K118" s="1003"/>
      <c r="L118" s="1004"/>
      <c r="M118" s="1005"/>
      <c r="N118" s="1005"/>
      <c r="O118" s="1005"/>
      <c r="P118" s="1006"/>
      <c r="Q118" s="1006"/>
      <c r="R118" s="925"/>
      <c r="S118" s="950"/>
      <c r="T118" s="947"/>
      <c r="U118" s="1433" t="s">
        <v>1071</v>
      </c>
      <c r="V118" s="1434"/>
      <c r="W118" s="1434"/>
      <c r="X118" s="1434"/>
      <c r="Y118" s="1435"/>
      <c r="Z118" s="1431" t="s">
        <v>1074</v>
      </c>
      <c r="AA118" s="1432"/>
      <c r="AB118" s="1431" t="s">
        <v>1069</v>
      </c>
      <c r="AC118" s="1924"/>
      <c r="AD118" s="1432"/>
      <c r="AE118" s="1431" t="s">
        <v>1072</v>
      </c>
      <c r="AF118" s="1432"/>
      <c r="AG118" s="1942" t="s">
        <v>1073</v>
      </c>
      <c r="AH118" s="1943"/>
      <c r="AI118" s="1348"/>
      <c r="AJ118" s="1323"/>
      <c r="AK118" s="1311"/>
      <c r="AL118" s="1311"/>
      <c r="AM118" s="1311"/>
      <c r="AN118" s="1311"/>
      <c r="AO118" s="1311"/>
      <c r="AP118" s="1326"/>
      <c r="AQ118" s="1326"/>
      <c r="AR118" s="1326"/>
      <c r="AS118" s="1326"/>
      <c r="AT118" s="1326"/>
      <c r="AU118" s="1326"/>
      <c r="AV118" s="1326"/>
      <c r="AW118" s="1318"/>
      <c r="AX118" s="1328"/>
      <c r="AY118" s="1328"/>
      <c r="AZ118" s="1328"/>
      <c r="BA118" s="1312"/>
      <c r="BB118" s="1324"/>
      <c r="BC118" s="1324"/>
      <c r="BD118" s="1324"/>
      <c r="BE118" s="1324"/>
      <c r="BF118" s="1323"/>
      <c r="BG118" s="1323"/>
      <c r="BH118" s="1323"/>
      <c r="BI118" s="1323"/>
      <c r="BJ118" s="1323"/>
      <c r="BK118" s="1323"/>
      <c r="BL118" s="1323"/>
      <c r="BM118" s="1323"/>
      <c r="BN118" s="1323"/>
      <c r="BO118" s="1323"/>
      <c r="BP118" s="923"/>
      <c r="BQ118" s="923"/>
      <c r="BR118" s="923"/>
      <c r="BS118" s="923"/>
      <c r="BT118" s="923"/>
      <c r="BU118" s="923"/>
      <c r="BV118" s="923"/>
      <c r="BW118" s="923"/>
      <c r="BX118" s="923"/>
      <c r="BY118" s="923"/>
      <c r="DM118" s="993"/>
      <c r="DN118" s="1408" t="str">
        <f>U128</f>
        <v>Operational Carbon (Operation &amp; Maintenance)</v>
      </c>
      <c r="DO118" s="1408">
        <f>Z128</f>
        <v>0</v>
      </c>
      <c r="DP118" s="1411">
        <f>AB128</f>
        <v>0</v>
      </c>
      <c r="DQ118" s="1409" t="e">
        <f>DO118/DO118</f>
        <v>#DIV/0!</v>
      </c>
      <c r="DR118" s="1410" t="e">
        <f>AE128/Z128</f>
        <v>#DIV/0!</v>
      </c>
      <c r="DS118" s="993"/>
      <c r="DT118" s="993"/>
      <c r="DU118" s="993"/>
      <c r="DV118" s="1013"/>
      <c r="DW118" s="1013"/>
    </row>
    <row r="119" spans="2:127" s="256" customFormat="1" ht="16.5" customHeight="1" x14ac:dyDescent="0.35">
      <c r="B119" s="923"/>
      <c r="C119" s="976"/>
      <c r="D119" s="967"/>
      <c r="E119" s="1070"/>
      <c r="F119" s="1070"/>
      <c r="G119" s="1070"/>
      <c r="H119" s="1003"/>
      <c r="I119" s="1003"/>
      <c r="J119" s="1003"/>
      <c r="K119" s="1003"/>
      <c r="L119" s="1941" t="s">
        <v>995</v>
      </c>
      <c r="M119" s="1941"/>
      <c r="N119" s="1941"/>
      <c r="O119" s="1941"/>
      <c r="P119" s="1422"/>
      <c r="Q119" s="1422"/>
      <c r="R119" s="1422"/>
      <c r="S119" s="950"/>
      <c r="T119" s="945"/>
      <c r="U119" s="1427" t="s">
        <v>1217</v>
      </c>
      <c r="V119" s="1428"/>
      <c r="W119" s="1428"/>
      <c r="X119" s="1428"/>
      <c r="Y119" s="1428"/>
      <c r="Z119" s="1436">
        <f>[10]Introduction!$Q$22+[9]Introduction!$R$23</f>
        <v>0</v>
      </c>
      <c r="AA119" s="1437"/>
      <c r="AB119" s="1617">
        <f>AB50+AB51</f>
        <v>0</v>
      </c>
      <c r="AC119" s="1618"/>
      <c r="AD119" s="1619"/>
      <c r="AE119" s="1897">
        <f>Z119-AB119</f>
        <v>0</v>
      </c>
      <c r="AF119" s="1898"/>
      <c r="AG119" s="1444" t="e">
        <f>AE119/Z119</f>
        <v>#DIV/0!</v>
      </c>
      <c r="AH119" s="1445"/>
      <c r="AI119" s="1348"/>
      <c r="AJ119" s="1323"/>
      <c r="AK119" s="1311"/>
      <c r="AL119" s="1311"/>
      <c r="AM119" s="1311"/>
      <c r="AN119" s="1311"/>
      <c r="AO119" s="1311"/>
      <c r="AP119" s="1326"/>
      <c r="AQ119" s="1319"/>
      <c r="AR119" s="1319"/>
      <c r="AS119" s="1319"/>
      <c r="AT119" s="1319"/>
      <c r="AU119" s="1319"/>
      <c r="AV119" s="1319"/>
      <c r="AW119" s="1319"/>
      <c r="AX119" s="1374"/>
      <c r="AY119" s="1374"/>
      <c r="AZ119" s="1374"/>
      <c r="BA119" s="1312"/>
      <c r="BB119" s="1324"/>
      <c r="BC119" s="1324"/>
      <c r="BD119" s="1324"/>
      <c r="BE119" s="1324"/>
      <c r="BF119" s="1323"/>
      <c r="BG119" s="1323"/>
      <c r="BH119" s="1323"/>
      <c r="BI119" s="1323"/>
      <c r="BJ119" s="1323"/>
      <c r="BK119" s="1323"/>
      <c r="BL119" s="1323"/>
      <c r="BM119" s="1323"/>
      <c r="BN119" s="1323"/>
      <c r="BO119" s="1323"/>
      <c r="BP119" s="923"/>
      <c r="BQ119" s="923"/>
      <c r="BR119" s="923"/>
      <c r="BS119" s="923"/>
      <c r="BT119" s="923"/>
      <c r="BU119" s="923"/>
      <c r="BV119" s="923"/>
      <c r="BW119" s="923"/>
      <c r="BX119" s="923"/>
      <c r="BY119" s="923"/>
      <c r="DM119" s="993"/>
      <c r="DN119" s="1408" t="str">
        <f>U121</f>
        <v>Embodied Carbon (from Cradle to Gate only)</v>
      </c>
      <c r="DO119" s="1408">
        <f>Z121</f>
        <v>0</v>
      </c>
      <c r="DP119" s="1408">
        <f>AB121</f>
        <v>0</v>
      </c>
      <c r="DQ119" s="1409" t="e">
        <f>DO119/DO119</f>
        <v>#DIV/0!</v>
      </c>
      <c r="DR119" s="1412" t="e">
        <f>AG121</f>
        <v>#DIV/0!</v>
      </c>
      <c r="DS119" s="993"/>
      <c r="DT119" s="993"/>
      <c r="DU119" s="993"/>
      <c r="DV119" s="1013"/>
      <c r="DW119" s="1013"/>
    </row>
    <row r="120" spans="2:127" s="256" customFormat="1" ht="28.5" customHeight="1" x14ac:dyDescent="0.3">
      <c r="B120" s="923"/>
      <c r="C120" s="976"/>
      <c r="D120" s="1497" t="s">
        <v>734</v>
      </c>
      <c r="E120" s="1497"/>
      <c r="F120" s="1497"/>
      <c r="G120" s="1497"/>
      <c r="H120" s="1999" t="s">
        <v>725</v>
      </c>
      <c r="I120" s="1999"/>
      <c r="J120" s="1999"/>
      <c r="K120" s="1999"/>
      <c r="L120" s="1483" t="s">
        <v>1219</v>
      </c>
      <c r="M120" s="1484"/>
      <c r="N120" s="1999" t="s">
        <v>735</v>
      </c>
      <c r="O120" s="1999"/>
      <c r="P120" s="1423"/>
      <c r="Q120" s="1423"/>
      <c r="R120" s="1423"/>
      <c r="S120" s="950"/>
      <c r="T120" s="945"/>
      <c r="U120" s="1429"/>
      <c r="V120" s="1430"/>
      <c r="W120" s="1430"/>
      <c r="X120" s="1430"/>
      <c r="Y120" s="1430"/>
      <c r="Z120" s="1438"/>
      <c r="AA120" s="1439"/>
      <c r="AB120" s="1620"/>
      <c r="AC120" s="1621"/>
      <c r="AD120" s="1622"/>
      <c r="AE120" s="1899"/>
      <c r="AF120" s="1900"/>
      <c r="AG120" s="1446"/>
      <c r="AH120" s="1447"/>
      <c r="AI120" s="1348"/>
      <c r="AJ120" s="1323"/>
      <c r="AK120" s="1311"/>
      <c r="AL120" s="1311"/>
      <c r="AM120" s="1311"/>
      <c r="AN120" s="1311"/>
      <c r="AO120" s="1311"/>
      <c r="AP120" s="1316"/>
      <c r="AQ120" s="1319"/>
      <c r="AR120" s="1319"/>
      <c r="AS120" s="1319"/>
      <c r="AT120" s="1319"/>
      <c r="AU120" s="1319"/>
      <c r="AV120" s="1319"/>
      <c r="AW120" s="1319"/>
      <c r="AX120" s="1374"/>
      <c r="AY120" s="1374"/>
      <c r="AZ120" s="1374"/>
      <c r="BA120" s="1312"/>
      <c r="BB120" s="1324"/>
      <c r="BC120" s="1324"/>
      <c r="BD120" s="1324"/>
      <c r="BE120" s="1324"/>
      <c r="BF120" s="1323"/>
      <c r="BG120" s="1323"/>
      <c r="BH120" s="1323"/>
      <c r="BI120" s="1323"/>
      <c r="BJ120" s="1323"/>
      <c r="BK120" s="1323"/>
      <c r="BL120" s="1323"/>
      <c r="BM120" s="1323"/>
      <c r="BN120" s="1323"/>
      <c r="BO120" s="1323"/>
      <c r="BP120" s="923"/>
      <c r="BQ120" s="923"/>
      <c r="BR120" s="923"/>
      <c r="BS120" s="923"/>
      <c r="BT120" s="923"/>
      <c r="BU120" s="923"/>
      <c r="BV120" s="923"/>
      <c r="BW120" s="923"/>
      <c r="BX120" s="923"/>
      <c r="BY120" s="923"/>
      <c r="DM120" s="993"/>
      <c r="DN120" s="993"/>
      <c r="DO120" s="993"/>
      <c r="DP120" s="993"/>
      <c r="DQ120" s="993"/>
      <c r="DR120" s="993"/>
      <c r="DS120" s="993"/>
      <c r="DT120" s="993"/>
      <c r="DU120" s="993"/>
      <c r="DV120" s="1013"/>
      <c r="DW120" s="1013"/>
    </row>
    <row r="121" spans="2:127" s="256" customFormat="1" ht="23.25" customHeight="1" x14ac:dyDescent="0.3">
      <c r="B121" s="923"/>
      <c r="C121" s="976"/>
      <c r="D121" s="1497"/>
      <c r="E121" s="1497"/>
      <c r="F121" s="1497"/>
      <c r="G121" s="1497"/>
      <c r="H121" s="1999"/>
      <c r="I121" s="1999"/>
      <c r="J121" s="1999"/>
      <c r="K121" s="1999"/>
      <c r="L121" s="1485"/>
      <c r="M121" s="1486"/>
      <c r="N121" s="1999"/>
      <c r="O121" s="1999"/>
      <c r="P121" s="1423"/>
      <c r="Q121" s="1423"/>
      <c r="R121" s="1423"/>
      <c r="S121" s="950"/>
      <c r="T121" s="945"/>
      <c r="U121" s="1427" t="s">
        <v>1215</v>
      </c>
      <c r="V121" s="1428"/>
      <c r="W121" s="1428"/>
      <c r="X121" s="1428"/>
      <c r="Y121" s="1428"/>
      <c r="Z121" s="1436">
        <f>[16]Introduction!$Q$22</f>
        <v>0</v>
      </c>
      <c r="AA121" s="1437"/>
      <c r="AB121" s="1617">
        <f>AB58</f>
        <v>0</v>
      </c>
      <c r="AC121" s="1618"/>
      <c r="AD121" s="1619"/>
      <c r="AE121" s="1897">
        <f>Z121-AB121</f>
        <v>0</v>
      </c>
      <c r="AF121" s="1898"/>
      <c r="AG121" s="1440" t="e">
        <f>AE121/Z121</f>
        <v>#DIV/0!</v>
      </c>
      <c r="AH121" s="1441"/>
      <c r="AI121" s="1348"/>
      <c r="AJ121" s="1323"/>
      <c r="AK121" s="1311"/>
      <c r="AL121" s="1311"/>
      <c r="AM121" s="1311"/>
      <c r="AN121" s="1311"/>
      <c r="AO121" s="1311"/>
      <c r="AP121" s="1316"/>
      <c r="AQ121" s="1318"/>
      <c r="AR121" s="1318"/>
      <c r="AS121" s="1318"/>
      <c r="AT121" s="1318"/>
      <c r="AU121" s="1318"/>
      <c r="AV121" s="1318"/>
      <c r="AW121" s="1318"/>
      <c r="AX121" s="1328"/>
      <c r="AY121" s="1328"/>
      <c r="AZ121" s="1328"/>
      <c r="BA121" s="1312"/>
      <c r="BB121" s="1324"/>
      <c r="BC121" s="1324"/>
      <c r="BD121" s="1324"/>
      <c r="BE121" s="1324"/>
      <c r="BF121" s="1323"/>
      <c r="BG121" s="1323"/>
      <c r="BH121" s="1323"/>
      <c r="BI121" s="1323"/>
      <c r="BJ121" s="1323"/>
      <c r="BK121" s="1323"/>
      <c r="BL121" s="1323"/>
      <c r="BM121" s="1323"/>
      <c r="BN121" s="1323"/>
      <c r="BO121" s="1323"/>
      <c r="BP121" s="923"/>
      <c r="BQ121" s="923"/>
      <c r="BR121" s="923"/>
      <c r="BS121" s="923"/>
      <c r="BT121" s="923"/>
      <c r="BU121" s="923"/>
      <c r="BV121" s="923"/>
      <c r="BW121" s="923"/>
      <c r="BX121" s="923"/>
      <c r="BY121" s="923"/>
      <c r="DM121" s="993"/>
      <c r="DN121" s="993"/>
      <c r="DO121" s="993"/>
      <c r="DP121" s="993"/>
      <c r="DQ121" s="993"/>
      <c r="DR121" s="993"/>
      <c r="DS121" s="993"/>
      <c r="DT121" s="993"/>
      <c r="DU121" s="993"/>
      <c r="DV121" s="1013"/>
      <c r="DW121" s="1013"/>
    </row>
    <row r="122" spans="2:127" s="256" customFormat="1" ht="20.25" customHeight="1" x14ac:dyDescent="0.3">
      <c r="B122" s="923"/>
      <c r="C122" s="976"/>
      <c r="D122" s="1497"/>
      <c r="E122" s="1497"/>
      <c r="F122" s="1497"/>
      <c r="G122" s="1497"/>
      <c r="H122" s="1999"/>
      <c r="I122" s="1999"/>
      <c r="J122" s="1999"/>
      <c r="K122" s="1999"/>
      <c r="L122" s="1487"/>
      <c r="M122" s="1488"/>
      <c r="N122" s="1999"/>
      <c r="O122" s="1999"/>
      <c r="P122" s="1423"/>
      <c r="Q122" s="1423"/>
      <c r="R122" s="1423"/>
      <c r="S122" s="950"/>
      <c r="T122" s="945"/>
      <c r="U122" s="1429"/>
      <c r="V122" s="1430"/>
      <c r="W122" s="1430"/>
      <c r="X122" s="1430"/>
      <c r="Y122" s="1430"/>
      <c r="Z122" s="1438"/>
      <c r="AA122" s="1439"/>
      <c r="AB122" s="1620"/>
      <c r="AC122" s="1621"/>
      <c r="AD122" s="1622"/>
      <c r="AE122" s="1899"/>
      <c r="AF122" s="1900"/>
      <c r="AG122" s="1442"/>
      <c r="AH122" s="1443"/>
      <c r="AI122" s="1348"/>
      <c r="AJ122" s="1323"/>
      <c r="AK122" s="1311"/>
      <c r="AL122" s="1311"/>
      <c r="AM122" s="1311"/>
      <c r="AN122" s="1311"/>
      <c r="AO122" s="1311"/>
      <c r="AP122" s="1316"/>
      <c r="AQ122" s="1318"/>
      <c r="AR122" s="1318"/>
      <c r="AS122" s="1318"/>
      <c r="AT122" s="1318"/>
      <c r="AU122" s="1318"/>
      <c r="AV122" s="1318"/>
      <c r="AW122" s="1318"/>
      <c r="AX122" s="1328"/>
      <c r="AY122" s="1328"/>
      <c r="AZ122" s="1328"/>
      <c r="BA122" s="1312"/>
      <c r="BB122" s="1324"/>
      <c r="BC122" s="1324"/>
      <c r="BD122" s="1324"/>
      <c r="BE122" s="1324"/>
      <c r="BF122" s="1323"/>
      <c r="BG122" s="1323"/>
      <c r="BH122" s="1323"/>
      <c r="BI122" s="1323"/>
      <c r="BJ122" s="1323"/>
      <c r="BK122" s="1323"/>
      <c r="BL122" s="1323"/>
      <c r="BM122" s="1323"/>
      <c r="BN122" s="1323"/>
      <c r="BO122" s="1323"/>
      <c r="BP122" s="923"/>
      <c r="BQ122" s="923"/>
      <c r="BR122" s="923"/>
      <c r="BS122" s="923"/>
      <c r="BT122" s="923"/>
      <c r="BU122" s="923"/>
      <c r="BV122" s="923"/>
      <c r="BW122" s="923"/>
      <c r="BX122" s="923"/>
      <c r="BY122" s="923"/>
      <c r="DM122" s="993"/>
      <c r="DN122" s="993"/>
      <c r="DO122" s="993"/>
      <c r="DP122" s="993"/>
      <c r="DQ122" s="993"/>
      <c r="DR122" s="993"/>
      <c r="DS122" s="993"/>
      <c r="DT122" s="993"/>
      <c r="DU122" s="993"/>
      <c r="DV122" s="1013"/>
      <c r="DW122" s="1013"/>
    </row>
    <row r="123" spans="2:127" s="256" customFormat="1" ht="16.5" customHeight="1" x14ac:dyDescent="0.35">
      <c r="B123" s="923"/>
      <c r="C123" s="976"/>
      <c r="D123" s="1071" t="s">
        <v>1090</v>
      </c>
      <c r="E123" s="1072"/>
      <c r="F123" s="1072"/>
      <c r="G123" s="1073"/>
      <c r="H123" s="1417">
        <v>0.5</v>
      </c>
      <c r="I123" s="1418"/>
      <c r="J123" s="1418"/>
      <c r="K123" s="1419"/>
      <c r="L123" s="1489">
        <f>M45</f>
        <v>0</v>
      </c>
      <c r="M123" s="1490"/>
      <c r="N123" s="1491">
        <f>L123*H123</f>
        <v>0</v>
      </c>
      <c r="O123" s="1492"/>
      <c r="P123" s="1422"/>
      <c r="Q123" s="1422"/>
      <c r="R123" s="1098"/>
      <c r="S123" s="950"/>
      <c r="T123" s="945"/>
      <c r="AI123" s="1348"/>
      <c r="AJ123" s="1323"/>
      <c r="AK123" s="1311"/>
      <c r="AL123" s="1311"/>
      <c r="AM123" s="1311"/>
      <c r="AN123" s="1311"/>
      <c r="AO123" s="1311"/>
      <c r="AP123" s="1316"/>
      <c r="AQ123" s="1373"/>
      <c r="AR123" s="1373"/>
      <c r="AS123" s="1373"/>
      <c r="AT123" s="1373"/>
      <c r="AU123" s="1373"/>
      <c r="AV123" s="1373"/>
      <c r="AW123" s="1373"/>
      <c r="AX123" s="1328"/>
      <c r="AY123" s="1328"/>
      <c r="AZ123" s="1328"/>
      <c r="BA123" s="1312"/>
      <c r="BB123" s="1324"/>
      <c r="BC123" s="1324"/>
      <c r="BD123" s="1324"/>
      <c r="BE123" s="1324"/>
      <c r="BF123" s="1323"/>
      <c r="BG123" s="1311"/>
      <c r="BH123" s="1323"/>
      <c r="BI123" s="1323"/>
      <c r="BJ123" s="1323"/>
      <c r="BK123" s="1323"/>
      <c r="BL123" s="1323"/>
      <c r="BM123" s="1323"/>
      <c r="BN123" s="1323"/>
      <c r="BO123" s="1323"/>
      <c r="BP123" s="923"/>
      <c r="BQ123" s="923"/>
      <c r="BR123" s="923"/>
      <c r="BS123" s="923"/>
      <c r="BT123" s="923"/>
      <c r="BU123" s="923"/>
      <c r="BV123" s="923"/>
      <c r="BW123" s="923"/>
      <c r="BX123" s="923"/>
      <c r="BY123" s="923"/>
      <c r="DM123" s="993"/>
      <c r="DN123" s="993"/>
      <c r="DO123" s="993"/>
      <c r="DP123" s="993"/>
      <c r="DQ123" s="993"/>
      <c r="DR123" s="993"/>
      <c r="DS123" s="993"/>
      <c r="DT123" s="993"/>
      <c r="DU123" s="993"/>
      <c r="DV123" s="1013"/>
      <c r="DW123" s="1013"/>
    </row>
    <row r="124" spans="2:127" s="256" customFormat="1" ht="16.5" customHeight="1" x14ac:dyDescent="0.35">
      <c r="B124" s="923"/>
      <c r="C124" s="976"/>
      <c r="D124" s="1074" t="s">
        <v>1091</v>
      </c>
      <c r="E124" s="1072"/>
      <c r="F124" s="1072"/>
      <c r="G124" s="1073"/>
      <c r="H124" s="1417">
        <v>0.5</v>
      </c>
      <c r="I124" s="1418"/>
      <c r="J124" s="1418"/>
      <c r="K124" s="1419"/>
      <c r="L124" s="1489">
        <f>M69</f>
        <v>0</v>
      </c>
      <c r="M124" s="1490"/>
      <c r="N124" s="1491">
        <f>L124*H124</f>
        <v>0</v>
      </c>
      <c r="O124" s="1492"/>
      <c r="P124" s="1422"/>
      <c r="Q124" s="1422"/>
      <c r="R124" s="1004"/>
      <c r="S124" s="950"/>
      <c r="T124" s="945"/>
      <c r="AI124" s="1348"/>
      <c r="AJ124" s="1323"/>
      <c r="AK124" s="1311"/>
      <c r="AL124" s="1311"/>
      <c r="AM124" s="1311" t="s">
        <v>809</v>
      </c>
      <c r="AN124" s="1311" t="s">
        <v>810</v>
      </c>
      <c r="AO124" s="1311"/>
      <c r="AP124" s="1316"/>
      <c r="AQ124" s="1319"/>
      <c r="AR124" s="1319"/>
      <c r="AS124" s="1319"/>
      <c r="AT124" s="1319"/>
      <c r="AU124" s="1319"/>
      <c r="AV124" s="1319"/>
      <c r="AW124" s="1319"/>
      <c r="AX124" s="1374"/>
      <c r="AY124" s="1374"/>
      <c r="AZ124" s="1374"/>
      <c r="BA124" s="1312"/>
      <c r="BB124" s="1324"/>
      <c r="BC124" s="1324"/>
      <c r="BD124" s="1324"/>
      <c r="BE124" s="1324"/>
      <c r="BF124" s="1323"/>
      <c r="BG124" s="1323"/>
      <c r="BH124" s="1323"/>
      <c r="BI124" s="1323"/>
      <c r="BJ124" s="1323"/>
      <c r="BK124" s="1323"/>
      <c r="BL124" s="1323"/>
      <c r="BM124" s="1323"/>
      <c r="BN124" s="1323"/>
      <c r="BO124" s="1323"/>
      <c r="BP124" s="923"/>
      <c r="BQ124" s="923"/>
      <c r="BR124" s="923"/>
      <c r="BS124" s="923"/>
      <c r="BT124" s="923"/>
      <c r="BU124" s="923"/>
      <c r="BV124" s="923"/>
      <c r="BW124" s="923"/>
      <c r="BX124" s="923"/>
      <c r="BY124" s="923"/>
      <c r="DM124" s="993"/>
      <c r="DN124" s="993"/>
      <c r="DO124" s="993"/>
      <c r="DP124" s="993"/>
      <c r="DQ124" s="993"/>
      <c r="DR124" s="993"/>
      <c r="DS124" s="993"/>
      <c r="DT124" s="993"/>
      <c r="DU124" s="993"/>
      <c r="DV124" s="1013"/>
      <c r="DW124" s="1013"/>
    </row>
    <row r="125" spans="2:127" s="256" customFormat="1" ht="21.75" customHeight="1" x14ac:dyDescent="0.35">
      <c r="B125" s="923"/>
      <c r="C125" s="976"/>
      <c r="D125" s="967"/>
      <c r="E125" s="1070"/>
      <c r="F125" s="1070"/>
      <c r="G125" s="1070"/>
      <c r="H125" s="1003"/>
      <c r="I125" s="1003"/>
      <c r="J125" s="1003"/>
      <c r="K125" s="1003"/>
      <c r="L125" s="1498" t="s">
        <v>500</v>
      </c>
      <c r="M125" s="1498"/>
      <c r="N125" s="1499">
        <f>SUM(N123:O124)</f>
        <v>0</v>
      </c>
      <c r="O125" s="1499"/>
      <c r="P125" s="1422"/>
      <c r="Q125" s="1422"/>
      <c r="R125" s="1004"/>
      <c r="S125" s="950"/>
      <c r="T125" s="945"/>
      <c r="U125" s="1062" t="s">
        <v>1084</v>
      </c>
      <c r="V125" s="683"/>
      <c r="W125" s="683"/>
      <c r="X125" s="683"/>
      <c r="Y125" s="683"/>
      <c r="Z125" s="683"/>
      <c r="AA125" s="683"/>
      <c r="AB125" s="683"/>
      <c r="AC125" s="683"/>
      <c r="AD125" s="683"/>
      <c r="AE125" s="683"/>
      <c r="AF125" s="683"/>
      <c r="AG125" s="683"/>
      <c r="AH125" s="683"/>
      <c r="AI125" s="1348"/>
      <c r="AJ125" s="1323"/>
      <c r="AK125" s="1311"/>
      <c r="AL125" s="1311" t="s">
        <v>173</v>
      </c>
      <c r="AM125" s="1399">
        <f>AB107</f>
        <v>0</v>
      </c>
      <c r="AN125" s="1400">
        <f>AE107</f>
        <v>0</v>
      </c>
      <c r="AO125" s="1311"/>
      <c r="AP125" s="1316"/>
      <c r="AQ125" s="1319"/>
      <c r="AR125" s="1319"/>
      <c r="AS125" s="1319"/>
      <c r="AT125" s="1319"/>
      <c r="AU125" s="1319"/>
      <c r="AV125" s="1319"/>
      <c r="AW125" s="1319"/>
      <c r="AX125" s="1374"/>
      <c r="AY125" s="1374"/>
      <c r="AZ125" s="1374"/>
      <c r="BA125" s="1312"/>
      <c r="BB125" s="1324"/>
      <c r="BC125" s="1324"/>
      <c r="BD125" s="1324"/>
      <c r="BE125" s="1324"/>
      <c r="BF125" s="1323"/>
      <c r="BG125" s="1323"/>
      <c r="BH125" s="1323"/>
      <c r="BI125" s="1323"/>
      <c r="BJ125" s="1323"/>
      <c r="BK125" s="1323"/>
      <c r="BL125" s="1323"/>
      <c r="BM125" s="1323"/>
      <c r="BN125" s="1323"/>
      <c r="BO125" s="1323"/>
      <c r="BP125" s="923"/>
      <c r="BQ125" s="923"/>
      <c r="BR125" s="923"/>
      <c r="BS125" s="923"/>
      <c r="BT125" s="923"/>
      <c r="BU125" s="923"/>
      <c r="BV125" s="923"/>
      <c r="BW125" s="923"/>
      <c r="BX125" s="923"/>
      <c r="BY125" s="923"/>
      <c r="DM125" s="923"/>
      <c r="DN125" s="923"/>
      <c r="DO125" s="923"/>
      <c r="DP125" s="923"/>
      <c r="DQ125" s="923"/>
      <c r="DR125" s="923"/>
      <c r="DS125" s="923"/>
      <c r="DT125" s="923"/>
      <c r="DU125" s="923"/>
    </row>
    <row r="126" spans="2:127" s="256" customFormat="1" ht="21.75" customHeight="1" x14ac:dyDescent="0.3">
      <c r="B126" s="923"/>
      <c r="C126" s="976"/>
      <c r="D126" s="399"/>
      <c r="E126" s="399"/>
      <c r="F126" s="399"/>
      <c r="G126" s="399"/>
      <c r="H126" s="399"/>
      <c r="I126" s="399"/>
      <c r="J126" s="399"/>
      <c r="K126" s="399"/>
      <c r="P126" s="451"/>
      <c r="Q126" s="451"/>
      <c r="R126" s="451"/>
      <c r="S126" s="950"/>
      <c r="T126" s="945"/>
      <c r="U126" s="2043" t="s">
        <v>1071</v>
      </c>
      <c r="V126" s="2044"/>
      <c r="W126" s="2044"/>
      <c r="X126" s="2044"/>
      <c r="Y126" s="2045"/>
      <c r="Z126" s="2033" t="s">
        <v>1083</v>
      </c>
      <c r="AA126" s="2034"/>
      <c r="AB126" s="2033" t="s">
        <v>1069</v>
      </c>
      <c r="AC126" s="2037"/>
      <c r="AD126" s="2034"/>
      <c r="AE126" s="2033" t="s">
        <v>1072</v>
      </c>
      <c r="AF126" s="2034"/>
      <c r="AG126" s="2029" t="s">
        <v>1073</v>
      </c>
      <c r="AH126" s="2030"/>
      <c r="AI126" s="1348"/>
      <c r="AJ126" s="1323"/>
      <c r="AK126" s="1311"/>
      <c r="AL126" s="1311" t="s">
        <v>182</v>
      </c>
      <c r="AM126" s="1399">
        <f>AB109</f>
        <v>0</v>
      </c>
      <c r="AN126" s="1400">
        <f>AE109</f>
        <v>0</v>
      </c>
      <c r="AO126" s="1311"/>
      <c r="AP126" s="1316"/>
      <c r="AQ126" s="1318"/>
      <c r="AR126" s="1318"/>
      <c r="AS126" s="1318"/>
      <c r="AT126" s="1318"/>
      <c r="AU126" s="1318"/>
      <c r="AV126" s="1318"/>
      <c r="AW126" s="1318"/>
      <c r="AX126" s="1328"/>
      <c r="AY126" s="1328"/>
      <c r="AZ126" s="1328"/>
      <c r="BA126" s="1312"/>
      <c r="BB126" s="1324"/>
      <c r="BC126" s="1324"/>
      <c r="BD126" s="1324"/>
      <c r="BE126" s="1324"/>
      <c r="BF126" s="1323"/>
      <c r="BG126" s="1323"/>
      <c r="BH126" s="1323"/>
      <c r="BI126" s="1323"/>
      <c r="BJ126" s="1323"/>
      <c r="BK126" s="1323"/>
      <c r="BL126" s="1323"/>
      <c r="BM126" s="1323"/>
      <c r="BN126" s="1323"/>
      <c r="BO126" s="1323"/>
      <c r="BP126" s="923"/>
      <c r="BQ126" s="923"/>
      <c r="BR126" s="923"/>
      <c r="BS126" s="923"/>
      <c r="BT126" s="923"/>
      <c r="BU126" s="923"/>
      <c r="BV126" s="923"/>
      <c r="BW126" s="923"/>
      <c r="BX126" s="923"/>
      <c r="BY126" s="923"/>
    </row>
    <row r="127" spans="2:127" s="683" customFormat="1" ht="21.75" customHeight="1" x14ac:dyDescent="0.35">
      <c r="B127" s="923"/>
      <c r="C127" s="976"/>
      <c r="D127" s="1074" t="s">
        <v>504</v>
      </c>
      <c r="E127" s="1072"/>
      <c r="F127" s="1072"/>
      <c r="G127" s="1073"/>
      <c r="H127" s="1417">
        <v>1</v>
      </c>
      <c r="I127" s="1418"/>
      <c r="J127" s="1418"/>
      <c r="K127" s="1419"/>
      <c r="L127" s="1489">
        <f>M92</f>
        <v>0</v>
      </c>
      <c r="M127" s="1490"/>
      <c r="N127" s="1420">
        <f>L127*H127</f>
        <v>0</v>
      </c>
      <c r="O127" s="1421"/>
      <c r="P127" s="1422"/>
      <c r="Q127" s="1422"/>
      <c r="R127" s="1004"/>
      <c r="S127" s="950"/>
      <c r="T127" s="945"/>
      <c r="U127" s="2046"/>
      <c r="V127" s="2047"/>
      <c r="W127" s="2047"/>
      <c r="X127" s="2047"/>
      <c r="Y127" s="2048"/>
      <c r="Z127" s="2035"/>
      <c r="AA127" s="2036"/>
      <c r="AB127" s="2035"/>
      <c r="AC127" s="2038"/>
      <c r="AD127" s="2036"/>
      <c r="AE127" s="2035"/>
      <c r="AF127" s="2036"/>
      <c r="AG127" s="2031"/>
      <c r="AH127" s="2032"/>
      <c r="AI127" s="1348"/>
      <c r="AJ127" s="1323"/>
      <c r="AK127" s="1311"/>
      <c r="AL127" s="1311"/>
      <c r="AM127" s="1399"/>
      <c r="AN127" s="1400"/>
      <c r="AO127" s="1311"/>
      <c r="AP127" s="1316"/>
      <c r="AQ127" s="1318"/>
      <c r="AR127" s="1318"/>
      <c r="AS127" s="1318"/>
      <c r="AT127" s="1318"/>
      <c r="AU127" s="1318"/>
      <c r="AV127" s="1318"/>
      <c r="AW127" s="1318"/>
      <c r="AX127" s="1328"/>
      <c r="AY127" s="1328"/>
      <c r="AZ127" s="1328"/>
      <c r="BA127" s="1312"/>
      <c r="BB127" s="1324"/>
      <c r="BC127" s="1324"/>
      <c r="BD127" s="1324"/>
      <c r="BE127" s="1324"/>
      <c r="BF127" s="1323"/>
      <c r="BG127" s="1323"/>
      <c r="BH127" s="1323"/>
      <c r="BI127" s="1323"/>
      <c r="BJ127" s="1323"/>
      <c r="BK127" s="1323"/>
      <c r="BL127" s="1323"/>
      <c r="BM127" s="1323"/>
      <c r="BN127" s="1323"/>
      <c r="BO127" s="1323"/>
      <c r="BP127" s="923"/>
      <c r="BQ127" s="923"/>
      <c r="BR127" s="923"/>
      <c r="BS127" s="923"/>
      <c r="BT127" s="923"/>
      <c r="BU127" s="923"/>
      <c r="BV127" s="923"/>
      <c r="BW127" s="923"/>
      <c r="BX127" s="923"/>
      <c r="BY127" s="923"/>
    </row>
    <row r="128" spans="2:127" s="256" customFormat="1" ht="21.75" customHeight="1" thickBot="1" x14ac:dyDescent="0.4">
      <c r="B128" s="923"/>
      <c r="C128" s="976"/>
      <c r="D128" s="1001"/>
      <c r="E128" s="1002"/>
      <c r="F128" s="1002"/>
      <c r="G128" s="1002"/>
      <c r="H128" s="1003"/>
      <c r="I128" s="1003"/>
      <c r="J128" s="1003"/>
      <c r="K128" s="1003"/>
      <c r="L128" s="1004"/>
      <c r="M128" s="1005"/>
      <c r="N128" s="1005"/>
      <c r="O128" s="1005"/>
      <c r="P128" s="1006"/>
      <c r="Q128" s="1006"/>
      <c r="R128" s="925"/>
      <c r="S128" s="950"/>
      <c r="T128" s="945"/>
      <c r="U128" s="2039" t="s">
        <v>1077</v>
      </c>
      <c r="V128" s="2040"/>
      <c r="W128" s="2040"/>
      <c r="X128" s="2040"/>
      <c r="Y128" s="2040"/>
      <c r="Z128" s="2041">
        <f>[21]Introduction!$R$23+[36]Introduction!$Q$22</f>
        <v>0</v>
      </c>
      <c r="AA128" s="2042"/>
      <c r="AB128" s="2017">
        <f>AB81+AB82</f>
        <v>0</v>
      </c>
      <c r="AC128" s="2018"/>
      <c r="AD128" s="2019"/>
      <c r="AE128" s="2023">
        <f>Z128-AB128</f>
        <v>0</v>
      </c>
      <c r="AF128" s="2024"/>
      <c r="AG128" s="2027" t="e">
        <f>AE128/Z128</f>
        <v>#DIV/0!</v>
      </c>
      <c r="AH128" s="2028"/>
      <c r="AI128" s="1348"/>
      <c r="AJ128" s="1323"/>
      <c r="AK128" s="1311"/>
      <c r="AL128" s="1311" t="s">
        <v>711</v>
      </c>
      <c r="AM128" s="1399">
        <f>AB111</f>
        <v>0</v>
      </c>
      <c r="AN128" s="1400" t="e">
        <f>AE111</f>
        <v>#VALUE!</v>
      </c>
      <c r="AO128" s="1311"/>
      <c r="AP128" s="1316"/>
      <c r="AQ128" s="1318"/>
      <c r="AR128" s="1318"/>
      <c r="AS128" s="1318"/>
      <c r="AT128" s="1318"/>
      <c r="AU128" s="1318"/>
      <c r="AV128" s="1318"/>
      <c r="AW128" s="1318"/>
      <c r="AX128" s="1328"/>
      <c r="AY128" s="1328"/>
      <c r="AZ128" s="1328"/>
      <c r="BA128" s="1312"/>
      <c r="BB128" s="1324"/>
      <c r="BC128" s="1324"/>
      <c r="BD128" s="1324"/>
      <c r="BE128" s="1324"/>
      <c r="BF128" s="1323"/>
      <c r="BG128" s="1323"/>
      <c r="BH128" s="1323"/>
      <c r="BI128" s="1323"/>
      <c r="BJ128" s="1323"/>
      <c r="BK128" s="1323"/>
      <c r="BL128" s="1323"/>
      <c r="BM128" s="1323"/>
      <c r="BN128" s="1323"/>
      <c r="BO128" s="1323"/>
      <c r="BP128" s="923"/>
      <c r="BQ128" s="923"/>
      <c r="BR128" s="923"/>
      <c r="BS128" s="923"/>
      <c r="BT128" s="923"/>
      <c r="BU128" s="923"/>
      <c r="BV128" s="923"/>
      <c r="BW128" s="923"/>
      <c r="BX128" s="923"/>
      <c r="BY128" s="923"/>
    </row>
    <row r="129" spans="2:77" s="256" customFormat="1" ht="18.75" customHeight="1" thickTop="1" x14ac:dyDescent="0.3">
      <c r="B129" s="923"/>
      <c r="C129" s="976"/>
      <c r="D129" s="1477" t="s">
        <v>1029</v>
      </c>
      <c r="E129" s="1478"/>
      <c r="F129" s="1478"/>
      <c r="G129" s="1478"/>
      <c r="H129" s="1478"/>
      <c r="I129" s="1478"/>
      <c r="J129" s="1478"/>
      <c r="K129" s="1479"/>
      <c r="L129" s="399"/>
      <c r="M129" s="1067"/>
      <c r="N129" s="1067"/>
      <c r="O129" s="1067"/>
      <c r="P129" s="399"/>
      <c r="Q129" s="1088"/>
      <c r="R129" s="1088"/>
      <c r="S129" s="950"/>
      <c r="T129" s="945"/>
      <c r="U129" s="1429"/>
      <c r="V129" s="1430"/>
      <c r="W129" s="1430"/>
      <c r="X129" s="1430"/>
      <c r="Y129" s="1430"/>
      <c r="Z129" s="1438"/>
      <c r="AA129" s="1439"/>
      <c r="AB129" s="2020"/>
      <c r="AC129" s="2021"/>
      <c r="AD129" s="2022"/>
      <c r="AE129" s="2025"/>
      <c r="AF129" s="2026"/>
      <c r="AG129" s="1446"/>
      <c r="AH129" s="1447"/>
      <c r="AI129" s="1348"/>
      <c r="AJ129" s="1323"/>
      <c r="AK129" s="1311"/>
      <c r="AL129" s="1311" t="s">
        <v>812</v>
      </c>
      <c r="AM129" s="1400">
        <f>AB155</f>
        <v>0</v>
      </c>
      <c r="AN129" s="1400">
        <f>AE155</f>
        <v>0</v>
      </c>
      <c r="AO129" s="1311"/>
      <c r="AP129" s="1316"/>
      <c r="AQ129" s="1373"/>
      <c r="AR129" s="1373"/>
      <c r="AS129" s="1373"/>
      <c r="AT129" s="1373"/>
      <c r="AU129" s="1373"/>
      <c r="AV129" s="1373"/>
      <c r="AW129" s="1373"/>
      <c r="AX129" s="1328"/>
      <c r="AY129" s="1328"/>
      <c r="AZ129" s="1328"/>
      <c r="BA129" s="1312"/>
      <c r="BB129" s="1324"/>
      <c r="BC129" s="1324"/>
      <c r="BD129" s="1324"/>
      <c r="BE129" s="1324"/>
      <c r="BF129" s="1323"/>
      <c r="BG129" s="1323"/>
      <c r="BH129" s="1323"/>
      <c r="BI129" s="1323"/>
      <c r="BJ129" s="1323"/>
      <c r="BK129" s="1323"/>
      <c r="BL129" s="1323"/>
      <c r="BM129" s="1323"/>
      <c r="BN129" s="1323"/>
      <c r="BO129" s="1323"/>
      <c r="BP129" s="923"/>
      <c r="BQ129" s="923"/>
      <c r="BR129" s="923"/>
      <c r="BS129" s="923"/>
      <c r="BT129" s="923"/>
      <c r="BU129" s="923"/>
      <c r="BV129" s="923"/>
      <c r="BW129" s="923"/>
      <c r="BX129" s="923"/>
      <c r="BY129" s="923"/>
    </row>
    <row r="130" spans="2:77" s="256" customFormat="1" ht="25.5" customHeight="1" x14ac:dyDescent="0.3">
      <c r="B130" s="923"/>
      <c r="C130" s="976"/>
      <c r="D130" s="1480"/>
      <c r="E130" s="1481"/>
      <c r="F130" s="1481"/>
      <c r="G130" s="1481"/>
      <c r="H130" s="1481"/>
      <c r="I130" s="1481"/>
      <c r="J130" s="1481"/>
      <c r="K130" s="1482"/>
      <c r="L130" s="1067"/>
      <c r="M130" s="1067"/>
      <c r="N130" s="1067"/>
      <c r="O130" s="1067"/>
      <c r="P130" s="1088"/>
      <c r="Q130" s="1088"/>
      <c r="R130" s="1088"/>
      <c r="S130" s="950"/>
      <c r="T130" s="945"/>
      <c r="U130" s="683"/>
      <c r="V130" s="683"/>
      <c r="W130" s="683"/>
      <c r="X130" s="683"/>
      <c r="Y130" s="683"/>
      <c r="Z130" s="683"/>
      <c r="AA130" s="683"/>
      <c r="AB130" s="683"/>
      <c r="AC130" s="683"/>
      <c r="AD130" s="683"/>
      <c r="AE130" s="683"/>
      <c r="AF130" s="683"/>
      <c r="AG130" s="683"/>
      <c r="AH130" s="683"/>
      <c r="AI130" s="1348"/>
      <c r="AJ130" s="1323"/>
      <c r="AK130" s="1311"/>
      <c r="AL130" s="1311"/>
      <c r="AM130" s="1311" t="str">
        <f>AE103</f>
        <v>Carbon Dioxide  (tCO2e)</v>
      </c>
      <c r="AN130" s="1311"/>
      <c r="AO130" s="1311"/>
      <c r="AP130" s="1316"/>
      <c r="AQ130" s="1319"/>
      <c r="AR130" s="1319"/>
      <c r="AS130" s="1319"/>
      <c r="AT130" s="1319"/>
      <c r="AU130" s="1319"/>
      <c r="AV130" s="1319"/>
      <c r="AW130" s="1319"/>
      <c r="AX130" s="1374"/>
      <c r="AY130" s="1374"/>
      <c r="AZ130" s="1374"/>
      <c r="BA130" s="1312"/>
      <c r="BB130" s="1324"/>
      <c r="BC130" s="1324"/>
      <c r="BD130" s="1324"/>
      <c r="BE130" s="1324"/>
      <c r="BF130" s="1323"/>
      <c r="BG130" s="1323"/>
      <c r="BH130" s="1323"/>
      <c r="BI130" s="1323"/>
      <c r="BJ130" s="1323"/>
      <c r="BK130" s="1323"/>
      <c r="BL130" s="1323"/>
      <c r="BM130" s="1323"/>
      <c r="BN130" s="1323"/>
      <c r="BO130" s="1323"/>
      <c r="BP130" s="923"/>
      <c r="BQ130" s="923"/>
      <c r="BR130" s="923"/>
      <c r="BS130" s="923"/>
      <c r="BT130" s="923"/>
      <c r="BU130" s="923"/>
      <c r="BV130" s="923"/>
      <c r="BW130" s="923"/>
      <c r="BX130" s="923"/>
      <c r="BY130" s="923"/>
    </row>
    <row r="131" spans="2:77" s="256" customFormat="1" ht="33.75" customHeight="1" thickBot="1" x14ac:dyDescent="0.4">
      <c r="B131" s="923"/>
      <c r="C131" s="945"/>
      <c r="D131" s="2005" t="s">
        <v>1089</v>
      </c>
      <c r="E131" s="2006"/>
      <c r="F131" s="2006"/>
      <c r="G131" s="2006"/>
      <c r="H131" s="2006"/>
      <c r="I131" s="2006"/>
      <c r="J131" s="2006"/>
      <c r="K131" s="2007"/>
      <c r="L131" s="1087"/>
      <c r="M131" s="1068"/>
      <c r="N131" s="1068"/>
      <c r="O131" s="1068"/>
      <c r="P131" s="1090"/>
      <c r="Q131" s="1090"/>
      <c r="R131" s="1034"/>
      <c r="S131" s="950"/>
      <c r="T131" s="945"/>
      <c r="V131" s="2016" t="s">
        <v>1092</v>
      </c>
      <c r="W131" s="2016"/>
      <c r="X131" s="2016"/>
      <c r="Y131" s="2016"/>
      <c r="Z131" s="2016"/>
      <c r="AA131" s="2016"/>
      <c r="AB131" s="399"/>
      <c r="AC131" s="2016" t="s">
        <v>1095</v>
      </c>
      <c r="AD131" s="2016"/>
      <c r="AE131" s="2016"/>
      <c r="AF131" s="2016"/>
      <c r="AG131" s="2016"/>
      <c r="AH131" s="399"/>
      <c r="AI131" s="1348"/>
      <c r="AJ131" s="1323"/>
      <c r="AK131" s="1311"/>
      <c r="AL131" s="1401" t="s">
        <v>1056</v>
      </c>
      <c r="AM131" s="1402">
        <f>AE107</f>
        <v>0</v>
      </c>
      <c r="AN131" s="1320"/>
      <c r="AO131" s="1320"/>
      <c r="AP131" s="1320"/>
      <c r="AQ131" s="1326"/>
      <c r="AR131" s="1326"/>
      <c r="AS131" s="1326"/>
      <c r="AT131" s="1326"/>
      <c r="AU131" s="1326"/>
      <c r="AV131" s="1326"/>
      <c r="AW131" s="1326"/>
      <c r="AX131" s="1403"/>
      <c r="AY131" s="1403"/>
      <c r="AZ131" s="1403"/>
      <c r="BA131" s="1312"/>
      <c r="BB131" s="1324"/>
      <c r="BC131" s="1324"/>
      <c r="BD131" s="1324"/>
      <c r="BE131" s="1324"/>
      <c r="BF131" s="1323"/>
      <c r="BG131" s="1323"/>
      <c r="BH131" s="1323"/>
      <c r="BI131" s="1323"/>
      <c r="BJ131" s="1323"/>
      <c r="BK131" s="1323"/>
      <c r="BL131" s="1323"/>
      <c r="BM131" s="1323"/>
      <c r="BN131" s="1323"/>
      <c r="BO131" s="1323"/>
      <c r="BP131" s="923"/>
      <c r="BQ131" s="923"/>
      <c r="BR131" s="923"/>
      <c r="BS131" s="923"/>
      <c r="BT131" s="923"/>
      <c r="BU131" s="923"/>
      <c r="BV131" s="923"/>
      <c r="BW131" s="923"/>
      <c r="BX131" s="923"/>
      <c r="BY131" s="923"/>
    </row>
    <row r="132" spans="2:77" s="683" customFormat="1" ht="49.5" customHeight="1" thickTop="1" thickBot="1" x14ac:dyDescent="0.4">
      <c r="B132" s="923"/>
      <c r="C132" s="945"/>
      <c r="D132" s="1493" t="s">
        <v>1094</v>
      </c>
      <c r="E132" s="1494"/>
      <c r="F132" s="1494"/>
      <c r="G132" s="1494"/>
      <c r="H132" s="1494"/>
      <c r="I132" s="1494"/>
      <c r="J132" s="1494"/>
      <c r="K132" s="1495"/>
      <c r="L132" s="2008" t="str">
        <f>IF(P132&lt;=0%,"NO RATING",IF(P132&lt;39.9%,"NO RATING",IF(P132&lt;=49.9%,"ONE STAR",IF(P132&lt;=59.9%,"TWO STARS",IF(P132&lt;=69.9%,"THREE STARS",IF(P132&lt;=79.9%,"FOUR STARS",IF(P132&gt;=80%,"FIVE STARS","")))))))</f>
        <v>NO RATING</v>
      </c>
      <c r="M132" s="2009"/>
      <c r="N132" s="2009"/>
      <c r="O132" s="2010"/>
      <c r="P132" s="1496">
        <f>SUM(N123:O124)</f>
        <v>0</v>
      </c>
      <c r="Q132" s="1414"/>
      <c r="R132" s="1034"/>
      <c r="S132" s="950"/>
      <c r="T132" s="947"/>
      <c r="V132" s="2016"/>
      <c r="W132" s="2016"/>
      <c r="X132" s="2016"/>
      <c r="Y132" s="2016"/>
      <c r="Z132" s="2016"/>
      <c r="AA132" s="2016"/>
      <c r="AB132" s="399"/>
      <c r="AC132" s="2016"/>
      <c r="AD132" s="2016"/>
      <c r="AE132" s="2016"/>
      <c r="AF132" s="2016"/>
      <c r="AG132" s="2016"/>
      <c r="AH132" s="399"/>
      <c r="AI132" s="1348"/>
      <c r="AJ132" s="1323"/>
      <c r="AK132" s="1311"/>
      <c r="AL132" s="1404" t="s">
        <v>999</v>
      </c>
      <c r="AM132" s="1317">
        <f>AE109</f>
        <v>0</v>
      </c>
      <c r="AN132" s="1317"/>
      <c r="AO132" s="1317"/>
      <c r="AP132" s="1317"/>
      <c r="AQ132" s="1326"/>
      <c r="AR132" s="1326"/>
      <c r="AS132" s="1326"/>
      <c r="AT132" s="1326"/>
      <c r="AU132" s="1326"/>
      <c r="AV132" s="1326"/>
      <c r="AW132" s="1326"/>
      <c r="AX132" s="1403"/>
      <c r="AY132" s="1403"/>
      <c r="AZ132" s="1403"/>
      <c r="BA132" s="1312"/>
      <c r="BB132" s="1324"/>
      <c r="BC132" s="1324"/>
      <c r="BD132" s="1324"/>
      <c r="BE132" s="1324"/>
      <c r="BF132" s="1323"/>
      <c r="BG132" s="1323"/>
      <c r="BH132" s="1323"/>
      <c r="BI132" s="1323"/>
      <c r="BJ132" s="1323"/>
      <c r="BK132" s="1323"/>
      <c r="BL132" s="1323"/>
      <c r="BM132" s="1323"/>
      <c r="BN132" s="1323"/>
      <c r="BO132" s="1323"/>
      <c r="BP132" s="923"/>
      <c r="BQ132" s="923"/>
      <c r="BR132" s="923"/>
      <c r="BS132" s="923"/>
      <c r="BT132" s="923"/>
      <c r="BU132" s="923"/>
      <c r="BV132" s="923"/>
      <c r="BW132" s="923"/>
      <c r="BX132" s="923"/>
      <c r="BY132" s="923"/>
    </row>
    <row r="133" spans="2:77" s="683" customFormat="1" ht="45" customHeight="1" thickTop="1" x14ac:dyDescent="0.35">
      <c r="B133" s="923"/>
      <c r="C133" s="945"/>
      <c r="D133" s="1107"/>
      <c r="E133" s="1107"/>
      <c r="F133" s="1107"/>
      <c r="G133" s="1107"/>
      <c r="H133" s="1107"/>
      <c r="I133" s="1107"/>
      <c r="J133" s="1107"/>
      <c r="K133" s="1107"/>
      <c r="L133" s="1109"/>
      <c r="M133" s="1109"/>
      <c r="N133" s="1109"/>
      <c r="O133" s="1109"/>
      <c r="P133" s="1110"/>
      <c r="Q133" s="1110"/>
      <c r="R133" s="1064"/>
      <c r="S133" s="950"/>
      <c r="T133" s="947"/>
      <c r="AA133" s="399"/>
      <c r="AB133" s="399"/>
      <c r="AC133" s="399"/>
      <c r="AD133" s="399"/>
      <c r="AE133" s="399"/>
      <c r="AF133" s="399"/>
      <c r="AG133" s="399"/>
      <c r="AH133" s="399"/>
      <c r="AI133" s="1348"/>
      <c r="AJ133" s="1323"/>
      <c r="AK133" s="1311"/>
      <c r="AL133" s="1404" t="s">
        <v>1057</v>
      </c>
      <c r="AM133" s="1317" t="e">
        <f>AE111</f>
        <v>#VALUE!</v>
      </c>
      <c r="AN133" s="1317"/>
      <c r="AO133" s="1317"/>
      <c r="AP133" s="1317"/>
      <c r="AQ133" s="1326"/>
      <c r="AR133" s="1326"/>
      <c r="AS133" s="1326"/>
      <c r="AT133" s="1326"/>
      <c r="AU133" s="1326"/>
      <c r="AV133" s="1326"/>
      <c r="AW133" s="1326"/>
      <c r="AX133" s="1403"/>
      <c r="AY133" s="1403"/>
      <c r="AZ133" s="1403"/>
      <c r="BA133" s="1312"/>
      <c r="BB133" s="1324"/>
      <c r="BC133" s="1324"/>
      <c r="BD133" s="1324"/>
      <c r="BE133" s="1324"/>
      <c r="BF133" s="1323"/>
      <c r="BG133" s="1323"/>
      <c r="BH133" s="1323"/>
      <c r="BI133" s="1323"/>
      <c r="BJ133" s="1323"/>
      <c r="BK133" s="1323"/>
      <c r="BL133" s="1323"/>
      <c r="BM133" s="1323"/>
      <c r="BN133" s="1323"/>
      <c r="BO133" s="1323"/>
      <c r="BP133" s="923"/>
      <c r="BQ133" s="923"/>
      <c r="BR133" s="923"/>
      <c r="BS133" s="923"/>
      <c r="BT133" s="923"/>
      <c r="BU133" s="923"/>
      <c r="BV133" s="923"/>
      <c r="BW133" s="923"/>
      <c r="BX133" s="923"/>
      <c r="BY133" s="923"/>
    </row>
    <row r="134" spans="2:77" s="683" customFormat="1" ht="28.5" customHeight="1" thickBot="1" x14ac:dyDescent="0.4">
      <c r="C134" s="945"/>
      <c r="D134" s="1089"/>
      <c r="E134" s="1108"/>
      <c r="F134" s="1089"/>
      <c r="G134" s="1089"/>
      <c r="H134" s="1089"/>
      <c r="I134" s="1089"/>
      <c r="J134" s="1089"/>
      <c r="K134" s="1089"/>
      <c r="L134" s="399"/>
      <c r="M134" s="1069"/>
      <c r="N134" s="1069"/>
      <c r="O134" s="1069"/>
      <c r="P134" s="399"/>
      <c r="Q134" s="1088"/>
      <c r="R134" s="1039"/>
      <c r="S134" s="950"/>
      <c r="T134" s="947"/>
      <c r="AA134" s="399"/>
      <c r="AB134" s="399"/>
      <c r="AC134" s="399"/>
      <c r="AD134" s="399"/>
      <c r="AE134" s="399"/>
      <c r="AF134" s="399"/>
      <c r="AG134" s="399"/>
      <c r="AH134" s="399"/>
      <c r="AI134" s="1348"/>
      <c r="AJ134" s="1323"/>
      <c r="AK134" s="1311"/>
      <c r="AL134" s="1317"/>
      <c r="AM134" s="1317"/>
      <c r="AN134" s="1317"/>
      <c r="AO134" s="1317"/>
      <c r="AP134" s="1317"/>
      <c r="AQ134" s="1326"/>
      <c r="AR134" s="1326"/>
      <c r="AS134" s="1326"/>
      <c r="AT134" s="1326"/>
      <c r="AU134" s="1326"/>
      <c r="AV134" s="1326"/>
      <c r="AW134" s="1326"/>
      <c r="AX134" s="1403"/>
      <c r="AY134" s="1403"/>
      <c r="AZ134" s="1403"/>
      <c r="BA134" s="1312"/>
      <c r="BB134" s="1324"/>
      <c r="BC134" s="1324"/>
      <c r="BD134" s="1324"/>
      <c r="BE134" s="1324"/>
      <c r="BF134" s="1323"/>
      <c r="BG134" s="1323"/>
      <c r="BH134" s="1323"/>
      <c r="BI134" s="1323"/>
      <c r="BJ134" s="1323"/>
      <c r="BK134" s="1323"/>
      <c r="BL134" s="1323"/>
      <c r="BM134" s="1323"/>
      <c r="BN134" s="1323"/>
      <c r="BO134" s="1323"/>
      <c r="BP134" s="923"/>
      <c r="BQ134" s="923"/>
      <c r="BR134" s="923"/>
      <c r="BS134" s="923"/>
      <c r="BT134" s="923"/>
      <c r="BU134" s="923"/>
      <c r="BV134" s="923"/>
      <c r="BW134" s="923"/>
      <c r="BX134" s="923"/>
      <c r="BY134" s="923"/>
    </row>
    <row r="135" spans="2:77" s="256" customFormat="1" ht="31.5" customHeight="1" thickTop="1" x14ac:dyDescent="0.3">
      <c r="B135" s="923"/>
      <c r="C135" s="945"/>
      <c r="D135" s="1477" t="s">
        <v>1029</v>
      </c>
      <c r="E135" s="1478"/>
      <c r="F135" s="1478"/>
      <c r="G135" s="1478"/>
      <c r="H135" s="1478"/>
      <c r="I135" s="1478"/>
      <c r="J135" s="1478"/>
      <c r="K135" s="1479"/>
      <c r="L135" s="399"/>
      <c r="M135" s="1067"/>
      <c r="N135" s="1067"/>
      <c r="O135" s="1067"/>
      <c r="P135" s="399"/>
      <c r="Q135" s="1088"/>
      <c r="R135" s="1039"/>
      <c r="S135" s="950"/>
      <c r="T135" s="947"/>
      <c r="U135" s="683"/>
      <c r="V135" s="683"/>
      <c r="W135" s="683"/>
      <c r="X135" s="683"/>
      <c r="Y135" s="683"/>
      <c r="Z135" s="683"/>
      <c r="AA135" s="399"/>
      <c r="AB135" s="399"/>
      <c r="AC135" s="399"/>
      <c r="AD135" s="399"/>
      <c r="AE135" s="399"/>
      <c r="AF135" s="399"/>
      <c r="AG135" s="399"/>
      <c r="AH135" s="399"/>
      <c r="AI135" s="1348"/>
      <c r="AJ135" s="1323"/>
      <c r="AK135" s="1311"/>
      <c r="AL135" s="1317"/>
      <c r="AM135" s="1317"/>
      <c r="AN135" s="1317"/>
      <c r="AO135" s="1321"/>
      <c r="AP135" s="1321"/>
      <c r="AQ135" s="1332"/>
      <c r="AR135" s="1332"/>
      <c r="AS135" s="1332"/>
      <c r="AT135" s="1332"/>
      <c r="AU135" s="1320"/>
      <c r="AV135" s="1320"/>
      <c r="AW135" s="1320"/>
      <c r="AX135" s="1333"/>
      <c r="AY135" s="1333"/>
      <c r="AZ135" s="1333"/>
      <c r="BA135" s="1312"/>
      <c r="BB135" s="1324"/>
      <c r="BC135" s="1324"/>
      <c r="BD135" s="1324"/>
      <c r="BE135" s="1324"/>
      <c r="BF135" s="1323"/>
      <c r="BG135" s="1323"/>
      <c r="BH135" s="1323"/>
      <c r="BI135" s="1323"/>
      <c r="BJ135" s="1323"/>
      <c r="BK135" s="1323"/>
      <c r="BL135" s="1323"/>
      <c r="BM135" s="1323"/>
      <c r="BN135" s="1323"/>
      <c r="BO135" s="1323"/>
      <c r="BP135" s="923"/>
      <c r="BQ135" s="923"/>
      <c r="BR135" s="923"/>
      <c r="BS135" s="923"/>
      <c r="BT135" s="923"/>
      <c r="BU135" s="923"/>
      <c r="BV135" s="923"/>
      <c r="BW135" s="923"/>
      <c r="BX135" s="923"/>
      <c r="BY135" s="923"/>
    </row>
    <row r="136" spans="2:77" s="683" customFormat="1" ht="34.5" customHeight="1" thickBot="1" x14ac:dyDescent="0.35">
      <c r="B136" s="923"/>
      <c r="C136" s="945"/>
      <c r="D136" s="1500" t="s">
        <v>504</v>
      </c>
      <c r="E136" s="1501"/>
      <c r="F136" s="1501"/>
      <c r="G136" s="1501"/>
      <c r="H136" s="1501"/>
      <c r="I136" s="1501"/>
      <c r="J136" s="1501"/>
      <c r="K136" s="1502"/>
      <c r="L136" s="1067"/>
      <c r="M136" s="1067"/>
      <c r="N136" s="1067"/>
      <c r="O136" s="1067"/>
      <c r="P136" s="1088"/>
      <c r="Q136" s="1088"/>
      <c r="R136" s="1044"/>
      <c r="S136" s="950"/>
      <c r="T136" s="945"/>
      <c r="AA136" s="399"/>
      <c r="AB136" s="399"/>
      <c r="AC136" s="399"/>
      <c r="AD136" s="399"/>
      <c r="AE136" s="399"/>
      <c r="AF136" s="399"/>
      <c r="AG136" s="399"/>
      <c r="AH136" s="399"/>
      <c r="AI136" s="1348"/>
      <c r="AJ136" s="1323"/>
      <c r="AK136" s="1311"/>
      <c r="AL136" s="1317"/>
      <c r="AM136" s="1317"/>
      <c r="AN136" s="1317"/>
      <c r="AO136" s="1321"/>
      <c r="AP136" s="1321"/>
      <c r="AQ136" s="1332"/>
      <c r="AR136" s="1332"/>
      <c r="AS136" s="1332"/>
      <c r="AT136" s="1332"/>
      <c r="AU136" s="1320"/>
      <c r="AV136" s="1320"/>
      <c r="AW136" s="1320"/>
      <c r="AX136" s="1333"/>
      <c r="AY136" s="1333"/>
      <c r="AZ136" s="1333"/>
      <c r="BA136" s="1312"/>
      <c r="BB136" s="1324"/>
      <c r="BC136" s="1324"/>
      <c r="BD136" s="1324"/>
      <c r="BE136" s="1324"/>
      <c r="BF136" s="1323"/>
      <c r="BG136" s="1323"/>
      <c r="BH136" s="1323"/>
      <c r="BI136" s="1323"/>
      <c r="BJ136" s="1323"/>
      <c r="BK136" s="1323"/>
      <c r="BL136" s="1323"/>
      <c r="BM136" s="1323"/>
      <c r="BN136" s="1323"/>
      <c r="BO136" s="1323"/>
      <c r="BP136" s="923"/>
      <c r="BQ136" s="923"/>
      <c r="BR136" s="923"/>
      <c r="BS136" s="923"/>
      <c r="BT136" s="923"/>
      <c r="BU136" s="923"/>
      <c r="BV136" s="923"/>
      <c r="BW136" s="923"/>
      <c r="BX136" s="923"/>
      <c r="BY136" s="923"/>
    </row>
    <row r="137" spans="2:77" s="683" customFormat="1" ht="42" customHeight="1" thickTop="1" thickBot="1" x14ac:dyDescent="0.35">
      <c r="B137" s="1048"/>
      <c r="C137" s="944"/>
      <c r="D137" s="1503" t="s">
        <v>1094</v>
      </c>
      <c r="E137" s="1504"/>
      <c r="F137" s="1504"/>
      <c r="G137" s="1504"/>
      <c r="H137" s="1504"/>
      <c r="I137" s="1504"/>
      <c r="J137" s="1504"/>
      <c r="K137" s="1505"/>
      <c r="L137" s="1506" t="str">
        <f>IF(P137&lt;=0%,"NO RATING",IF(P137&lt;39.9%,"NO RATING",IF(P137&lt;=49.9%,"ONE STAR",IF(P137&lt;=59.9%,"TWO STARS",IF(P137&lt;=69.9%,"THREE STARS",IF(P137&lt;=79.9%,"FOUR STARS",IF(P137&gt;=80%,"FIVE STARS","")))))))</f>
        <v>NO RATING</v>
      </c>
      <c r="M137" s="1506"/>
      <c r="N137" s="1506"/>
      <c r="O137" s="1506"/>
      <c r="P137" s="1413">
        <f>N127</f>
        <v>0</v>
      </c>
      <c r="Q137" s="1414"/>
      <c r="R137" s="1064"/>
      <c r="S137" s="950"/>
      <c r="T137" s="945"/>
      <c r="AA137" s="399"/>
      <c r="AB137" s="399"/>
      <c r="AC137" s="399"/>
      <c r="AD137" s="399"/>
      <c r="AE137" s="399"/>
      <c r="AF137" s="399"/>
      <c r="AG137" s="399"/>
      <c r="AH137" s="399"/>
      <c r="AI137" s="1348"/>
      <c r="AJ137" s="1323"/>
      <c r="AK137" s="1311"/>
      <c r="AL137" s="1317"/>
      <c r="AM137" s="1317"/>
      <c r="AN137" s="1317"/>
      <c r="AO137" s="1321"/>
      <c r="AP137" s="1321"/>
      <c r="AQ137" s="1332"/>
      <c r="AR137" s="1332"/>
      <c r="AS137" s="1332"/>
      <c r="AT137" s="1332"/>
      <c r="AU137" s="1320"/>
      <c r="AV137" s="1320"/>
      <c r="AW137" s="1320"/>
      <c r="AX137" s="1333"/>
      <c r="AY137" s="1333"/>
      <c r="AZ137" s="1333"/>
      <c r="BA137" s="1312"/>
      <c r="BB137" s="1324"/>
      <c r="BC137" s="1324"/>
      <c r="BD137" s="1324"/>
      <c r="BE137" s="1324"/>
      <c r="BF137" s="1323"/>
      <c r="BG137" s="1323"/>
      <c r="BH137" s="1323"/>
      <c r="BI137" s="1323"/>
      <c r="BJ137" s="1323"/>
      <c r="BK137" s="1323"/>
      <c r="BL137" s="1323"/>
      <c r="BM137" s="1323"/>
      <c r="BN137" s="1323"/>
      <c r="BO137" s="1323"/>
      <c r="BP137" s="923"/>
      <c r="BQ137" s="923"/>
      <c r="BR137" s="923"/>
      <c r="BS137" s="923"/>
      <c r="BT137" s="923"/>
      <c r="BU137" s="923"/>
      <c r="BV137" s="923"/>
      <c r="BW137" s="923"/>
      <c r="BX137" s="923"/>
      <c r="BY137" s="923"/>
    </row>
    <row r="138" spans="2:77" s="683" customFormat="1" ht="42" customHeight="1" thickTop="1" x14ac:dyDescent="0.3">
      <c r="B138" s="1048"/>
      <c r="C138" s="1111"/>
      <c r="D138" s="1107"/>
      <c r="E138" s="1107"/>
      <c r="F138" s="1107"/>
      <c r="G138" s="1107"/>
      <c r="H138" s="1107"/>
      <c r="I138" s="1107"/>
      <c r="J138" s="1107"/>
      <c r="K138" s="1107"/>
      <c r="L138" s="1112"/>
      <c r="M138" s="1112"/>
      <c r="N138" s="1112"/>
      <c r="O138" s="1112"/>
      <c r="P138" s="1110"/>
      <c r="Q138" s="1110"/>
      <c r="R138" s="1064"/>
      <c r="S138" s="950"/>
      <c r="T138" s="945"/>
      <c r="AA138" s="399"/>
      <c r="AB138" s="399"/>
      <c r="AC138" s="399"/>
      <c r="AD138" s="399"/>
      <c r="AE138" s="399"/>
      <c r="AF138" s="399"/>
      <c r="AG138" s="399"/>
      <c r="AH138" s="399"/>
      <c r="AI138" s="1348"/>
      <c r="AJ138" s="1323"/>
      <c r="AK138" s="1311"/>
      <c r="AL138" s="1317"/>
      <c r="AM138" s="1317"/>
      <c r="AN138" s="1317"/>
      <c r="AO138" s="1321"/>
      <c r="AP138" s="1321"/>
      <c r="AQ138" s="1332"/>
      <c r="AR138" s="1332"/>
      <c r="AS138" s="1332"/>
      <c r="AT138" s="1332"/>
      <c r="AU138" s="1320"/>
      <c r="AV138" s="1320"/>
      <c r="AW138" s="1320"/>
      <c r="AX138" s="1333"/>
      <c r="AY138" s="1333"/>
      <c r="AZ138" s="1333"/>
      <c r="BA138" s="1312"/>
      <c r="BB138" s="1324"/>
      <c r="BC138" s="1324"/>
      <c r="BD138" s="1324"/>
      <c r="BE138" s="1324"/>
      <c r="BF138" s="1323"/>
      <c r="BG138" s="1323"/>
      <c r="BH138" s="1323"/>
      <c r="BI138" s="1323"/>
      <c r="BJ138" s="1323"/>
      <c r="BK138" s="1323"/>
      <c r="BL138" s="1323"/>
      <c r="BM138" s="1323"/>
      <c r="BN138" s="1323"/>
      <c r="BO138" s="1323"/>
      <c r="BP138" s="923"/>
      <c r="BQ138" s="923"/>
      <c r="BR138" s="923"/>
      <c r="BS138" s="923"/>
      <c r="BT138" s="923"/>
      <c r="BU138" s="923"/>
      <c r="BV138" s="923"/>
      <c r="BW138" s="923"/>
      <c r="BX138" s="923"/>
      <c r="BY138" s="923"/>
    </row>
    <row r="139" spans="2:77" s="683" customFormat="1" ht="31.5" customHeight="1" x14ac:dyDescent="0.3">
      <c r="B139" s="1048"/>
      <c r="C139" s="944"/>
      <c r="D139" s="399"/>
      <c r="E139" s="399"/>
      <c r="F139" s="399"/>
      <c r="G139" s="399"/>
      <c r="H139" s="399"/>
      <c r="I139" s="399"/>
      <c r="J139" s="399"/>
      <c r="K139" s="399"/>
      <c r="L139" s="399"/>
      <c r="M139" s="399"/>
      <c r="N139" s="399"/>
      <c r="O139" s="399"/>
      <c r="P139" s="399"/>
      <c r="Q139" s="1088"/>
      <c r="R139" s="1064"/>
      <c r="S139" s="950"/>
      <c r="T139" s="945"/>
      <c r="AA139" s="399"/>
      <c r="AB139" s="399"/>
      <c r="AC139" s="399"/>
      <c r="AD139" s="399"/>
      <c r="AE139" s="399"/>
      <c r="AF139" s="399"/>
      <c r="AG139" s="399"/>
      <c r="AH139" s="399"/>
      <c r="AI139" s="1348"/>
      <c r="AJ139" s="1323"/>
      <c r="AK139" s="1311"/>
      <c r="AL139" s="1317"/>
      <c r="AM139" s="1317"/>
      <c r="AN139" s="1317"/>
      <c r="AO139" s="1321"/>
      <c r="AP139" s="1321"/>
      <c r="AQ139" s="1332"/>
      <c r="AR139" s="1332"/>
      <c r="AS139" s="1332"/>
      <c r="AT139" s="1332"/>
      <c r="AU139" s="1320"/>
      <c r="AV139" s="1320"/>
      <c r="AW139" s="1320"/>
      <c r="AX139" s="1333"/>
      <c r="AY139" s="1333"/>
      <c r="AZ139" s="1333"/>
      <c r="BA139" s="1312"/>
      <c r="BB139" s="1324"/>
      <c r="BC139" s="1324"/>
      <c r="BD139" s="1324"/>
      <c r="BE139" s="1324"/>
      <c r="BF139" s="1323"/>
      <c r="BG139" s="1323"/>
      <c r="BH139" s="1323"/>
      <c r="BI139" s="1323"/>
      <c r="BJ139" s="1323"/>
      <c r="BK139" s="1323"/>
      <c r="BL139" s="1323"/>
      <c r="BM139" s="1323"/>
      <c r="BN139" s="1323"/>
      <c r="BO139" s="1323"/>
      <c r="BP139" s="923"/>
      <c r="BQ139" s="923"/>
      <c r="BR139" s="923"/>
      <c r="BS139" s="923"/>
      <c r="BT139" s="923"/>
      <c r="BU139" s="923"/>
      <c r="BV139" s="923"/>
      <c r="BW139" s="923"/>
      <c r="BX139" s="923"/>
      <c r="BY139" s="923"/>
    </row>
    <row r="140" spans="2:77" s="683" customFormat="1" ht="24" customHeight="1" thickBot="1" x14ac:dyDescent="0.35">
      <c r="B140" s="1048"/>
      <c r="C140" s="944"/>
      <c r="D140" s="1035"/>
      <c r="E140" s="1035"/>
      <c r="F140" s="1035" t="s">
        <v>705</v>
      </c>
      <c r="G140" s="1035"/>
      <c r="H140" s="1035"/>
      <c r="I140" s="1035"/>
      <c r="J140" s="1035"/>
      <c r="K140" s="1035"/>
      <c r="L140" s="1040"/>
      <c r="M140" s="925"/>
      <c r="N140" s="1066"/>
      <c r="O140" s="1066"/>
      <c r="P140" s="1066"/>
      <c r="Q140" s="1066"/>
      <c r="R140" s="1064"/>
      <c r="S140" s="950"/>
      <c r="T140" s="945"/>
      <c r="AA140" s="399"/>
      <c r="AB140" s="399"/>
      <c r="AC140" s="399"/>
      <c r="AD140" s="399"/>
      <c r="AE140" s="399"/>
      <c r="AF140" s="399"/>
      <c r="AG140" s="399"/>
      <c r="AH140" s="399"/>
      <c r="AI140" s="1348"/>
      <c r="AJ140" s="1323"/>
      <c r="AK140" s="1311"/>
      <c r="AL140" s="1317"/>
      <c r="AM140" s="1317"/>
      <c r="AN140" s="1317"/>
      <c r="AO140" s="1321"/>
      <c r="AP140" s="1321"/>
      <c r="AQ140" s="1332"/>
      <c r="AR140" s="1332"/>
      <c r="AS140" s="1332"/>
      <c r="AT140" s="1332"/>
      <c r="AU140" s="1320"/>
      <c r="AV140" s="1320"/>
      <c r="AW140" s="1320"/>
      <c r="AX140" s="1333"/>
      <c r="AY140" s="1333"/>
      <c r="AZ140" s="1333"/>
      <c r="BA140" s="1312"/>
      <c r="BB140" s="1324"/>
      <c r="BC140" s="1324"/>
      <c r="BD140" s="1324"/>
      <c r="BE140" s="1324"/>
      <c r="BF140" s="1323"/>
      <c r="BG140" s="1323"/>
      <c r="BH140" s="1323"/>
      <c r="BI140" s="1323"/>
      <c r="BJ140" s="1323"/>
      <c r="BK140" s="1323"/>
      <c r="BL140" s="1323"/>
      <c r="BM140" s="1323"/>
      <c r="BN140" s="1323"/>
      <c r="BO140" s="1323"/>
      <c r="BP140" s="923"/>
      <c r="BQ140" s="923"/>
      <c r="BR140" s="923"/>
      <c r="BS140" s="923"/>
      <c r="BT140" s="923"/>
      <c r="BU140" s="923"/>
      <c r="BV140" s="923"/>
      <c r="BW140" s="923"/>
      <c r="BX140" s="923"/>
      <c r="BY140" s="923"/>
    </row>
    <row r="141" spans="2:77" s="683" customFormat="1" ht="14.25" customHeight="1" thickTop="1" x14ac:dyDescent="0.3">
      <c r="B141" s="1048"/>
      <c r="C141" s="944"/>
      <c r="D141" s="1959" t="s">
        <v>1220</v>
      </c>
      <c r="E141" s="1960"/>
      <c r="F141" s="1960"/>
      <c r="G141" s="1960"/>
      <c r="H141" s="1960"/>
      <c r="I141" s="1960"/>
      <c r="J141" s="1960"/>
      <c r="K141" s="1960"/>
      <c r="L141" s="1960"/>
      <c r="M141" s="1961"/>
      <c r="N141" s="1968">
        <f>IF(P132=0, IF(P137&lt;60%, 0,P137),(P132+P137)*0.5)</f>
        <v>0</v>
      </c>
      <c r="O141" s="1968"/>
      <c r="P141" s="1968"/>
      <c r="Q141" s="1969"/>
      <c r="R141" s="1064"/>
      <c r="S141" s="950"/>
      <c r="T141" s="945"/>
      <c r="AA141" s="399"/>
      <c r="AB141" s="399"/>
      <c r="AC141" s="399"/>
      <c r="AD141" s="399"/>
      <c r="AE141" s="399"/>
      <c r="AF141" s="399"/>
      <c r="AG141" s="399"/>
      <c r="AH141" s="399"/>
      <c r="AI141" s="1348"/>
      <c r="AJ141" s="1323"/>
      <c r="AK141" s="1311"/>
      <c r="AL141" s="1317"/>
      <c r="AM141" s="1317"/>
      <c r="AN141" s="1317"/>
      <c r="AO141" s="1321"/>
      <c r="AP141" s="1321"/>
      <c r="AQ141" s="1332"/>
      <c r="AR141" s="1332"/>
      <c r="AS141" s="1332"/>
      <c r="AT141" s="1332"/>
      <c r="AU141" s="1320"/>
      <c r="AV141" s="1320"/>
      <c r="AW141" s="1320"/>
      <c r="AX141" s="1333"/>
      <c r="AY141" s="1333"/>
      <c r="AZ141" s="1333"/>
      <c r="BA141" s="1312"/>
      <c r="BB141" s="1324"/>
      <c r="BC141" s="1324"/>
      <c r="BD141" s="1324"/>
      <c r="BE141" s="1324"/>
      <c r="BF141" s="1323"/>
      <c r="BG141" s="1323"/>
      <c r="BH141" s="1323"/>
      <c r="BI141" s="1323"/>
      <c r="BJ141" s="1323"/>
      <c r="BK141" s="1323"/>
      <c r="BL141" s="1323"/>
      <c r="BM141" s="1323"/>
      <c r="BN141" s="1323"/>
      <c r="BO141" s="1323"/>
      <c r="BP141" s="923"/>
      <c r="BQ141" s="923"/>
      <c r="BR141" s="923"/>
      <c r="BS141" s="923"/>
      <c r="BT141" s="923"/>
      <c r="BU141" s="923"/>
      <c r="BV141" s="923"/>
      <c r="BW141" s="923"/>
      <c r="BX141" s="923"/>
      <c r="BY141" s="923"/>
    </row>
    <row r="142" spans="2:77" s="683" customFormat="1" ht="25.5" customHeight="1" x14ac:dyDescent="0.3">
      <c r="B142" s="1048"/>
      <c r="C142" s="944"/>
      <c r="D142" s="1962"/>
      <c r="E142" s="1963"/>
      <c r="F142" s="1963"/>
      <c r="G142" s="1963"/>
      <c r="H142" s="1963"/>
      <c r="I142" s="1963"/>
      <c r="J142" s="1963"/>
      <c r="K142" s="1963"/>
      <c r="L142" s="1963"/>
      <c r="M142" s="1964"/>
      <c r="N142" s="1970"/>
      <c r="O142" s="1970"/>
      <c r="P142" s="1970"/>
      <c r="Q142" s="1971"/>
      <c r="R142" s="1064"/>
      <c r="S142" s="950"/>
      <c r="T142" s="945"/>
      <c r="V142" s="1958" t="s">
        <v>1093</v>
      </c>
      <c r="W142" s="1958"/>
      <c r="X142" s="1958"/>
      <c r="Y142" s="1958"/>
      <c r="Z142" s="1958"/>
      <c r="AA142" s="1958"/>
      <c r="AB142" s="399"/>
      <c r="AC142" s="399"/>
      <c r="AD142" s="399"/>
      <c r="AE142" s="399"/>
      <c r="AF142" s="399"/>
      <c r="AG142" s="399"/>
      <c r="AH142" s="399"/>
      <c r="AI142" s="1348"/>
      <c r="AJ142" s="1323"/>
      <c r="AK142" s="1311"/>
      <c r="AL142" s="1317"/>
      <c r="AM142" s="1317"/>
      <c r="AN142" s="1317"/>
      <c r="AO142" s="1321"/>
      <c r="AP142" s="1321"/>
      <c r="AQ142" s="1332"/>
      <c r="AR142" s="1332"/>
      <c r="AS142" s="1332"/>
      <c r="AT142" s="1332"/>
      <c r="AU142" s="1320"/>
      <c r="AV142" s="1320"/>
      <c r="AW142" s="1320"/>
      <c r="AX142" s="1333"/>
      <c r="AY142" s="1333"/>
      <c r="AZ142" s="1333"/>
      <c r="BA142" s="1312"/>
      <c r="BB142" s="1324"/>
      <c r="BC142" s="1324"/>
      <c r="BD142" s="1324"/>
      <c r="BE142" s="1324"/>
      <c r="BF142" s="1323"/>
      <c r="BG142" s="1323"/>
      <c r="BH142" s="1323"/>
      <c r="BI142" s="1323"/>
      <c r="BJ142" s="1323"/>
      <c r="BK142" s="1323"/>
      <c r="BL142" s="1323"/>
      <c r="BM142" s="1323"/>
      <c r="BN142" s="1323"/>
      <c r="BO142" s="1323"/>
      <c r="BP142" s="923"/>
      <c r="BQ142" s="923"/>
      <c r="BR142" s="923"/>
      <c r="BS142" s="923"/>
      <c r="BT142" s="923"/>
      <c r="BU142" s="923"/>
      <c r="BV142" s="923"/>
      <c r="BW142" s="923"/>
      <c r="BX142" s="923"/>
      <c r="BY142" s="923"/>
    </row>
    <row r="143" spans="2:77" s="683" customFormat="1" ht="14.25" customHeight="1" x14ac:dyDescent="0.3">
      <c r="B143" s="1048"/>
      <c r="C143" s="944"/>
      <c r="D143" s="1962"/>
      <c r="E143" s="1963"/>
      <c r="F143" s="1963"/>
      <c r="G143" s="1963"/>
      <c r="H143" s="1963"/>
      <c r="I143" s="1963"/>
      <c r="J143" s="1963"/>
      <c r="K143" s="1963"/>
      <c r="L143" s="1963"/>
      <c r="M143" s="1964"/>
      <c r="N143" s="1970"/>
      <c r="O143" s="1970"/>
      <c r="P143" s="1970"/>
      <c r="Q143" s="1971"/>
      <c r="R143" s="1064"/>
      <c r="S143" s="950"/>
      <c r="T143" s="945"/>
      <c r="V143" s="1958"/>
      <c r="W143" s="1958"/>
      <c r="X143" s="1958"/>
      <c r="Y143" s="1958"/>
      <c r="Z143" s="1958"/>
      <c r="AA143" s="1958"/>
      <c r="AB143" s="399"/>
      <c r="AC143" s="399"/>
      <c r="AD143" s="399"/>
      <c r="AE143" s="399"/>
      <c r="AF143" s="399"/>
      <c r="AG143" s="399"/>
      <c r="AH143" s="399"/>
      <c r="AI143" s="1348"/>
      <c r="AJ143" s="1323"/>
      <c r="AK143" s="1311"/>
      <c r="AL143" s="1317"/>
      <c r="AM143" s="1317"/>
      <c r="AN143" s="1317"/>
      <c r="AO143" s="1321"/>
      <c r="AP143" s="1321"/>
      <c r="AQ143" s="1332"/>
      <c r="AR143" s="1332"/>
      <c r="AS143" s="1332"/>
      <c r="AT143" s="1332"/>
      <c r="AU143" s="1320"/>
      <c r="AV143" s="1320"/>
      <c r="AW143" s="1320"/>
      <c r="AX143" s="1333"/>
      <c r="AY143" s="1333"/>
      <c r="AZ143" s="1333"/>
      <c r="BA143" s="1312"/>
      <c r="BB143" s="1324"/>
      <c r="BC143" s="1324"/>
      <c r="BD143" s="1324"/>
      <c r="BE143" s="1324"/>
      <c r="BF143" s="1323"/>
      <c r="BG143" s="1323"/>
      <c r="BH143" s="1323"/>
      <c r="BI143" s="1323"/>
      <c r="BJ143" s="1323"/>
      <c r="BK143" s="1323"/>
      <c r="BL143" s="1323"/>
      <c r="BM143" s="1323"/>
      <c r="BN143" s="1323"/>
      <c r="BO143" s="1323"/>
      <c r="BP143" s="923"/>
      <c r="BQ143" s="923"/>
      <c r="BR143" s="923"/>
      <c r="BS143" s="923"/>
      <c r="BT143" s="923"/>
      <c r="BU143" s="923"/>
      <c r="BV143" s="923"/>
      <c r="BW143" s="923"/>
      <c r="BX143" s="923"/>
      <c r="BY143" s="923"/>
    </row>
    <row r="144" spans="2:77" s="683" customFormat="1" ht="24" customHeight="1" thickBot="1" x14ac:dyDescent="0.35">
      <c r="B144" s="1048"/>
      <c r="C144" s="944"/>
      <c r="D144" s="1965"/>
      <c r="E144" s="1966"/>
      <c r="F144" s="1966"/>
      <c r="G144" s="1966"/>
      <c r="H144" s="1966"/>
      <c r="I144" s="1966"/>
      <c r="J144" s="1966"/>
      <c r="K144" s="1966"/>
      <c r="L144" s="1966"/>
      <c r="M144" s="1967"/>
      <c r="N144" s="1972"/>
      <c r="O144" s="1972"/>
      <c r="P144" s="1972"/>
      <c r="Q144" s="1973"/>
      <c r="R144" s="1064"/>
      <c r="S144" s="950"/>
      <c r="T144" s="945"/>
      <c r="V144" s="1958"/>
      <c r="W144" s="1958"/>
      <c r="X144" s="1958"/>
      <c r="Y144" s="1958"/>
      <c r="Z144" s="1958"/>
      <c r="AA144" s="1958"/>
      <c r="AB144" s="399"/>
      <c r="AC144" s="399"/>
      <c r="AD144" s="399"/>
      <c r="AE144" s="399"/>
      <c r="AF144" s="399"/>
      <c r="AG144" s="399"/>
      <c r="AH144" s="399"/>
      <c r="AI144" s="1348"/>
      <c r="AJ144" s="1323"/>
      <c r="AK144" s="1311"/>
      <c r="AL144" s="1317"/>
      <c r="AM144" s="1317"/>
      <c r="AN144" s="1317"/>
      <c r="AO144" s="1321"/>
      <c r="AP144" s="1321"/>
      <c r="AQ144" s="1332"/>
      <c r="AR144" s="1332"/>
      <c r="AS144" s="1332"/>
      <c r="AT144" s="1332"/>
      <c r="AU144" s="1320"/>
      <c r="AV144" s="1320"/>
      <c r="AW144" s="1320"/>
      <c r="AX144" s="1333"/>
      <c r="AY144" s="1333"/>
      <c r="AZ144" s="1333"/>
      <c r="BA144" s="1312"/>
      <c r="BB144" s="1324"/>
      <c r="BC144" s="1324"/>
      <c r="BD144" s="1324"/>
      <c r="BE144" s="1324"/>
      <c r="BF144" s="1323"/>
      <c r="BG144" s="1323"/>
      <c r="BH144" s="1323"/>
      <c r="BI144" s="1323"/>
      <c r="BJ144" s="1323"/>
      <c r="BK144" s="1323"/>
      <c r="BL144" s="1323"/>
      <c r="BM144" s="1323"/>
      <c r="BN144" s="1323"/>
      <c r="BO144" s="1323"/>
      <c r="BP144" s="923"/>
      <c r="BQ144" s="923"/>
      <c r="BR144" s="923"/>
      <c r="BS144" s="923"/>
      <c r="BT144" s="923"/>
      <c r="BU144" s="923"/>
      <c r="BV144" s="923"/>
      <c r="BW144" s="923"/>
      <c r="BX144" s="923"/>
      <c r="BY144" s="923"/>
    </row>
    <row r="145" spans="2:77" s="683" customFormat="1" ht="31.5" customHeight="1" thickTop="1" x14ac:dyDescent="0.3">
      <c r="B145" s="1048"/>
      <c r="C145" s="944"/>
      <c r="N145" s="2004"/>
      <c r="O145" s="2004"/>
      <c r="P145" s="2004"/>
      <c r="Q145" s="2004"/>
      <c r="R145" s="1064"/>
      <c r="S145" s="950"/>
      <c r="T145" s="945"/>
      <c r="AA145" s="399"/>
      <c r="AB145" s="399"/>
      <c r="AC145" s="399"/>
      <c r="AD145" s="399"/>
      <c r="AE145" s="399"/>
      <c r="AF145" s="399"/>
      <c r="AG145" s="399"/>
      <c r="AH145" s="399"/>
      <c r="AI145" s="1348"/>
      <c r="AJ145" s="1323"/>
      <c r="AK145" s="1311"/>
      <c r="AL145" s="1317"/>
      <c r="AM145" s="1317"/>
      <c r="AN145" s="1317"/>
      <c r="AO145" s="1321"/>
      <c r="AP145" s="1321"/>
      <c r="AQ145" s="1332"/>
      <c r="AR145" s="1332"/>
      <c r="AS145" s="1332"/>
      <c r="AT145" s="1332"/>
      <c r="AU145" s="1320"/>
      <c r="AV145" s="1320"/>
      <c r="AW145" s="1320"/>
      <c r="AX145" s="1333"/>
      <c r="AY145" s="1333"/>
      <c r="AZ145" s="1333"/>
      <c r="BA145" s="1312"/>
      <c r="BB145" s="1324"/>
      <c r="BC145" s="1324"/>
      <c r="BD145" s="1324"/>
      <c r="BE145" s="1324"/>
      <c r="BF145" s="1323"/>
      <c r="BG145" s="1323"/>
      <c r="BH145" s="1323"/>
      <c r="BI145" s="1323"/>
      <c r="BJ145" s="1323"/>
      <c r="BK145" s="1323"/>
      <c r="BL145" s="1323"/>
      <c r="BM145" s="1323"/>
      <c r="BN145" s="1323"/>
      <c r="BO145" s="1323"/>
      <c r="BP145" s="923"/>
      <c r="BQ145" s="923"/>
      <c r="BR145" s="923"/>
      <c r="BS145" s="923"/>
      <c r="BT145" s="923"/>
      <c r="BU145" s="923"/>
      <c r="BV145" s="923"/>
      <c r="BW145" s="923"/>
      <c r="BX145" s="923"/>
      <c r="BY145" s="923"/>
    </row>
    <row r="146" spans="2:77" s="683" customFormat="1" ht="14.25" customHeight="1" x14ac:dyDescent="0.3">
      <c r="B146" s="1048"/>
      <c r="C146" s="944"/>
      <c r="N146" s="1974"/>
      <c r="O146" s="1974"/>
      <c r="P146" s="1974"/>
      <c r="Q146" s="1974"/>
      <c r="R146" s="1064"/>
      <c r="S146" s="950"/>
      <c r="T146" s="945"/>
      <c r="AA146" s="399"/>
      <c r="AB146" s="399"/>
      <c r="AC146" s="399"/>
      <c r="AD146" s="399"/>
      <c r="AE146" s="399"/>
      <c r="AF146" s="399"/>
      <c r="AG146" s="399"/>
      <c r="AH146" s="399"/>
      <c r="AI146" s="1348"/>
      <c r="AJ146" s="1323"/>
      <c r="AK146" s="1311"/>
      <c r="AL146" s="1317"/>
      <c r="AM146" s="1317"/>
      <c r="AN146" s="1317"/>
      <c r="AO146" s="1321"/>
      <c r="AP146" s="1321"/>
      <c r="AQ146" s="1332"/>
      <c r="AR146" s="1332"/>
      <c r="AS146" s="1332"/>
      <c r="AT146" s="1332"/>
      <c r="AU146" s="1320"/>
      <c r="AV146" s="1320"/>
      <c r="AW146" s="1320"/>
      <c r="AX146" s="1333"/>
      <c r="AY146" s="1333"/>
      <c r="AZ146" s="1333"/>
      <c r="BA146" s="1312"/>
      <c r="BB146" s="1324"/>
      <c r="BC146" s="1324"/>
      <c r="BD146" s="1324"/>
      <c r="BE146" s="1324"/>
      <c r="BF146" s="1323"/>
      <c r="BG146" s="1323"/>
      <c r="BH146" s="1323"/>
      <c r="BI146" s="1323"/>
      <c r="BJ146" s="1323"/>
      <c r="BK146" s="1323"/>
      <c r="BL146" s="1323"/>
      <c r="BM146" s="1323"/>
      <c r="BN146" s="1323"/>
      <c r="BO146" s="1323"/>
      <c r="BP146" s="923"/>
      <c r="BQ146" s="923"/>
      <c r="BR146" s="923"/>
      <c r="BS146" s="923"/>
      <c r="BT146" s="923"/>
      <c r="BU146" s="923"/>
      <c r="BV146" s="923"/>
      <c r="BW146" s="923"/>
      <c r="BX146" s="923"/>
      <c r="BY146" s="923"/>
    </row>
    <row r="147" spans="2:77" s="683" customFormat="1" ht="29.25" customHeight="1" x14ac:dyDescent="0.3">
      <c r="B147" s="1048"/>
      <c r="C147" s="944"/>
      <c r="N147" s="1974"/>
      <c r="O147" s="1974"/>
      <c r="P147" s="1974"/>
      <c r="Q147" s="1974"/>
      <c r="R147" s="1064"/>
      <c r="S147" s="950"/>
      <c r="T147" s="945"/>
      <c r="AA147" s="399"/>
      <c r="AB147" s="399"/>
      <c r="AC147" s="399"/>
      <c r="AD147" s="399"/>
      <c r="AE147" s="399"/>
      <c r="AF147" s="399"/>
      <c r="AG147" s="399"/>
      <c r="AH147" s="399"/>
      <c r="AI147" s="1348"/>
      <c r="AJ147" s="1323"/>
      <c r="AK147" s="1311"/>
      <c r="AL147" s="1317"/>
      <c r="AM147" s="1317"/>
      <c r="AN147" s="1317"/>
      <c r="AO147" s="1321"/>
      <c r="AP147" s="1321"/>
      <c r="AQ147" s="1332"/>
      <c r="AR147" s="1332"/>
      <c r="AS147" s="1332"/>
      <c r="AT147" s="1332"/>
      <c r="AU147" s="1320"/>
      <c r="AV147" s="1320"/>
      <c r="AW147" s="1320"/>
      <c r="AX147" s="1333"/>
      <c r="AY147" s="1333"/>
      <c r="AZ147" s="1333"/>
      <c r="BA147" s="1312"/>
      <c r="BB147" s="1324"/>
      <c r="BC147" s="1324"/>
      <c r="BD147" s="1324"/>
      <c r="BE147" s="1324"/>
      <c r="BF147" s="1323"/>
      <c r="BG147" s="1323"/>
      <c r="BH147" s="1323"/>
      <c r="BI147" s="1323"/>
      <c r="BJ147" s="1323"/>
      <c r="BK147" s="1323"/>
      <c r="BL147" s="1323"/>
      <c r="BM147" s="1323"/>
      <c r="BN147" s="1323"/>
      <c r="BO147" s="1323"/>
      <c r="BP147" s="923"/>
      <c r="BQ147" s="923"/>
      <c r="BR147" s="923"/>
      <c r="BS147" s="923"/>
      <c r="BT147" s="923"/>
      <c r="BU147" s="923"/>
      <c r="BV147" s="923"/>
      <c r="BW147" s="923"/>
      <c r="BX147" s="923"/>
      <c r="BY147" s="923"/>
    </row>
    <row r="148" spans="2:77" s="683" customFormat="1" ht="41.25" customHeight="1" x14ac:dyDescent="0.3">
      <c r="B148" s="1048"/>
      <c r="C148" s="944"/>
      <c r="N148" s="1091"/>
      <c r="O148" s="1091"/>
      <c r="P148" s="1091"/>
      <c r="Q148" s="1091"/>
      <c r="R148" s="1064"/>
      <c r="S148" s="950"/>
      <c r="T148" s="945"/>
      <c r="AA148" s="399"/>
      <c r="AB148" s="399"/>
      <c r="AC148" s="399"/>
      <c r="AD148" s="399"/>
      <c r="AE148" s="399"/>
      <c r="AF148" s="399"/>
      <c r="AG148" s="399"/>
      <c r="AH148" s="399"/>
      <c r="AI148" s="1348"/>
      <c r="AJ148" s="1323"/>
      <c r="AK148" s="1311"/>
      <c r="AL148" s="1317"/>
      <c r="AM148" s="1317"/>
      <c r="AN148" s="1317"/>
      <c r="AO148" s="1321"/>
      <c r="AP148" s="1321"/>
      <c r="AQ148" s="1332"/>
      <c r="AR148" s="1332"/>
      <c r="AS148" s="1332"/>
      <c r="AT148" s="1332"/>
      <c r="AU148" s="1320"/>
      <c r="AV148" s="1320"/>
      <c r="AW148" s="1320"/>
      <c r="AX148" s="1333"/>
      <c r="AY148" s="1333"/>
      <c r="AZ148" s="1333"/>
      <c r="BA148" s="1312"/>
      <c r="BB148" s="1324"/>
      <c r="BC148" s="1324"/>
      <c r="BD148" s="1324"/>
      <c r="BE148" s="1324"/>
      <c r="BF148" s="1323"/>
      <c r="BG148" s="1323"/>
      <c r="BH148" s="1323"/>
      <c r="BI148" s="1323"/>
      <c r="BJ148" s="1323"/>
      <c r="BK148" s="1323"/>
      <c r="BL148" s="1323"/>
      <c r="BM148" s="1323"/>
      <c r="BN148" s="1323"/>
      <c r="BO148" s="1323"/>
      <c r="BP148" s="923"/>
      <c r="BQ148" s="923"/>
      <c r="BR148" s="923"/>
      <c r="BS148" s="923"/>
      <c r="BT148" s="923"/>
      <c r="BU148" s="923"/>
      <c r="BV148" s="923"/>
      <c r="BW148" s="923"/>
      <c r="BX148" s="923"/>
      <c r="BY148" s="923"/>
    </row>
    <row r="149" spans="2:77" s="683" customFormat="1" ht="27.75" customHeight="1" x14ac:dyDescent="0.3">
      <c r="B149" s="1048"/>
      <c r="C149" s="944"/>
      <c r="N149" s="1091"/>
      <c r="O149" s="1091"/>
      <c r="P149" s="1091"/>
      <c r="Q149" s="1091"/>
      <c r="R149" s="1064"/>
      <c r="S149" s="950"/>
      <c r="T149" s="945"/>
      <c r="AA149" s="399"/>
      <c r="AB149" s="399"/>
      <c r="AC149" s="399"/>
      <c r="AD149" s="399"/>
      <c r="AE149" s="399"/>
      <c r="AF149" s="399"/>
      <c r="AG149" s="399"/>
      <c r="AH149" s="399"/>
      <c r="AI149" s="1348"/>
      <c r="AJ149" s="1323"/>
      <c r="AK149" s="1311"/>
      <c r="AL149" s="1317"/>
      <c r="AM149" s="1317"/>
      <c r="AN149" s="1317"/>
      <c r="AO149" s="1321"/>
      <c r="AP149" s="1321"/>
      <c r="AQ149" s="1332"/>
      <c r="AR149" s="1332"/>
      <c r="AS149" s="1332"/>
      <c r="AT149" s="1332"/>
      <c r="AU149" s="1320"/>
      <c r="AV149" s="1320"/>
      <c r="AW149" s="1320"/>
      <c r="AX149" s="1333"/>
      <c r="AY149" s="1333"/>
      <c r="AZ149" s="1333"/>
      <c r="BA149" s="1312"/>
      <c r="BB149" s="1324"/>
      <c r="BC149" s="1324"/>
      <c r="BD149" s="1324"/>
      <c r="BE149" s="1324"/>
      <c r="BF149" s="1323"/>
      <c r="BG149" s="1323"/>
      <c r="BH149" s="1323"/>
      <c r="BI149" s="1323"/>
      <c r="BJ149" s="1323"/>
      <c r="BK149" s="1323"/>
      <c r="BL149" s="1323"/>
      <c r="BM149" s="1323"/>
      <c r="BN149" s="1323"/>
      <c r="BO149" s="1323"/>
      <c r="BP149" s="923"/>
      <c r="BQ149" s="923"/>
      <c r="BR149" s="923"/>
      <c r="BS149" s="923"/>
      <c r="BT149" s="923"/>
      <c r="BU149" s="923"/>
      <c r="BV149" s="923"/>
      <c r="BW149" s="923"/>
      <c r="BX149" s="923"/>
      <c r="BY149" s="923"/>
    </row>
    <row r="150" spans="2:77" s="683" customFormat="1" ht="50.25" customHeight="1" x14ac:dyDescent="0.3">
      <c r="B150" s="1048"/>
      <c r="C150" s="944"/>
      <c r="R150" s="1064"/>
      <c r="S150" s="950"/>
      <c r="T150" s="945"/>
      <c r="AA150" s="399"/>
      <c r="AB150" s="399"/>
      <c r="AC150" s="399"/>
      <c r="AD150" s="399"/>
      <c r="AE150" s="399"/>
      <c r="AF150" s="399"/>
      <c r="AG150" s="399"/>
      <c r="AH150" s="399"/>
      <c r="AI150" s="1348"/>
      <c r="AJ150" s="1323"/>
      <c r="AK150" s="1311"/>
      <c r="AL150" s="1317"/>
      <c r="AM150" s="1317"/>
      <c r="AN150" s="1317"/>
      <c r="AO150" s="1321"/>
      <c r="AP150" s="1321"/>
      <c r="AQ150" s="1332"/>
      <c r="AR150" s="1332"/>
      <c r="AS150" s="1332"/>
      <c r="AT150" s="1332"/>
      <c r="AU150" s="1320"/>
      <c r="AV150" s="1320"/>
      <c r="AW150" s="1320"/>
      <c r="AX150" s="1333"/>
      <c r="AY150" s="1333"/>
      <c r="AZ150" s="1333"/>
      <c r="BA150" s="1312"/>
      <c r="BB150" s="1324"/>
      <c r="BC150" s="1324"/>
      <c r="BD150" s="1324"/>
      <c r="BE150" s="1324"/>
      <c r="BF150" s="1323"/>
      <c r="BG150" s="1323"/>
      <c r="BH150" s="1323"/>
      <c r="BI150" s="1323"/>
      <c r="BJ150" s="1323"/>
      <c r="BK150" s="1323"/>
      <c r="BL150" s="1323"/>
      <c r="BM150" s="1323"/>
      <c r="BN150" s="1323"/>
      <c r="BO150" s="1323"/>
      <c r="BP150" s="923"/>
      <c r="BQ150" s="923"/>
      <c r="BR150" s="923"/>
      <c r="BS150" s="923"/>
      <c r="BT150" s="923"/>
      <c r="BU150" s="923"/>
      <c r="BV150" s="923"/>
      <c r="BW150" s="923"/>
      <c r="BX150" s="923"/>
      <c r="BY150" s="923"/>
    </row>
    <row r="151" spans="2:77" s="683" customFormat="1" ht="14.25" customHeight="1" x14ac:dyDescent="0.3">
      <c r="B151" s="1048"/>
      <c r="C151" s="944"/>
      <c r="D151" s="1035"/>
      <c r="E151" s="1035"/>
      <c r="F151" s="1035"/>
      <c r="G151" s="1035"/>
      <c r="H151" s="1035"/>
      <c r="I151" s="1035"/>
      <c r="J151" s="1035"/>
      <c r="K151" s="1035"/>
      <c r="L151" s="1040"/>
      <c r="M151" s="925"/>
      <c r="N151" s="1066"/>
      <c r="O151" s="1066"/>
      <c r="P151" s="1066"/>
      <c r="Q151" s="1066"/>
      <c r="R151" s="1064"/>
      <c r="S151" s="950"/>
      <c r="T151" s="945"/>
      <c r="AA151" s="399"/>
      <c r="AB151" s="399"/>
      <c r="AC151" s="399"/>
      <c r="AD151" s="399"/>
      <c r="AE151" s="399"/>
      <c r="AF151" s="399"/>
      <c r="AG151" s="399"/>
      <c r="AH151" s="399"/>
      <c r="AI151" s="1348"/>
      <c r="AJ151" s="1323"/>
      <c r="AK151" s="1311"/>
      <c r="AL151" s="1317"/>
      <c r="AM151" s="1317"/>
      <c r="AN151" s="1317"/>
      <c r="AO151" s="1321"/>
      <c r="AP151" s="1321"/>
      <c r="AQ151" s="1332"/>
      <c r="AR151" s="1332"/>
      <c r="AS151" s="1332"/>
      <c r="AT151" s="1332"/>
      <c r="AU151" s="1320"/>
      <c r="AV151" s="1320"/>
      <c r="AW151" s="1320"/>
      <c r="AX151" s="1333"/>
      <c r="AY151" s="1333"/>
      <c r="AZ151" s="1333"/>
      <c r="BA151" s="1312"/>
      <c r="BB151" s="1324"/>
      <c r="BC151" s="1324"/>
      <c r="BD151" s="1324"/>
      <c r="BE151" s="1324"/>
      <c r="BF151" s="1323"/>
      <c r="BG151" s="1323"/>
      <c r="BH151" s="1323"/>
      <c r="BI151" s="1323"/>
      <c r="BJ151" s="1323"/>
      <c r="BK151" s="1323"/>
      <c r="BL151" s="1323"/>
      <c r="BM151" s="1323"/>
      <c r="BN151" s="1323"/>
      <c r="BO151" s="1323"/>
      <c r="BP151" s="923"/>
      <c r="BQ151" s="923"/>
      <c r="BR151" s="923"/>
      <c r="BS151" s="923"/>
      <c r="BT151" s="923"/>
      <c r="BU151" s="923"/>
      <c r="BV151" s="923"/>
      <c r="BW151" s="923"/>
      <c r="BX151" s="923"/>
      <c r="BY151" s="923"/>
    </row>
    <row r="152" spans="2:77" s="683" customFormat="1" ht="14.25" customHeight="1" x14ac:dyDescent="0.3">
      <c r="B152" s="1048"/>
      <c r="C152" s="944"/>
      <c r="D152" s="1035"/>
      <c r="E152" s="1035"/>
      <c r="F152" s="1035"/>
      <c r="G152" s="1035"/>
      <c r="H152" s="1035"/>
      <c r="I152" s="1035"/>
      <c r="J152" s="1035"/>
      <c r="K152" s="1035"/>
      <c r="L152" s="1040"/>
      <c r="M152" s="925"/>
      <c r="N152" s="1066"/>
      <c r="O152" s="1066"/>
      <c r="P152" s="1066"/>
      <c r="Q152" s="1066"/>
      <c r="R152" s="1064"/>
      <c r="S152" s="950"/>
      <c r="T152" s="945"/>
      <c r="AA152" s="399"/>
      <c r="AB152" s="399"/>
      <c r="AC152" s="399"/>
      <c r="AD152" s="399"/>
      <c r="AE152" s="399"/>
      <c r="AF152" s="399"/>
      <c r="AG152" s="399"/>
      <c r="AH152" s="399"/>
      <c r="AI152" s="1348"/>
      <c r="AJ152" s="1323"/>
      <c r="AK152" s="1311"/>
      <c r="AL152" s="1317"/>
      <c r="AM152" s="1317"/>
      <c r="AN152" s="1317"/>
      <c r="AO152" s="1321"/>
      <c r="AP152" s="1321"/>
      <c r="AQ152" s="1332"/>
      <c r="AR152" s="1332"/>
      <c r="AS152" s="1332"/>
      <c r="AT152" s="1332"/>
      <c r="AU152" s="1320"/>
      <c r="AV152" s="1320"/>
      <c r="AW152" s="1320"/>
      <c r="AX152" s="1333"/>
      <c r="AY152" s="1333"/>
      <c r="AZ152" s="1333"/>
      <c r="BA152" s="1312"/>
      <c r="BB152" s="1324"/>
      <c r="BC152" s="1324"/>
      <c r="BD152" s="1324"/>
      <c r="BE152" s="1324"/>
      <c r="BF152" s="1323"/>
      <c r="BG152" s="1323"/>
      <c r="BH152" s="1323"/>
      <c r="BI152" s="1323"/>
      <c r="BJ152" s="1323"/>
      <c r="BK152" s="1323"/>
      <c r="BL152" s="1323"/>
      <c r="BM152" s="1323"/>
      <c r="BN152" s="1323"/>
      <c r="BO152" s="1323"/>
      <c r="BP152" s="923"/>
      <c r="BQ152" s="923"/>
      <c r="BR152" s="923"/>
      <c r="BS152" s="923"/>
      <c r="BT152" s="923"/>
      <c r="BU152" s="923"/>
      <c r="BV152" s="923"/>
      <c r="BW152" s="923"/>
      <c r="BX152" s="923"/>
      <c r="BY152" s="923"/>
    </row>
    <row r="153" spans="2:77" s="683" customFormat="1" ht="14.25" customHeight="1" x14ac:dyDescent="0.3">
      <c r="B153" s="1048"/>
      <c r="C153" s="944"/>
      <c r="D153" s="1035"/>
      <c r="E153" s="1035"/>
      <c r="F153" s="1035"/>
      <c r="G153" s="1035"/>
      <c r="H153" s="1035"/>
      <c r="I153" s="1035"/>
      <c r="J153" s="1035"/>
      <c r="K153" s="1035"/>
      <c r="L153" s="1040"/>
      <c r="M153" s="925"/>
      <c r="N153" s="1066"/>
      <c r="O153" s="1066"/>
      <c r="P153" s="1066"/>
      <c r="Q153" s="1066"/>
      <c r="R153" s="1064"/>
      <c r="S153" s="950"/>
      <c r="T153" s="945"/>
      <c r="AA153" s="399"/>
      <c r="AB153" s="399"/>
      <c r="AC153" s="399"/>
      <c r="AD153" s="399"/>
      <c r="AE153" s="399"/>
      <c r="AF153" s="399"/>
      <c r="AG153" s="399"/>
      <c r="AH153" s="399"/>
      <c r="AI153" s="1348"/>
      <c r="AJ153" s="1323"/>
      <c r="AK153" s="1311"/>
      <c r="AL153" s="1317"/>
      <c r="AM153" s="1317"/>
      <c r="AN153" s="1317"/>
      <c r="AO153" s="1321"/>
      <c r="AP153" s="1321"/>
      <c r="AQ153" s="1332"/>
      <c r="AR153" s="1332"/>
      <c r="AS153" s="1332"/>
      <c r="AT153" s="1332"/>
      <c r="AU153" s="1320"/>
      <c r="AV153" s="1320"/>
      <c r="AW153" s="1320"/>
      <c r="AX153" s="1333"/>
      <c r="AY153" s="1333"/>
      <c r="AZ153" s="1333"/>
      <c r="BA153" s="1312"/>
      <c r="BB153" s="1324"/>
      <c r="BC153" s="1324"/>
      <c r="BD153" s="1324"/>
      <c r="BE153" s="1324"/>
      <c r="BF153" s="1323"/>
      <c r="BG153" s="1323"/>
      <c r="BH153" s="1323"/>
      <c r="BI153" s="1323"/>
      <c r="BJ153" s="1323"/>
      <c r="BK153" s="1323"/>
      <c r="BL153" s="1323"/>
      <c r="BM153" s="1323"/>
      <c r="BN153" s="1323"/>
      <c r="BO153" s="1323"/>
      <c r="BP153" s="923"/>
      <c r="BQ153" s="923"/>
      <c r="BR153" s="923"/>
      <c r="BS153" s="923"/>
      <c r="BT153" s="923"/>
      <c r="BU153" s="923"/>
      <c r="BV153" s="923"/>
      <c r="BW153" s="923"/>
      <c r="BX153" s="923"/>
      <c r="BY153" s="923"/>
    </row>
    <row r="154" spans="2:77" s="683" customFormat="1" ht="25.5" customHeight="1" x14ac:dyDescent="0.3">
      <c r="B154" s="1048"/>
      <c r="C154" s="944"/>
      <c r="D154" s="1035"/>
      <c r="E154" s="1035"/>
      <c r="F154" s="1035"/>
      <c r="G154" s="1035"/>
      <c r="H154" s="1035"/>
      <c r="I154" s="1035"/>
      <c r="J154" s="1035"/>
      <c r="K154" s="1035"/>
      <c r="L154" s="1040"/>
      <c r="M154" s="925"/>
      <c r="N154" s="1066"/>
      <c r="O154" s="1066"/>
      <c r="P154" s="1066"/>
      <c r="Q154" s="1066"/>
      <c r="R154" s="1064"/>
      <c r="S154" s="950"/>
      <c r="T154" s="945"/>
      <c r="AA154" s="399"/>
      <c r="AB154" s="399"/>
      <c r="AC154" s="399"/>
      <c r="AD154" s="399"/>
      <c r="AE154" s="399"/>
      <c r="AF154" s="399"/>
      <c r="AG154" s="399"/>
      <c r="AH154" s="399"/>
      <c r="AI154" s="1348"/>
      <c r="AJ154" s="1323"/>
      <c r="AK154" s="1311"/>
      <c r="AL154" s="1317"/>
      <c r="AM154" s="1317"/>
      <c r="AN154" s="1317"/>
      <c r="AO154" s="1321"/>
      <c r="AP154" s="1321"/>
      <c r="AQ154" s="1332"/>
      <c r="AR154" s="1332"/>
      <c r="AS154" s="1332"/>
      <c r="AT154" s="1332"/>
      <c r="AU154" s="1320"/>
      <c r="AV154" s="1320"/>
      <c r="AW154" s="1320"/>
      <c r="AX154" s="1333"/>
      <c r="AY154" s="1333"/>
      <c r="AZ154" s="1333"/>
      <c r="BA154" s="1312"/>
      <c r="BB154" s="1324"/>
      <c r="BC154" s="1324"/>
      <c r="BD154" s="1324"/>
      <c r="BE154" s="1324"/>
      <c r="BF154" s="1323"/>
      <c r="BG154" s="1323"/>
      <c r="BH154" s="1323"/>
      <c r="BI154" s="1323"/>
      <c r="BJ154" s="1323"/>
      <c r="BK154" s="1323"/>
      <c r="BL154" s="1323"/>
      <c r="BM154" s="1323"/>
      <c r="BN154" s="1323"/>
      <c r="BO154" s="1323"/>
      <c r="BP154" s="923"/>
      <c r="BQ154" s="923"/>
      <c r="BR154" s="923"/>
      <c r="BS154" s="923"/>
      <c r="BT154" s="923"/>
      <c r="BU154" s="923"/>
      <c r="BV154" s="923"/>
      <c r="BW154" s="923"/>
      <c r="BX154" s="923"/>
      <c r="BY154" s="923"/>
    </row>
    <row r="155" spans="2:77" s="683" customFormat="1" ht="14.25" customHeight="1" x14ac:dyDescent="0.3">
      <c r="B155" s="1048"/>
      <c r="C155" s="944"/>
      <c r="D155" s="1035"/>
      <c r="E155" s="1035"/>
      <c r="F155" s="1035"/>
      <c r="G155" s="1035"/>
      <c r="H155" s="1035"/>
      <c r="I155" s="1035"/>
      <c r="J155" s="1035"/>
      <c r="K155" s="1035"/>
      <c r="L155" s="1040"/>
      <c r="M155" s="925"/>
      <c r="N155" s="1066"/>
      <c r="O155" s="1066"/>
      <c r="P155" s="1066"/>
      <c r="Q155" s="1066"/>
      <c r="R155" s="1064"/>
      <c r="S155" s="950"/>
      <c r="T155" s="945"/>
      <c r="U155" s="399"/>
      <c r="V155" s="399"/>
      <c r="W155" s="399"/>
      <c r="X155" s="399"/>
      <c r="Y155" s="399"/>
      <c r="Z155" s="399"/>
      <c r="AA155" s="399"/>
      <c r="AB155" s="1041"/>
      <c r="AC155" s="1041"/>
      <c r="AD155" s="1041"/>
      <c r="AE155" s="1041"/>
      <c r="AF155" s="1042"/>
      <c r="AG155" s="1043"/>
      <c r="AH155" s="1043"/>
      <c r="AI155" s="1348"/>
      <c r="AJ155" s="1323"/>
      <c r="AK155" s="1311"/>
      <c r="AL155" s="1317"/>
      <c r="AM155" s="1317"/>
      <c r="AN155" s="1317"/>
      <c r="AO155" s="1321"/>
      <c r="AP155" s="1321"/>
      <c r="AQ155" s="1332"/>
      <c r="AR155" s="1332"/>
      <c r="AS155" s="1332"/>
      <c r="AT155" s="1332"/>
      <c r="AU155" s="1320"/>
      <c r="AV155" s="1320"/>
      <c r="AW155" s="1320"/>
      <c r="AX155" s="1333"/>
      <c r="AY155" s="1333"/>
      <c r="AZ155" s="1333"/>
      <c r="BA155" s="1312"/>
      <c r="BB155" s="1324"/>
      <c r="BC155" s="1324"/>
      <c r="BD155" s="1324"/>
      <c r="BE155" s="1324"/>
      <c r="BF155" s="1323"/>
      <c r="BG155" s="1323"/>
      <c r="BH155" s="1323"/>
      <c r="BI155" s="1323"/>
      <c r="BJ155" s="1323"/>
      <c r="BK155" s="1323"/>
      <c r="BL155" s="1323"/>
      <c r="BM155" s="1323"/>
      <c r="BN155" s="1323"/>
      <c r="BO155" s="1323"/>
      <c r="BP155" s="923"/>
      <c r="BQ155" s="923"/>
      <c r="BR155" s="923"/>
      <c r="BS155" s="923"/>
      <c r="BT155" s="923"/>
      <c r="BU155" s="923"/>
      <c r="BV155" s="923"/>
      <c r="BW155" s="923"/>
      <c r="BX155" s="923"/>
      <c r="BY155" s="923"/>
    </row>
    <row r="156" spans="2:77" s="683" customFormat="1" ht="14.25" customHeight="1" x14ac:dyDescent="0.3">
      <c r="B156" s="1048"/>
      <c r="C156" s="944"/>
      <c r="D156" s="1035"/>
      <c r="E156" s="1035"/>
      <c r="F156" s="1035"/>
      <c r="G156" s="1035"/>
      <c r="H156" s="1035"/>
      <c r="I156" s="1035"/>
      <c r="J156" s="1035"/>
      <c r="K156" s="1035"/>
      <c r="L156" s="1040"/>
      <c r="M156" s="925"/>
      <c r="N156" s="1066"/>
      <c r="O156" s="1066"/>
      <c r="P156" s="1066"/>
      <c r="Q156" s="1066"/>
      <c r="R156" s="1064"/>
      <c r="S156" s="950"/>
      <c r="T156" s="945"/>
      <c r="U156" s="256"/>
      <c r="V156" s="256"/>
      <c r="W156" s="256"/>
      <c r="X156" s="256"/>
      <c r="Y156" s="256"/>
      <c r="Z156" s="256"/>
      <c r="AA156" s="256"/>
      <c r="AB156" s="1041"/>
      <c r="AC156" s="1041"/>
      <c r="AD156" s="1041"/>
      <c r="AE156" s="1042"/>
      <c r="AF156" s="1042"/>
      <c r="AG156" s="1043"/>
      <c r="AH156" s="1043"/>
      <c r="AI156" s="1348"/>
      <c r="AJ156" s="1323"/>
      <c r="AK156" s="1311"/>
      <c r="AL156" s="1317"/>
      <c r="AM156" s="1317"/>
      <c r="AN156" s="1317"/>
      <c r="AO156" s="1321"/>
      <c r="AP156" s="1321"/>
      <c r="AQ156" s="1332"/>
      <c r="AR156" s="1332"/>
      <c r="AS156" s="1332"/>
      <c r="AT156" s="1332"/>
      <c r="AU156" s="1320"/>
      <c r="AV156" s="1320"/>
      <c r="AW156" s="1320"/>
      <c r="AX156" s="1333"/>
      <c r="AY156" s="1333"/>
      <c r="AZ156" s="1333"/>
      <c r="BA156" s="1312"/>
      <c r="BB156" s="1324"/>
      <c r="BC156" s="1324"/>
      <c r="BD156" s="1324"/>
      <c r="BE156" s="1324"/>
      <c r="BF156" s="1323"/>
      <c r="BG156" s="1323"/>
      <c r="BH156" s="1323"/>
      <c r="BI156" s="1323"/>
      <c r="BJ156" s="1323"/>
      <c r="BK156" s="1323"/>
      <c r="BL156" s="1323"/>
      <c r="BM156" s="1323"/>
      <c r="BN156" s="1323"/>
      <c r="BO156" s="1323"/>
      <c r="BP156" s="923"/>
      <c r="BQ156" s="923"/>
      <c r="BR156" s="923"/>
      <c r="BS156" s="923"/>
      <c r="BT156" s="923"/>
      <c r="BU156" s="923"/>
      <c r="BV156" s="923"/>
      <c r="BW156" s="923"/>
      <c r="BX156" s="923"/>
      <c r="BY156" s="923"/>
    </row>
    <row r="157" spans="2:77" s="683" customFormat="1" ht="14.25" customHeight="1" thickBot="1" x14ac:dyDescent="0.35">
      <c r="B157" s="1048"/>
      <c r="C157" s="944"/>
      <c r="D157" s="1035"/>
      <c r="E157" s="1035"/>
      <c r="F157" s="1035"/>
      <c r="G157" s="1035"/>
      <c r="H157" s="1035"/>
      <c r="I157" s="1035"/>
      <c r="J157" s="1035"/>
      <c r="K157" s="1035"/>
      <c r="L157" s="1040"/>
      <c r="M157" s="925"/>
      <c r="N157" s="1066"/>
      <c r="O157" s="1066"/>
      <c r="P157" s="1066"/>
      <c r="Q157" s="1066"/>
      <c r="R157" s="1114"/>
      <c r="S157" s="1113"/>
      <c r="T157" s="1085"/>
      <c r="U157" s="1083"/>
      <c r="V157" s="1083"/>
      <c r="W157" s="1083"/>
      <c r="X157" s="1083"/>
      <c r="Y157" s="1083"/>
      <c r="Z157" s="1086"/>
      <c r="AA157" s="1086"/>
      <c r="AB157" s="1086"/>
      <c r="AC157" s="1083"/>
      <c r="AD157" s="1083"/>
      <c r="AE157" s="1083"/>
      <c r="AF157" s="1083"/>
      <c r="AG157" s="1083"/>
      <c r="AH157" s="1083"/>
      <c r="AI157" s="1349"/>
      <c r="AJ157" s="1323"/>
      <c r="AK157" s="1311"/>
      <c r="AL157" s="1317"/>
      <c r="AM157" s="1317"/>
      <c r="AN157" s="1317"/>
      <c r="AO157" s="1321"/>
      <c r="AP157" s="1321"/>
      <c r="AQ157" s="1332"/>
      <c r="AR157" s="1332"/>
      <c r="AS157" s="1332"/>
      <c r="AT157" s="1332"/>
      <c r="AU157" s="1320"/>
      <c r="AV157" s="1320"/>
      <c r="AW157" s="1320"/>
      <c r="AX157" s="1333"/>
      <c r="AY157" s="1333"/>
      <c r="AZ157" s="1333"/>
      <c r="BA157" s="1312"/>
      <c r="BB157" s="1324"/>
      <c r="BC157" s="1324"/>
      <c r="BD157" s="1324"/>
      <c r="BE157" s="1324"/>
      <c r="BF157" s="1323"/>
      <c r="BG157" s="1323"/>
      <c r="BH157" s="1323"/>
      <c r="BI157" s="1323"/>
      <c r="BJ157" s="1323"/>
      <c r="BK157" s="1323"/>
      <c r="BL157" s="1323"/>
      <c r="BM157" s="1323"/>
      <c r="BN157" s="1323"/>
      <c r="BO157" s="1323"/>
      <c r="BP157" s="923"/>
      <c r="BQ157" s="923"/>
      <c r="BR157" s="923"/>
      <c r="BS157" s="923"/>
      <c r="BT157" s="923"/>
      <c r="BU157" s="923"/>
      <c r="BV157" s="923"/>
      <c r="BW157" s="923"/>
      <c r="BX157" s="923"/>
      <c r="BY157" s="923"/>
    </row>
    <row r="158" spans="2:77" ht="16.5" customHeight="1" x14ac:dyDescent="0.35">
      <c r="B158" s="923"/>
      <c r="C158" s="1049"/>
      <c r="D158" s="1049"/>
      <c r="E158" s="1049"/>
      <c r="F158" s="1049"/>
      <c r="G158" s="1049"/>
      <c r="H158" s="1049"/>
      <c r="I158" s="1049"/>
      <c r="J158" s="1049"/>
      <c r="K158" s="1049"/>
      <c r="L158" s="1050"/>
      <c r="M158" s="1050"/>
      <c r="N158" s="1050"/>
      <c r="O158" s="1050"/>
      <c r="P158" s="1050"/>
      <c r="Q158" s="1050"/>
      <c r="R158" s="1049"/>
      <c r="S158" s="951"/>
      <c r="T158" s="944"/>
      <c r="U158" s="963"/>
      <c r="V158" s="963"/>
      <c r="W158" s="963"/>
      <c r="X158" s="963"/>
      <c r="Y158" s="963"/>
      <c r="Z158" s="963"/>
      <c r="AA158" s="963"/>
      <c r="AB158" s="963"/>
      <c r="AC158" s="963"/>
      <c r="AD158" s="963"/>
      <c r="AE158" s="975"/>
      <c r="AF158" s="975"/>
      <c r="AG158" s="923"/>
      <c r="AH158" s="923"/>
      <c r="AI158" s="1324"/>
      <c r="AJ158" s="1323"/>
      <c r="AK158" s="1311"/>
      <c r="AL158" s="1311"/>
      <c r="AM158" s="1311"/>
      <c r="AN158" s="1311"/>
      <c r="AO158" s="1312"/>
      <c r="AP158" s="1326"/>
      <c r="AQ158" s="1312"/>
      <c r="AR158" s="1312"/>
      <c r="AS158" s="1312"/>
      <c r="AT158" s="1314"/>
      <c r="AU158" s="1314"/>
      <c r="AV158" s="1314"/>
      <c r="AW158" s="1320"/>
      <c r="AX158" s="1320"/>
      <c r="AY158" s="1333"/>
      <c r="AZ158" s="1333"/>
      <c r="BA158" s="1312"/>
      <c r="BB158" s="1312"/>
      <c r="BC158" s="1312"/>
      <c r="BD158" s="1312"/>
      <c r="BE158" s="1324"/>
      <c r="BF158" s="1323"/>
      <c r="BG158" s="1323"/>
      <c r="BH158" s="1323"/>
      <c r="BI158" s="1323"/>
      <c r="BJ158" s="1323"/>
      <c r="BK158" s="1323"/>
      <c r="BL158" s="1323"/>
      <c r="BM158" s="1323"/>
      <c r="BN158" s="1323"/>
      <c r="BO158" s="1323"/>
      <c r="BP158" s="923"/>
      <c r="BQ158" s="923"/>
      <c r="BR158" s="923"/>
      <c r="BS158" s="923"/>
      <c r="BT158" s="923"/>
      <c r="BU158" s="923"/>
      <c r="BV158" s="923"/>
      <c r="BW158" s="923"/>
      <c r="BX158" s="923"/>
      <c r="BY158" s="923"/>
    </row>
    <row r="159" spans="2:77" ht="9" customHeight="1" x14ac:dyDescent="0.35">
      <c r="B159" s="923"/>
      <c r="C159" s="925"/>
      <c r="D159" s="944"/>
      <c r="E159" s="944"/>
      <c r="F159" s="944"/>
      <c r="G159" s="944"/>
      <c r="H159" s="944"/>
      <c r="I159" s="944"/>
      <c r="J159" s="944"/>
      <c r="K159" s="944"/>
      <c r="L159" s="981"/>
      <c r="M159" s="981"/>
      <c r="N159" s="981"/>
      <c r="O159" s="981"/>
      <c r="P159" s="981"/>
      <c r="Q159" s="981"/>
      <c r="R159" s="944"/>
      <c r="S159" s="951"/>
      <c r="T159" s="944"/>
      <c r="U159" s="957"/>
      <c r="V159" s="983"/>
      <c r="W159" s="983"/>
      <c r="X159" s="983"/>
      <c r="Y159" s="983"/>
      <c r="Z159" s="983"/>
      <c r="AA159" s="983"/>
      <c r="AB159" s="983"/>
      <c r="AC159" s="983"/>
      <c r="AD159" s="983"/>
      <c r="AE159" s="984"/>
      <c r="AF159" s="984"/>
      <c r="AG159" s="923"/>
      <c r="AH159" s="923"/>
      <c r="AI159" s="1324"/>
      <c r="AJ159" s="1323"/>
      <c r="AK159" s="1311"/>
      <c r="AL159" s="1311"/>
      <c r="AM159" s="1311"/>
      <c r="AN159" s="1311"/>
      <c r="AO159" s="1312"/>
      <c r="AP159" s="1334"/>
      <c r="AQ159" s="1319"/>
      <c r="AR159" s="1319"/>
      <c r="AS159" s="1319"/>
      <c r="AT159" s="1319"/>
      <c r="AU159" s="1319"/>
      <c r="AV159" s="1319"/>
      <c r="AW159" s="1319"/>
      <c r="AX159" s="1319"/>
      <c r="AY159" s="1319"/>
      <c r="AZ159" s="1319"/>
      <c r="BA159" s="1312"/>
      <c r="BB159" s="1312"/>
      <c r="BC159" s="1312"/>
      <c r="BD159" s="1312"/>
      <c r="BE159" s="1324"/>
      <c r="BF159" s="1323"/>
      <c r="BG159" s="1323"/>
      <c r="BH159" s="1323"/>
      <c r="BI159" s="1323"/>
      <c r="BJ159" s="1323"/>
      <c r="BK159" s="1323"/>
      <c r="BL159" s="1323"/>
      <c r="BM159" s="1323"/>
      <c r="BN159" s="1323"/>
      <c r="BO159" s="1323"/>
      <c r="BP159" s="923"/>
      <c r="BQ159" s="923"/>
      <c r="BR159" s="923"/>
      <c r="BS159" s="923"/>
      <c r="BT159" s="923"/>
      <c r="BU159" s="923"/>
      <c r="BV159" s="923"/>
      <c r="BW159" s="923"/>
      <c r="BX159" s="923"/>
      <c r="BY159" s="923"/>
    </row>
    <row r="160" spans="2:77" ht="16.5" customHeight="1" x14ac:dyDescent="0.35">
      <c r="B160" s="923"/>
      <c r="C160" s="925"/>
      <c r="D160" s="923"/>
      <c r="E160" s="923"/>
      <c r="F160" s="923"/>
      <c r="G160" s="1475" t="b">
        <f>AND(H127=100%,P133&gt;=60%)</f>
        <v>0</v>
      </c>
      <c r="H160" s="1475"/>
      <c r="I160" s="1475"/>
      <c r="J160" s="1475"/>
      <c r="K160" s="1057" t="str">
        <f>IF(G160=TRUE,"1","0")</f>
        <v>0</v>
      </c>
      <c r="L160" s="993"/>
      <c r="M160" s="923"/>
      <c r="N160" s="923"/>
      <c r="O160" s="923"/>
      <c r="P160" s="923"/>
      <c r="Q160" s="923"/>
      <c r="R160" s="925"/>
      <c r="S160" s="951"/>
      <c r="T160" s="944"/>
      <c r="U160" s="957"/>
      <c r="V160" s="983"/>
      <c r="W160" s="983"/>
      <c r="X160" s="983"/>
      <c r="Y160" s="983"/>
      <c r="Z160" s="983"/>
      <c r="AA160" s="983"/>
      <c r="AB160" s="983"/>
      <c r="AC160" s="983"/>
      <c r="AD160" s="983"/>
      <c r="AE160" s="984"/>
      <c r="AF160" s="984"/>
      <c r="AG160" s="923"/>
      <c r="AH160" s="923"/>
      <c r="AI160" s="1323"/>
      <c r="AJ160" s="1323"/>
      <c r="AK160" s="1311"/>
      <c r="AL160" s="1311"/>
      <c r="AM160" s="1311"/>
      <c r="AN160" s="1311"/>
      <c r="AO160" s="1312"/>
      <c r="AP160" s="1316"/>
      <c r="AQ160" s="1335"/>
      <c r="AR160" s="1335"/>
      <c r="AS160" s="1335"/>
      <c r="AT160" s="1335"/>
      <c r="AU160" s="1335"/>
      <c r="AV160" s="1335"/>
      <c r="AW160" s="1332"/>
      <c r="AX160" s="1332"/>
      <c r="AY160" s="1328"/>
      <c r="AZ160" s="1328"/>
      <c r="BA160" s="1312"/>
      <c r="BB160" s="1312"/>
      <c r="BC160" s="1312"/>
      <c r="BD160" s="1312"/>
      <c r="BE160" s="1324"/>
      <c r="BF160" s="1323"/>
      <c r="BG160" s="1323"/>
      <c r="BH160" s="1323"/>
      <c r="BI160" s="1323"/>
      <c r="BJ160" s="1323"/>
      <c r="BK160" s="1323"/>
      <c r="BL160" s="1323"/>
      <c r="BM160" s="1323"/>
      <c r="BN160" s="1323"/>
      <c r="BO160" s="1323"/>
      <c r="BP160" s="923"/>
      <c r="BQ160" s="923"/>
      <c r="BR160" s="923"/>
      <c r="BS160" s="923"/>
      <c r="BT160" s="923"/>
      <c r="BU160" s="923"/>
      <c r="BV160" s="923"/>
      <c r="BW160" s="923"/>
      <c r="BX160" s="923"/>
      <c r="BY160" s="923"/>
    </row>
    <row r="161" spans="2:77" ht="16.5" customHeight="1" x14ac:dyDescent="0.35">
      <c r="B161" s="923"/>
      <c r="C161" s="925"/>
      <c r="D161" s="923"/>
      <c r="E161" s="923"/>
      <c r="F161" s="923"/>
      <c r="G161" s="1476" t="str">
        <f>IF(AN15=3,"TRUE","FALSE")</f>
        <v>FALSE</v>
      </c>
      <c r="H161" s="1476"/>
      <c r="I161" s="1476"/>
      <c r="J161" s="1476"/>
      <c r="K161" s="1057" t="str">
        <f>IF(G161=TRUE,"1","0")</f>
        <v>0</v>
      </c>
      <c r="L161" s="993"/>
      <c r="M161" s="923"/>
      <c r="N161" s="923"/>
      <c r="O161" s="923"/>
      <c r="P161" s="923"/>
      <c r="Q161" s="923"/>
      <c r="R161" s="925"/>
      <c r="S161" s="951"/>
      <c r="T161" s="944"/>
      <c r="U161" s="944"/>
      <c r="V161" s="944"/>
      <c r="W161" s="944"/>
      <c r="X161" s="944"/>
      <c r="Y161" s="944"/>
      <c r="Z161" s="944"/>
      <c r="AA161" s="944"/>
      <c r="AB161" s="944"/>
      <c r="AC161" s="944"/>
      <c r="AD161" s="944"/>
      <c r="AE161" s="944"/>
      <c r="AF161" s="944"/>
      <c r="AG161" s="923"/>
      <c r="AH161" s="923"/>
      <c r="AI161" s="1323"/>
      <c r="AJ161" s="1323"/>
      <c r="AK161" s="1311"/>
      <c r="AL161" s="1311"/>
      <c r="AM161" s="1311"/>
      <c r="AN161" s="1311"/>
      <c r="AO161" s="1312"/>
      <c r="AP161" s="1326"/>
      <c r="AQ161" s="1336"/>
      <c r="AR161" s="1336"/>
      <c r="AS161" s="1336"/>
      <c r="AT161" s="1335"/>
      <c r="AU161" s="1335"/>
      <c r="AV161" s="1335"/>
      <c r="AW161" s="1332"/>
      <c r="AX161" s="1332"/>
      <c r="AY161" s="1328"/>
      <c r="AZ161" s="1328"/>
      <c r="BA161" s="1312"/>
      <c r="BB161" s="1312"/>
      <c r="BC161" s="1312"/>
      <c r="BD161" s="1312"/>
      <c r="BE161" s="1324"/>
      <c r="BF161" s="1323"/>
      <c r="BG161" s="1323"/>
      <c r="BH161" s="1323"/>
      <c r="BI161" s="1323"/>
      <c r="BJ161" s="1323"/>
      <c r="BK161" s="1323"/>
      <c r="BL161" s="1323"/>
      <c r="BM161" s="1323"/>
      <c r="BN161" s="1323"/>
      <c r="BO161" s="1323"/>
      <c r="BP161" s="923"/>
      <c r="BQ161" s="923"/>
      <c r="BR161" s="923"/>
      <c r="BS161" s="923"/>
      <c r="BT161" s="923"/>
      <c r="BU161" s="923"/>
      <c r="BV161" s="923"/>
      <c r="BW161" s="923"/>
      <c r="BX161" s="923"/>
      <c r="BY161" s="923"/>
    </row>
    <row r="162" spans="2:77" ht="16.5" customHeight="1" x14ac:dyDescent="0.3">
      <c r="B162" s="923"/>
      <c r="C162" s="925"/>
      <c r="D162" s="399"/>
      <c r="G162" s="1013"/>
      <c r="H162" s="1013"/>
      <c r="I162" s="1013"/>
      <c r="J162" s="1013"/>
      <c r="K162" s="1013">
        <f>SUM(K160:K161)</f>
        <v>0</v>
      </c>
      <c r="L162" s="1013"/>
      <c r="R162" s="925"/>
      <c r="S162" s="951"/>
      <c r="T162" s="944"/>
      <c r="U162" s="944"/>
      <c r="V162" s="944"/>
      <c r="W162" s="944"/>
      <c r="X162" s="944"/>
      <c r="Y162" s="944"/>
      <c r="Z162" s="944"/>
      <c r="AA162" s="944"/>
      <c r="AB162" s="944"/>
      <c r="AC162" s="944"/>
      <c r="AD162" s="944"/>
      <c r="AE162" s="944"/>
      <c r="AF162" s="944"/>
      <c r="AG162" s="923"/>
      <c r="AH162" s="923"/>
      <c r="AI162" s="1323"/>
      <c r="AJ162" s="1323"/>
      <c r="AK162" s="1311"/>
      <c r="AL162" s="1311"/>
      <c r="AM162" s="1311"/>
      <c r="AN162" s="1311"/>
      <c r="AO162" s="1312"/>
      <c r="AP162" s="1316"/>
      <c r="AQ162" s="1319"/>
      <c r="AR162" s="1319"/>
      <c r="AS162" s="1319"/>
      <c r="AT162" s="1319"/>
      <c r="AU162" s="1319"/>
      <c r="AV162" s="1319"/>
      <c r="AW162" s="1319"/>
      <c r="AX162" s="1319"/>
      <c r="AY162" s="1319"/>
      <c r="AZ162" s="1319"/>
      <c r="BA162" s="1312"/>
      <c r="BB162" s="1312"/>
      <c r="BC162" s="1312"/>
      <c r="BD162" s="1312"/>
      <c r="BE162" s="1324"/>
      <c r="BF162" s="1323"/>
      <c r="BG162" s="1323"/>
      <c r="BH162" s="1323"/>
      <c r="BI162" s="1323"/>
      <c r="BJ162" s="1323"/>
      <c r="BK162" s="1323"/>
      <c r="BL162" s="1323"/>
      <c r="BM162" s="1323"/>
      <c r="BN162" s="1323"/>
      <c r="BO162" s="1323"/>
      <c r="BP162" s="923"/>
      <c r="BQ162" s="923"/>
      <c r="BR162" s="923"/>
      <c r="BS162" s="923"/>
      <c r="BT162" s="923"/>
      <c r="BU162" s="923"/>
      <c r="BV162" s="923"/>
      <c r="BW162" s="923"/>
      <c r="BX162" s="923"/>
      <c r="BY162" s="923"/>
    </row>
    <row r="163" spans="2:77" ht="16.5" customHeight="1" x14ac:dyDescent="0.3">
      <c r="B163" s="923"/>
      <c r="C163" s="944"/>
      <c r="R163" s="925"/>
      <c r="S163" s="951"/>
      <c r="T163" s="944"/>
      <c r="U163" s="925"/>
      <c r="V163" s="923"/>
      <c r="W163" s="923"/>
      <c r="X163" s="923"/>
      <c r="Y163" s="923"/>
      <c r="Z163" s="923"/>
      <c r="AA163" s="923"/>
      <c r="AB163" s="923"/>
      <c r="AC163" s="923"/>
      <c r="AD163" s="923"/>
      <c r="AE163" s="923"/>
      <c r="AF163" s="923"/>
      <c r="AG163" s="923"/>
      <c r="AH163" s="923"/>
      <c r="AI163" s="1323"/>
      <c r="AJ163" s="1323"/>
      <c r="AK163" s="1311"/>
      <c r="AL163" s="1311"/>
      <c r="AM163" s="1311"/>
      <c r="AN163" s="1311"/>
      <c r="AO163" s="1312"/>
      <c r="AP163" s="1316"/>
      <c r="AQ163" s="1335"/>
      <c r="AR163" s="1335"/>
      <c r="AS163" s="1335"/>
      <c r="AT163" s="1335"/>
      <c r="AU163" s="1335"/>
      <c r="AV163" s="1335"/>
      <c r="AW163" s="1332"/>
      <c r="AX163" s="1332"/>
      <c r="AY163" s="1328"/>
      <c r="AZ163" s="1328"/>
      <c r="BA163" s="1312"/>
      <c r="BB163" s="1312"/>
      <c r="BC163" s="1312"/>
      <c r="BD163" s="1312"/>
      <c r="BE163" s="1324"/>
      <c r="BF163" s="1323"/>
      <c r="BG163" s="1323"/>
      <c r="BH163" s="1323"/>
      <c r="BI163" s="1323"/>
      <c r="BJ163" s="1323"/>
      <c r="BK163" s="1323"/>
      <c r="BL163" s="1323"/>
      <c r="BM163" s="1323"/>
      <c r="BN163" s="1323"/>
      <c r="BO163" s="1323"/>
      <c r="BP163" s="923"/>
      <c r="BQ163" s="923"/>
      <c r="BR163" s="923"/>
      <c r="BS163" s="923"/>
      <c r="BT163" s="923"/>
      <c r="BU163" s="923"/>
      <c r="BV163" s="923"/>
      <c r="BW163" s="923"/>
      <c r="BX163" s="923"/>
      <c r="BY163" s="923"/>
    </row>
    <row r="164" spans="2:77" s="256" customFormat="1" ht="16.5" customHeight="1" x14ac:dyDescent="0.3">
      <c r="B164" s="923"/>
      <c r="C164" s="925"/>
      <c r="D164" s="683"/>
      <c r="E164"/>
      <c r="F164"/>
      <c r="G164"/>
      <c r="H164"/>
      <c r="I164" s="683"/>
      <c r="J164" s="597"/>
      <c r="K164" s="597"/>
      <c r="L164"/>
      <c r="M164"/>
      <c r="N164"/>
      <c r="O164"/>
      <c r="P164"/>
      <c r="Q164"/>
      <c r="R164" s="953"/>
      <c r="S164" s="951"/>
      <c r="T164" s="944"/>
      <c r="U164" s="925"/>
      <c r="V164" s="923"/>
      <c r="W164" s="923"/>
      <c r="X164" s="923"/>
      <c r="Y164" s="923"/>
      <c r="Z164" s="926"/>
      <c r="AA164" s="926"/>
      <c r="AB164" s="926"/>
      <c r="AC164" s="923"/>
      <c r="AD164" s="923"/>
      <c r="AE164" s="923"/>
      <c r="AF164" s="923"/>
      <c r="AG164" s="923"/>
      <c r="AH164" s="923"/>
      <c r="AI164" s="1323"/>
      <c r="AJ164" s="1323"/>
      <c r="AK164" s="1311"/>
      <c r="AL164" s="1311"/>
      <c r="AM164" s="1311"/>
      <c r="AN164" s="1311"/>
      <c r="AO164" s="1312"/>
      <c r="AP164" s="1316"/>
      <c r="AQ164" s="1336"/>
      <c r="AR164" s="1336"/>
      <c r="AS164" s="1336"/>
      <c r="AT164" s="1335"/>
      <c r="AU164" s="1335"/>
      <c r="AV164" s="1335"/>
      <c r="AW164" s="1332"/>
      <c r="AX164" s="1332"/>
      <c r="AY164" s="1328"/>
      <c r="AZ164" s="1328"/>
      <c r="BA164" s="1312"/>
      <c r="BB164" s="1312"/>
      <c r="BC164" s="1312"/>
      <c r="BD164" s="1312"/>
      <c r="BE164" s="1324"/>
      <c r="BF164" s="1323"/>
      <c r="BG164" s="1323"/>
      <c r="BH164" s="1323"/>
      <c r="BI164" s="1323"/>
      <c r="BJ164" s="1323"/>
      <c r="BK164" s="1323"/>
      <c r="BL164" s="1323"/>
      <c r="BM164" s="1323"/>
      <c r="BN164" s="1323"/>
      <c r="BO164" s="1323"/>
      <c r="BP164" s="923"/>
      <c r="BQ164" s="923"/>
      <c r="BR164" s="923"/>
      <c r="BS164" s="923"/>
      <c r="BT164" s="923"/>
      <c r="BU164" s="923"/>
      <c r="BV164" s="923"/>
      <c r="BW164" s="923"/>
      <c r="BX164" s="923"/>
      <c r="BY164" s="923"/>
    </row>
    <row r="165" spans="2:77" s="256" customFormat="1" ht="16.5" customHeight="1" x14ac:dyDescent="0.3">
      <c r="B165" s="923"/>
      <c r="C165" s="925"/>
      <c r="D165" s="683"/>
      <c r="E165"/>
      <c r="F165"/>
      <c r="G165"/>
      <c r="H165"/>
      <c r="I165" s="683"/>
      <c r="J165" s="597"/>
      <c r="K165" s="597"/>
      <c r="L165"/>
      <c r="M165"/>
      <c r="N165"/>
      <c r="O165"/>
      <c r="P165"/>
      <c r="Q165"/>
      <c r="R165" s="925"/>
      <c r="S165" s="951"/>
      <c r="T165" s="944"/>
      <c r="U165" s="925"/>
      <c r="V165" s="923"/>
      <c r="W165" s="923"/>
      <c r="X165" s="923"/>
      <c r="Y165" s="923"/>
      <c r="Z165" s="926"/>
      <c r="AA165" s="926"/>
      <c r="AB165" s="926"/>
      <c r="AC165" s="923"/>
      <c r="AD165" s="923"/>
      <c r="AE165" s="923"/>
      <c r="AF165" s="923"/>
      <c r="AG165" s="923"/>
      <c r="AH165" s="923"/>
      <c r="AI165" s="1323"/>
      <c r="AJ165" s="1323"/>
      <c r="AK165" s="1311"/>
      <c r="AL165" s="1311"/>
      <c r="AM165" s="1311"/>
      <c r="AN165" s="1311"/>
      <c r="AO165" s="1312"/>
      <c r="AP165" s="1316"/>
      <c r="AQ165" s="1319"/>
      <c r="AR165" s="1319"/>
      <c r="AS165" s="1319"/>
      <c r="AT165" s="1319"/>
      <c r="AU165" s="1319"/>
      <c r="AV165" s="1319"/>
      <c r="AW165" s="1319"/>
      <c r="AX165" s="1319"/>
      <c r="AY165" s="1319"/>
      <c r="AZ165" s="1319"/>
      <c r="BA165" s="1312"/>
      <c r="BB165" s="1312"/>
      <c r="BC165" s="1312"/>
      <c r="BD165" s="1312"/>
      <c r="BE165" s="1324"/>
      <c r="BF165" s="1323"/>
      <c r="BG165" s="1323"/>
      <c r="BH165" s="1323"/>
      <c r="BI165" s="1323"/>
      <c r="BJ165" s="1323"/>
      <c r="BK165" s="1323"/>
      <c r="BL165" s="1323"/>
      <c r="BM165" s="1323"/>
      <c r="BN165" s="1323"/>
      <c r="BO165" s="1323"/>
      <c r="BP165" s="923"/>
      <c r="BQ165" s="923"/>
      <c r="BR165" s="923"/>
      <c r="BS165" s="923"/>
      <c r="BT165" s="923"/>
      <c r="BU165" s="923"/>
      <c r="BV165" s="923"/>
      <c r="BW165" s="923"/>
      <c r="BX165" s="923"/>
      <c r="BY165" s="923"/>
    </row>
    <row r="166" spans="2:77" s="256" customFormat="1" ht="16.5" customHeight="1" x14ac:dyDescent="0.3">
      <c r="B166" s="923"/>
      <c r="C166" s="925"/>
      <c r="D166" s="683"/>
      <c r="E166"/>
      <c r="F166"/>
      <c r="G166"/>
      <c r="H166"/>
      <c r="I166" s="683"/>
      <c r="J166" s="597"/>
      <c r="K166" s="597"/>
      <c r="L166"/>
      <c r="M166"/>
      <c r="N166"/>
      <c r="O166"/>
      <c r="P166"/>
      <c r="Q166"/>
      <c r="R166" s="925"/>
      <c r="S166" s="951"/>
      <c r="T166" s="944"/>
      <c r="U166" s="925"/>
      <c r="V166" s="923"/>
      <c r="W166" s="923"/>
      <c r="X166" s="923"/>
      <c r="Y166" s="923"/>
      <c r="Z166" s="926"/>
      <c r="AA166" s="926"/>
      <c r="AB166" s="926"/>
      <c r="AC166" s="923"/>
      <c r="AD166" s="923"/>
      <c r="AE166" s="923"/>
      <c r="AF166" s="923"/>
      <c r="AG166" s="923"/>
      <c r="AH166" s="923"/>
      <c r="AI166" s="1323"/>
      <c r="AJ166" s="1323"/>
      <c r="AK166" s="1311"/>
      <c r="AL166" s="1311"/>
      <c r="AM166" s="1311"/>
      <c r="AN166" s="1311"/>
      <c r="AO166" s="1312"/>
      <c r="AP166" s="1316"/>
      <c r="AQ166" s="1335"/>
      <c r="AR166" s="1335"/>
      <c r="AS166" s="1335"/>
      <c r="AT166" s="1335"/>
      <c r="AU166" s="1335"/>
      <c r="AV166" s="1335"/>
      <c r="AW166" s="1332"/>
      <c r="AX166" s="1332"/>
      <c r="AY166" s="1328"/>
      <c r="AZ166" s="1328"/>
      <c r="BA166" s="1312"/>
      <c r="BB166" s="1312"/>
      <c r="BC166" s="1312"/>
      <c r="BD166" s="1312"/>
      <c r="BE166" s="1324"/>
      <c r="BF166" s="1323"/>
      <c r="BG166" s="1323"/>
      <c r="BH166" s="1323"/>
      <c r="BI166" s="1323"/>
      <c r="BJ166" s="1323"/>
      <c r="BK166" s="1323"/>
      <c r="BL166" s="1323"/>
      <c r="BM166" s="1323"/>
      <c r="BN166" s="1323"/>
      <c r="BO166" s="1323"/>
      <c r="BP166" s="923"/>
      <c r="BQ166" s="923"/>
      <c r="BR166" s="923"/>
      <c r="BS166" s="923"/>
      <c r="BT166" s="923"/>
      <c r="BU166" s="923"/>
      <c r="BV166" s="923"/>
      <c r="BW166" s="923"/>
      <c r="BX166" s="923"/>
      <c r="BY166" s="923"/>
    </row>
    <row r="167" spans="2:77" s="256" customFormat="1" ht="16.5" customHeight="1" x14ac:dyDescent="0.3">
      <c r="B167" s="923"/>
      <c r="C167" s="925"/>
      <c r="D167" s="925"/>
      <c r="E167" s="925"/>
      <c r="F167"/>
      <c r="G167"/>
      <c r="H167"/>
      <c r="I167" s="683"/>
      <c r="J167" s="597"/>
      <c r="K167" s="597"/>
      <c r="L167"/>
      <c r="M167"/>
      <c r="N167"/>
      <c r="O167"/>
      <c r="P167" s="923"/>
      <c r="Q167" s="923"/>
      <c r="R167" s="925"/>
      <c r="S167" s="951"/>
      <c r="T167" s="944"/>
      <c r="U167" s="923"/>
      <c r="V167" s="923"/>
      <c r="W167" s="923"/>
      <c r="X167" s="923"/>
      <c r="Y167" s="923"/>
      <c r="Z167" s="926"/>
      <c r="AA167" s="926"/>
      <c r="AB167" s="926"/>
      <c r="AC167" s="923"/>
      <c r="AD167" s="923"/>
      <c r="AE167" s="923"/>
      <c r="AF167" s="923"/>
      <c r="AG167" s="923"/>
      <c r="AH167" s="923"/>
      <c r="AI167" s="1323"/>
      <c r="AJ167" s="1323"/>
      <c r="AK167" s="1311"/>
      <c r="AL167" s="1311"/>
      <c r="AM167" s="1311"/>
      <c r="AN167" s="1311"/>
      <c r="AO167" s="1312"/>
      <c r="AP167" s="1316"/>
      <c r="AQ167" s="1336"/>
      <c r="AR167" s="1336"/>
      <c r="AS167" s="1336"/>
      <c r="AT167" s="1335"/>
      <c r="AU167" s="1335"/>
      <c r="AV167" s="1335"/>
      <c r="AW167" s="1332"/>
      <c r="AX167" s="1332"/>
      <c r="AY167" s="1328"/>
      <c r="AZ167" s="1328"/>
      <c r="BA167" s="1312"/>
      <c r="BB167" s="1312"/>
      <c r="BC167" s="1312"/>
      <c r="BD167" s="1312"/>
      <c r="BE167" s="1324"/>
      <c r="BF167" s="1323"/>
      <c r="BG167" s="1323"/>
      <c r="BH167" s="1323"/>
      <c r="BI167" s="1323"/>
      <c r="BJ167" s="1323"/>
      <c r="BK167" s="1323"/>
      <c r="BL167" s="1323"/>
      <c r="BM167" s="1323"/>
      <c r="BN167" s="1323"/>
      <c r="BO167" s="1323"/>
      <c r="BP167" s="923"/>
      <c r="BQ167" s="923"/>
      <c r="BR167" s="923"/>
      <c r="BS167" s="923"/>
      <c r="BT167" s="923"/>
      <c r="BU167" s="923"/>
      <c r="BV167" s="923"/>
      <c r="BW167" s="923"/>
      <c r="BX167" s="923"/>
      <c r="BY167" s="923"/>
    </row>
    <row r="168" spans="2:77" ht="16.5" customHeight="1" x14ac:dyDescent="0.3">
      <c r="B168" s="923"/>
      <c r="C168" s="953"/>
      <c r="D168" s="925"/>
      <c r="E168" s="925"/>
      <c r="P168" s="925"/>
      <c r="Q168" s="925"/>
      <c r="R168" s="925"/>
      <c r="S168" s="953"/>
      <c r="T168" s="944"/>
      <c r="U168" s="923"/>
      <c r="V168" s="923"/>
      <c r="W168" s="923"/>
      <c r="X168" s="923"/>
      <c r="Y168" s="923"/>
      <c r="Z168" s="926"/>
      <c r="AA168" s="926"/>
      <c r="AB168" s="926"/>
      <c r="AC168" s="923"/>
      <c r="AD168" s="923"/>
      <c r="AE168" s="923"/>
      <c r="AF168" s="923"/>
      <c r="AG168" s="923"/>
      <c r="AH168" s="923"/>
      <c r="AI168" s="1323"/>
      <c r="AJ168" s="1323"/>
      <c r="AK168" s="1311"/>
      <c r="AL168" s="1311"/>
      <c r="AM168" s="1311"/>
      <c r="AN168" s="1311"/>
      <c r="AO168" s="1312"/>
      <c r="AP168" s="1316"/>
      <c r="AQ168" s="1312"/>
      <c r="AR168" s="1312"/>
      <c r="AS168" s="1312"/>
      <c r="AT168" s="1312"/>
      <c r="AU168" s="1312"/>
      <c r="AV168" s="1312"/>
      <c r="AW168" s="1312"/>
      <c r="AX168" s="1327"/>
      <c r="AY168" s="1327"/>
      <c r="AZ168" s="1327"/>
      <c r="BA168" s="1312"/>
      <c r="BB168" s="1312"/>
      <c r="BC168" s="1312"/>
      <c r="BD168" s="1312"/>
      <c r="BE168" s="1324"/>
      <c r="BF168" s="1323"/>
      <c r="BG168" s="1323"/>
      <c r="BH168" s="1323"/>
      <c r="BI168" s="1323"/>
      <c r="BJ168" s="1323"/>
      <c r="BK168" s="1323"/>
      <c r="BL168" s="1323"/>
      <c r="BM168" s="1323"/>
      <c r="BN168" s="1323"/>
      <c r="BO168" s="1323"/>
      <c r="BP168" s="923"/>
      <c r="BQ168" s="923"/>
      <c r="BR168" s="923"/>
      <c r="BS168" s="923"/>
      <c r="BT168" s="923"/>
      <c r="BU168" s="923"/>
      <c r="BV168" s="923"/>
      <c r="BW168" s="923"/>
      <c r="BX168" s="923"/>
      <c r="BY168" s="923"/>
    </row>
    <row r="169" spans="2:77" ht="17.25" customHeight="1" x14ac:dyDescent="0.3">
      <c r="B169" s="923"/>
      <c r="C169" s="925"/>
      <c r="D169" s="925"/>
      <c r="E169" s="925"/>
      <c r="P169" s="925"/>
      <c r="Q169" s="925"/>
      <c r="R169" s="925"/>
      <c r="S169" s="953"/>
      <c r="T169" s="925"/>
      <c r="U169" s="923"/>
      <c r="V169" s="923"/>
      <c r="W169" s="923"/>
      <c r="X169" s="923"/>
      <c r="Y169" s="923"/>
      <c r="Z169" s="926"/>
      <c r="AA169" s="926"/>
      <c r="AB169" s="926"/>
      <c r="AC169" s="923"/>
      <c r="AD169" s="923"/>
      <c r="AE169" s="923"/>
      <c r="AF169" s="923"/>
      <c r="AG169" s="923"/>
      <c r="AH169" s="923"/>
      <c r="AI169" s="1323"/>
      <c r="AJ169" s="1323"/>
      <c r="AK169" s="1311"/>
      <c r="AL169" s="1311"/>
      <c r="AM169" s="1311"/>
      <c r="AN169" s="1311"/>
      <c r="AO169" s="1312"/>
      <c r="AP169" s="1316"/>
      <c r="AQ169" s="1337"/>
      <c r="AR169" s="1337"/>
      <c r="AS169" s="1337"/>
      <c r="AT169" s="1337"/>
      <c r="AU169" s="1337"/>
      <c r="AV169" s="1337"/>
      <c r="AW169" s="1337"/>
      <c r="AX169" s="1338"/>
      <c r="AY169" s="1338"/>
      <c r="AZ169" s="1338"/>
      <c r="BA169" s="1312"/>
      <c r="BB169" s="1312"/>
      <c r="BC169" s="1312"/>
      <c r="BD169" s="1312"/>
      <c r="BE169" s="1324"/>
      <c r="BF169" s="1323"/>
      <c r="BG169" s="1323"/>
      <c r="BH169" s="1323"/>
      <c r="BI169" s="1323"/>
      <c r="BJ169" s="1323"/>
      <c r="BK169" s="1323"/>
      <c r="BL169" s="1323"/>
      <c r="BM169" s="1323"/>
      <c r="BN169" s="1323"/>
      <c r="BO169" s="1323"/>
      <c r="BP169" s="923"/>
      <c r="BQ169" s="923"/>
      <c r="BR169" s="923"/>
      <c r="BS169" s="923"/>
      <c r="BT169" s="923"/>
      <c r="BU169" s="923"/>
      <c r="BV169" s="923"/>
      <c r="BW169" s="923"/>
      <c r="BX169" s="923"/>
      <c r="BY169" s="923"/>
    </row>
    <row r="170" spans="2:77" ht="17.25" customHeight="1" x14ac:dyDescent="0.3">
      <c r="B170" s="923"/>
      <c r="C170" s="925"/>
      <c r="D170" s="925"/>
      <c r="E170" s="925"/>
      <c r="F170" s="925"/>
      <c r="G170" s="925"/>
      <c r="H170" s="925"/>
      <c r="I170" s="925"/>
      <c r="J170" s="925"/>
      <c r="K170" s="925"/>
      <c r="L170" s="925"/>
      <c r="M170" s="925"/>
      <c r="N170" s="925"/>
      <c r="O170" s="925"/>
      <c r="P170" s="925"/>
      <c r="Q170" s="925"/>
      <c r="R170" s="925"/>
      <c r="S170" s="953"/>
      <c r="T170" s="925"/>
      <c r="U170" s="923"/>
      <c r="V170" s="923"/>
      <c r="W170" s="923"/>
      <c r="X170" s="923"/>
      <c r="Y170" s="923"/>
      <c r="Z170" s="926"/>
      <c r="AA170" s="926"/>
      <c r="AB170" s="926"/>
      <c r="AC170" s="923"/>
      <c r="AD170" s="923"/>
      <c r="AE170" s="923"/>
      <c r="AF170" s="923"/>
      <c r="AG170" s="923"/>
      <c r="AH170" s="923"/>
      <c r="AI170" s="1323"/>
      <c r="AJ170" s="1323"/>
      <c r="AK170" s="1311"/>
      <c r="AL170" s="1311"/>
      <c r="AM170" s="1311"/>
      <c r="AN170" s="1311"/>
      <c r="AO170" s="1312"/>
      <c r="AP170" s="1316"/>
      <c r="AQ170" s="1312"/>
      <c r="AR170" s="1312"/>
      <c r="AS170" s="1312"/>
      <c r="AT170" s="1312"/>
      <c r="AU170" s="1312"/>
      <c r="AV170" s="1312"/>
      <c r="AW170" s="1339"/>
      <c r="AX170" s="1340"/>
      <c r="AY170" s="1340"/>
      <c r="AZ170" s="1340"/>
      <c r="BA170" s="1339"/>
      <c r="BB170" s="1339"/>
      <c r="BC170" s="1339"/>
      <c r="BD170" s="1339"/>
      <c r="BE170" s="1341"/>
    </row>
    <row r="171" spans="2:77" ht="16.5" x14ac:dyDescent="0.3">
      <c r="B171" s="923"/>
      <c r="C171" s="925"/>
      <c r="D171" s="925"/>
      <c r="E171" s="925"/>
      <c r="F171" s="925"/>
      <c r="G171" s="925"/>
      <c r="H171" s="925"/>
      <c r="I171" s="925"/>
      <c r="J171" s="925"/>
      <c r="K171" s="925"/>
      <c r="L171" s="925"/>
      <c r="M171" s="925"/>
      <c r="N171" s="925"/>
      <c r="O171" s="925"/>
      <c r="P171" s="925"/>
      <c r="Q171" s="925"/>
      <c r="R171" s="925"/>
      <c r="S171" s="953"/>
      <c r="T171" s="925"/>
      <c r="U171" s="923"/>
      <c r="V171" s="923"/>
      <c r="W171" s="923"/>
      <c r="X171" s="923"/>
      <c r="Y171" s="923"/>
      <c r="Z171" s="926"/>
      <c r="AA171" s="926"/>
      <c r="AB171" s="926"/>
      <c r="AC171" s="923"/>
      <c r="AD171" s="923"/>
      <c r="AE171" s="923"/>
      <c r="AF171" s="923"/>
      <c r="AG171" s="923"/>
      <c r="AH171" s="923"/>
      <c r="AI171" s="1323"/>
      <c r="AJ171" s="1323"/>
      <c r="AK171" s="1311"/>
      <c r="AL171" s="1311"/>
      <c r="AM171" s="1311"/>
      <c r="AN171" s="1311"/>
      <c r="AO171" s="1312"/>
      <c r="AP171" s="1312"/>
      <c r="AQ171" s="1312"/>
      <c r="AR171" s="1312"/>
      <c r="AS171" s="1312"/>
      <c r="AT171" s="1312"/>
      <c r="AU171" s="1312"/>
      <c r="AV171" s="1312"/>
      <c r="AW171" s="1339"/>
      <c r="AX171" s="1339"/>
      <c r="AY171" s="1339"/>
      <c r="AZ171" s="1339"/>
      <c r="BA171" s="1339"/>
      <c r="BB171" s="1339"/>
      <c r="BC171" s="1339"/>
      <c r="BD171" s="1339"/>
      <c r="BE171" s="1341"/>
    </row>
    <row r="172" spans="2:77" ht="16.5" x14ac:dyDescent="0.3">
      <c r="B172" s="923"/>
      <c r="C172" s="925"/>
      <c r="D172" s="925"/>
      <c r="E172" s="925"/>
      <c r="F172" s="925"/>
      <c r="G172" s="925"/>
      <c r="H172" s="925"/>
      <c r="I172" s="925"/>
      <c r="J172" s="925"/>
      <c r="K172" s="925"/>
      <c r="L172" s="925"/>
      <c r="M172" s="925"/>
      <c r="N172" s="925"/>
      <c r="O172" s="925"/>
      <c r="P172" s="925"/>
      <c r="Q172" s="925"/>
      <c r="R172" s="925"/>
      <c r="S172" s="950"/>
      <c r="T172" s="925"/>
      <c r="U172" s="923"/>
      <c r="V172" s="923"/>
      <c r="W172" s="923"/>
      <c r="X172" s="923"/>
      <c r="Y172" s="923"/>
      <c r="Z172" s="926"/>
      <c r="AA172" s="926"/>
      <c r="AB172" s="926"/>
      <c r="AC172" s="923"/>
      <c r="AD172" s="923"/>
      <c r="AE172" s="923"/>
      <c r="AF172" s="923"/>
      <c r="AG172" s="923"/>
      <c r="AH172" s="923"/>
      <c r="AI172" s="1323"/>
      <c r="AJ172" s="1323"/>
      <c r="AK172" s="1311"/>
      <c r="AL172" s="1311"/>
      <c r="AM172" s="1311"/>
      <c r="AN172" s="1311"/>
      <c r="AO172" s="1312"/>
      <c r="AP172" s="1312"/>
      <c r="AQ172" s="1312"/>
      <c r="AR172" s="1312"/>
      <c r="AS172" s="1312"/>
      <c r="AT172" s="1312"/>
      <c r="AU172" s="1312"/>
      <c r="AV172" s="1312"/>
      <c r="AW172" s="1339"/>
      <c r="AX172" s="1339"/>
      <c r="AY172" s="1339"/>
      <c r="AZ172" s="1339"/>
      <c r="BA172" s="1339"/>
      <c r="BB172" s="1339"/>
      <c r="BC172" s="1339"/>
      <c r="BD172" s="1339"/>
      <c r="BE172" s="1341"/>
    </row>
    <row r="173" spans="2:77" ht="16.5" x14ac:dyDescent="0.3">
      <c r="B173" s="923"/>
      <c r="C173" s="925"/>
      <c r="D173" s="925"/>
      <c r="E173" s="925"/>
      <c r="F173" s="925"/>
      <c r="G173" s="925"/>
      <c r="H173" s="925"/>
      <c r="I173" s="925"/>
      <c r="J173" s="925"/>
      <c r="K173" s="925"/>
      <c r="L173" s="925"/>
      <c r="M173" s="925"/>
      <c r="N173" s="925"/>
      <c r="O173" s="925"/>
      <c r="P173" s="925"/>
      <c r="Q173" s="925"/>
      <c r="R173" s="925"/>
      <c r="S173" s="950"/>
      <c r="T173" s="951"/>
      <c r="U173" s="923"/>
      <c r="V173" s="923"/>
      <c r="W173" s="923"/>
      <c r="X173" s="923"/>
      <c r="Y173" s="923"/>
      <c r="Z173" s="926"/>
      <c r="AA173" s="926"/>
      <c r="AB173" s="926"/>
      <c r="AC173" s="923"/>
      <c r="AD173" s="923"/>
      <c r="AE173" s="923"/>
      <c r="AF173" s="923"/>
      <c r="AG173" s="923"/>
      <c r="AH173" s="923"/>
      <c r="AI173" s="1323"/>
      <c r="AJ173" s="1323"/>
      <c r="AK173" s="1311"/>
      <c r="AL173" s="1311"/>
      <c r="AM173" s="1311"/>
      <c r="AN173" s="1311"/>
      <c r="AO173" s="1312"/>
      <c r="AP173" s="1312"/>
      <c r="AQ173" s="1312"/>
      <c r="AR173" s="1312"/>
      <c r="AS173" s="1312"/>
      <c r="AT173" s="1312"/>
      <c r="AU173" s="1312"/>
      <c r="AV173" s="1312"/>
      <c r="AW173" s="1339"/>
      <c r="AX173" s="1339"/>
      <c r="AY173" s="1339"/>
      <c r="AZ173" s="1339"/>
      <c r="BA173" s="1339"/>
      <c r="BB173" s="1339"/>
      <c r="BC173" s="1339"/>
      <c r="BD173" s="1339"/>
      <c r="BE173" s="1341"/>
    </row>
    <row r="174" spans="2:77" ht="16.5" x14ac:dyDescent="0.3">
      <c r="B174" s="923"/>
      <c r="C174" s="925"/>
      <c r="D174" s="925"/>
      <c r="E174" s="925"/>
      <c r="F174" s="925"/>
      <c r="G174" s="925"/>
      <c r="H174" s="925"/>
      <c r="I174" s="925"/>
      <c r="J174" s="925"/>
      <c r="K174" s="925"/>
      <c r="L174" s="925"/>
      <c r="M174" s="925"/>
      <c r="N174" s="925"/>
      <c r="O174" s="925"/>
      <c r="P174" s="925"/>
      <c r="Q174" s="925"/>
      <c r="R174" s="925"/>
      <c r="S174" s="950"/>
      <c r="T174" s="950"/>
      <c r="U174" s="923"/>
      <c r="V174" s="923"/>
      <c r="W174" s="923"/>
      <c r="X174" s="923"/>
      <c r="Y174" s="923"/>
      <c r="Z174" s="926"/>
      <c r="AA174" s="926"/>
      <c r="AB174" s="926"/>
      <c r="AC174" s="923"/>
      <c r="AD174" s="923"/>
      <c r="AE174" s="923"/>
      <c r="AF174" s="923"/>
      <c r="AG174" s="923"/>
      <c r="AH174" s="923"/>
      <c r="AI174" s="1323"/>
      <c r="AJ174" s="1323"/>
      <c r="AK174" s="1311"/>
      <c r="AL174" s="1311"/>
      <c r="AM174" s="1311"/>
      <c r="AN174" s="1311"/>
      <c r="AO174" s="1312"/>
      <c r="AP174" s="1312"/>
      <c r="AQ174" s="1312"/>
      <c r="AR174" s="1312"/>
      <c r="AS174" s="1312"/>
      <c r="AT174" s="1312"/>
      <c r="AU174" s="1312"/>
      <c r="AV174" s="1312"/>
      <c r="AW174" s="1339"/>
      <c r="AX174" s="1339"/>
      <c r="AY174" s="1339"/>
      <c r="AZ174" s="1339"/>
      <c r="BA174" s="1339"/>
      <c r="BB174" s="1339"/>
      <c r="BC174" s="1339"/>
      <c r="BD174" s="1339"/>
      <c r="BE174" s="1341"/>
    </row>
    <row r="175" spans="2:77" ht="16.5" x14ac:dyDescent="0.3">
      <c r="B175" s="923"/>
      <c r="C175" s="925"/>
      <c r="D175" s="925"/>
      <c r="E175" s="925"/>
      <c r="F175" s="925"/>
      <c r="G175" s="925"/>
      <c r="H175" s="925"/>
      <c r="I175" s="925"/>
      <c r="J175" s="925"/>
      <c r="K175" s="925"/>
      <c r="L175" s="925"/>
      <c r="M175" s="925"/>
      <c r="N175" s="925"/>
      <c r="O175" s="925"/>
      <c r="P175" s="925"/>
      <c r="Q175" s="925"/>
      <c r="R175" s="925"/>
      <c r="S175" s="950"/>
      <c r="T175" s="950"/>
      <c r="U175" s="923"/>
      <c r="V175" s="923"/>
      <c r="W175" s="923"/>
      <c r="X175" s="923"/>
      <c r="Y175" s="923"/>
      <c r="Z175" s="926"/>
      <c r="AA175" s="926"/>
      <c r="AB175" s="926"/>
      <c r="AC175" s="923"/>
      <c r="AD175" s="923"/>
      <c r="AE175" s="923"/>
      <c r="AF175" s="923"/>
      <c r="AG175" s="923"/>
      <c r="AH175" s="923"/>
      <c r="AI175" s="1323"/>
      <c r="AJ175" s="1323"/>
      <c r="AK175" s="1311"/>
      <c r="AL175" s="1311"/>
      <c r="AM175" s="1311"/>
      <c r="AN175" s="1311"/>
      <c r="AO175" s="1312"/>
      <c r="AP175" s="1312"/>
      <c r="AQ175" s="1312"/>
      <c r="AR175" s="1312"/>
      <c r="AS175" s="1312"/>
      <c r="AT175" s="1312"/>
      <c r="AU175" s="1312"/>
      <c r="AV175" s="1312"/>
      <c r="AW175" s="1339"/>
      <c r="AX175" s="1339"/>
      <c r="AY175" s="1339"/>
      <c r="AZ175" s="1339"/>
      <c r="BA175" s="1339"/>
      <c r="BB175" s="1339"/>
      <c r="BC175" s="1339"/>
      <c r="BD175" s="1339"/>
      <c r="BE175" s="1341"/>
    </row>
    <row r="176" spans="2:77" ht="16.5" x14ac:dyDescent="0.3">
      <c r="B176" s="923"/>
      <c r="C176" s="925"/>
      <c r="D176" s="925"/>
      <c r="E176" s="925"/>
      <c r="F176" s="925"/>
      <c r="G176" s="925"/>
      <c r="H176" s="925"/>
      <c r="I176" s="925"/>
      <c r="J176" s="925"/>
      <c r="K176" s="925"/>
      <c r="L176" s="925"/>
      <c r="M176" s="925"/>
      <c r="N176" s="925"/>
      <c r="O176" s="925"/>
      <c r="P176" s="925"/>
      <c r="Q176" s="925"/>
      <c r="R176" s="925"/>
      <c r="S176" s="950"/>
      <c r="T176" s="950"/>
      <c r="U176" s="923"/>
      <c r="V176" s="923"/>
      <c r="W176" s="923"/>
      <c r="X176" s="923"/>
      <c r="Y176" s="923"/>
      <c r="Z176" s="926"/>
      <c r="AA176" s="926"/>
      <c r="AB176" s="926"/>
      <c r="AC176" s="923"/>
      <c r="AD176" s="923"/>
      <c r="AE176" s="923"/>
      <c r="AF176" s="923"/>
      <c r="AG176" s="923"/>
      <c r="AH176" s="923"/>
      <c r="AI176" s="1323"/>
      <c r="AJ176" s="1323"/>
      <c r="AK176" s="1311"/>
      <c r="AL176" s="1311"/>
      <c r="AM176" s="1311"/>
      <c r="AN176" s="1311"/>
      <c r="AO176" s="1311"/>
      <c r="AP176" s="1323"/>
      <c r="AQ176" s="1323"/>
      <c r="AR176" s="1323"/>
      <c r="AS176" s="1323"/>
      <c r="AT176" s="1323"/>
      <c r="AU176" s="1323"/>
      <c r="AV176" s="1323"/>
      <c r="BA176" s="1341"/>
      <c r="BB176" s="1341"/>
      <c r="BC176" s="1341"/>
      <c r="BD176" s="1341"/>
      <c r="BE176" s="1341"/>
    </row>
    <row r="177" spans="2:57" ht="16.5" x14ac:dyDescent="0.3">
      <c r="B177" s="923"/>
      <c r="C177" s="925"/>
      <c r="D177" s="925"/>
      <c r="E177" s="925"/>
      <c r="F177" s="925"/>
      <c r="G177" s="925"/>
      <c r="H177" s="925"/>
      <c r="I177" s="925"/>
      <c r="J177" s="925"/>
      <c r="K177" s="925"/>
      <c r="L177" s="925"/>
      <c r="M177" s="925"/>
      <c r="N177" s="925"/>
      <c r="O177" s="925"/>
      <c r="P177" s="925"/>
      <c r="Q177" s="925"/>
      <c r="R177" s="925"/>
      <c r="S177" s="950"/>
      <c r="T177" s="950"/>
      <c r="U177" s="923"/>
      <c r="V177" s="923"/>
      <c r="W177" s="923"/>
      <c r="X177" s="923"/>
      <c r="Y177" s="923"/>
      <c r="Z177" s="926"/>
      <c r="AA177" s="926"/>
      <c r="AB177" s="926"/>
      <c r="AC177" s="923"/>
      <c r="AD177" s="923"/>
      <c r="AE177" s="923"/>
      <c r="AF177" s="923"/>
      <c r="AG177" s="923"/>
      <c r="AH177" s="923"/>
      <c r="AI177" s="1323"/>
      <c r="AJ177" s="1323"/>
      <c r="AK177" s="1311"/>
      <c r="AL177" s="1311"/>
      <c r="AM177" s="1311"/>
      <c r="AN177" s="1311"/>
      <c r="AO177" s="1311"/>
      <c r="AP177" s="1323"/>
      <c r="AQ177" s="1323"/>
      <c r="AR177" s="1323"/>
      <c r="AS177" s="1323"/>
      <c r="AT177" s="1323"/>
      <c r="AU177" s="1323"/>
      <c r="AV177" s="1323"/>
      <c r="BA177" s="1341"/>
      <c r="BB177" s="1341"/>
      <c r="BC177" s="1341"/>
      <c r="BD177" s="1341"/>
      <c r="BE177" s="1341"/>
    </row>
    <row r="178" spans="2:57" ht="16.5" x14ac:dyDescent="0.3">
      <c r="B178" s="923"/>
      <c r="C178" s="925"/>
      <c r="D178" s="925"/>
      <c r="E178" s="925"/>
      <c r="F178" s="925"/>
      <c r="G178" s="925"/>
      <c r="H178" s="925"/>
      <c r="I178" s="925"/>
      <c r="J178" s="925"/>
      <c r="K178" s="925"/>
      <c r="L178" s="925"/>
      <c r="M178" s="925"/>
      <c r="N178" s="925"/>
      <c r="O178" s="925"/>
      <c r="P178" s="925"/>
      <c r="Q178" s="925"/>
      <c r="R178" s="925"/>
      <c r="S178" s="950"/>
      <c r="T178" s="950"/>
      <c r="U178" s="923"/>
      <c r="V178" s="923"/>
      <c r="W178" s="923"/>
      <c r="X178" s="923"/>
      <c r="Y178" s="923"/>
      <c r="Z178" s="926"/>
      <c r="AA178" s="926"/>
      <c r="AB178" s="926"/>
      <c r="AC178" s="923"/>
      <c r="AD178" s="923"/>
      <c r="AE178" s="923"/>
      <c r="AF178" s="923"/>
      <c r="AG178" s="923"/>
      <c r="AH178" s="923"/>
      <c r="AI178" s="1323"/>
      <c r="AJ178" s="1323"/>
      <c r="AK178" s="1311"/>
      <c r="AL178" s="1311"/>
      <c r="AM178" s="1311"/>
      <c r="AN178" s="1311"/>
      <c r="AO178" s="1311"/>
      <c r="AP178" s="1323"/>
      <c r="AQ178" s="1323"/>
      <c r="AR178" s="1323"/>
      <c r="AS178" s="1323"/>
      <c r="AT178" s="1323"/>
      <c r="AU178" s="1323"/>
      <c r="AV178" s="1323"/>
      <c r="BA178" s="1341"/>
      <c r="BB178" s="1341"/>
      <c r="BC178" s="1341"/>
      <c r="BD178" s="1341"/>
      <c r="BE178" s="1341"/>
    </row>
    <row r="179" spans="2:57" ht="16.5" x14ac:dyDescent="0.3">
      <c r="B179" s="923"/>
      <c r="C179" s="925"/>
      <c r="D179" s="925"/>
      <c r="E179" s="925"/>
      <c r="F179" s="925"/>
      <c r="G179" s="925"/>
      <c r="H179" s="925"/>
      <c r="I179" s="925"/>
      <c r="J179" s="925"/>
      <c r="K179" s="925"/>
      <c r="L179" s="925"/>
      <c r="M179" s="925"/>
      <c r="N179" s="925"/>
      <c r="O179" s="925"/>
      <c r="P179" s="925"/>
      <c r="Q179" s="925"/>
      <c r="R179" s="925"/>
      <c r="S179" s="950"/>
      <c r="T179" s="950"/>
      <c r="U179" s="923"/>
      <c r="V179" s="923"/>
      <c r="W179" s="923"/>
      <c r="X179" s="923"/>
      <c r="Y179" s="923"/>
      <c r="Z179" s="926"/>
      <c r="AA179" s="926"/>
      <c r="AB179" s="926"/>
      <c r="AC179" s="923"/>
      <c r="AD179" s="923"/>
      <c r="AE179" s="923"/>
      <c r="AF179" s="923"/>
      <c r="AG179" s="923"/>
      <c r="AH179" s="923"/>
      <c r="AI179" s="1323"/>
      <c r="AJ179" s="1323"/>
      <c r="AK179" s="1311"/>
      <c r="AL179" s="1311"/>
      <c r="AM179" s="1311"/>
      <c r="AN179" s="1311"/>
      <c r="AO179" s="1311"/>
      <c r="AP179" s="1323"/>
      <c r="AQ179" s="1323"/>
      <c r="AR179" s="1323"/>
      <c r="AS179" s="1323"/>
      <c r="AT179" s="1323"/>
      <c r="AU179" s="1323"/>
      <c r="AV179" s="1323"/>
      <c r="BA179" s="1341"/>
      <c r="BB179" s="1341"/>
      <c r="BC179" s="1341"/>
      <c r="BD179" s="1341"/>
      <c r="BE179" s="1341"/>
    </row>
    <row r="180" spans="2:57" ht="16.5" x14ac:dyDescent="0.3">
      <c r="B180" s="923"/>
      <c r="C180" s="925"/>
      <c r="D180" s="944"/>
      <c r="E180" s="944"/>
      <c r="F180" s="944"/>
      <c r="G180" s="944"/>
      <c r="H180" s="944"/>
      <c r="I180" s="944"/>
      <c r="J180" s="944"/>
      <c r="K180" s="944"/>
      <c r="L180" s="944"/>
      <c r="M180" s="944"/>
      <c r="N180" s="944"/>
      <c r="O180" s="944"/>
      <c r="P180" s="944"/>
      <c r="Q180" s="944"/>
      <c r="R180" s="944"/>
      <c r="S180" s="950"/>
      <c r="T180" s="950"/>
      <c r="U180" s="923"/>
      <c r="V180" s="923"/>
      <c r="W180" s="923"/>
      <c r="X180" s="923"/>
      <c r="Y180" s="923"/>
      <c r="Z180" s="926"/>
      <c r="AA180" s="926"/>
      <c r="AB180" s="926"/>
      <c r="AC180" s="923"/>
      <c r="AD180" s="923"/>
      <c r="AE180" s="923"/>
      <c r="AF180" s="923"/>
      <c r="AG180" s="923"/>
      <c r="AH180" s="923"/>
      <c r="AI180" s="1323"/>
      <c r="AJ180" s="1323"/>
      <c r="AK180" s="1311"/>
      <c r="AL180" s="1311"/>
      <c r="AM180" s="1311"/>
      <c r="AN180" s="1311"/>
      <c r="AO180" s="1311"/>
      <c r="AP180" s="1323"/>
      <c r="AQ180" s="1323"/>
      <c r="AR180" s="1323"/>
      <c r="AS180" s="1323"/>
      <c r="AT180" s="1323"/>
      <c r="AU180" s="1323"/>
      <c r="AV180" s="1323"/>
      <c r="BA180" s="1341"/>
      <c r="BB180" s="1341"/>
      <c r="BC180" s="1341"/>
      <c r="BD180" s="1341"/>
      <c r="BE180" s="1341"/>
    </row>
    <row r="181" spans="2:57" ht="16.5" x14ac:dyDescent="0.3">
      <c r="B181" s="923"/>
      <c r="C181" s="925"/>
      <c r="D181" s="951"/>
      <c r="E181" s="951"/>
      <c r="F181" s="951"/>
      <c r="G181" s="951"/>
      <c r="H181" s="951"/>
      <c r="I181" s="951"/>
      <c r="J181" s="951"/>
      <c r="K181" s="951"/>
      <c r="L181" s="951"/>
      <c r="M181" s="960"/>
      <c r="N181" s="960"/>
      <c r="O181" s="960"/>
      <c r="P181" s="960"/>
      <c r="Q181" s="961"/>
      <c r="R181" s="961"/>
      <c r="S181" s="950"/>
      <c r="T181" s="950"/>
      <c r="U181" s="923"/>
      <c r="V181" s="923"/>
      <c r="W181" s="923"/>
      <c r="X181" s="923"/>
      <c r="Y181" s="923"/>
      <c r="Z181" s="926"/>
      <c r="AA181" s="926"/>
      <c r="AB181" s="926"/>
      <c r="AC181" s="923"/>
      <c r="AD181" s="923"/>
      <c r="AE181" s="923"/>
      <c r="AF181" s="923"/>
      <c r="AG181" s="923"/>
      <c r="AH181" s="923"/>
      <c r="AI181" s="1323"/>
      <c r="AJ181" s="1323"/>
      <c r="AK181" s="1311"/>
      <c r="AL181" s="1311"/>
      <c r="AM181" s="1311"/>
      <c r="AN181" s="1311"/>
      <c r="AO181" s="1311"/>
      <c r="AP181" s="1323"/>
      <c r="AQ181" s="1323"/>
      <c r="AR181" s="1323"/>
      <c r="AS181" s="1323"/>
      <c r="AT181" s="1323"/>
      <c r="AU181" s="1323"/>
      <c r="AV181" s="1323"/>
      <c r="BA181" s="1341"/>
      <c r="BB181" s="1341"/>
      <c r="BC181" s="1341"/>
      <c r="BD181" s="1341"/>
      <c r="BE181" s="1341"/>
    </row>
    <row r="182" spans="2:57" ht="16.5" x14ac:dyDescent="0.3">
      <c r="B182" s="923"/>
      <c r="C182" s="925"/>
      <c r="D182" s="950"/>
      <c r="E182" s="950"/>
      <c r="F182" s="950"/>
      <c r="G182" s="950"/>
      <c r="H182" s="950"/>
      <c r="I182" s="950"/>
      <c r="J182" s="950"/>
      <c r="K182" s="950"/>
      <c r="L182" s="950"/>
      <c r="M182" s="950"/>
      <c r="N182" s="950"/>
      <c r="O182" s="950"/>
      <c r="P182" s="950"/>
      <c r="Q182" s="950"/>
      <c r="R182" s="950"/>
      <c r="S182" s="950"/>
      <c r="T182" s="950"/>
      <c r="U182" s="923"/>
      <c r="V182" s="923"/>
      <c r="W182" s="923"/>
      <c r="X182" s="923"/>
      <c r="Y182" s="923"/>
      <c r="Z182" s="926"/>
      <c r="AA182" s="926"/>
      <c r="AB182" s="926"/>
      <c r="AC182" s="923"/>
      <c r="AD182" s="923"/>
      <c r="AE182" s="923"/>
      <c r="AF182" s="923"/>
      <c r="AG182" s="923"/>
      <c r="AH182" s="923"/>
      <c r="AI182" s="1323"/>
      <c r="AJ182" s="1323"/>
      <c r="AK182" s="1311"/>
      <c r="AL182" s="1311"/>
      <c r="AM182" s="1311"/>
      <c r="AN182" s="1311"/>
      <c r="AO182" s="1311"/>
      <c r="AP182" s="1323"/>
      <c r="AQ182" s="1323"/>
      <c r="AR182" s="1323"/>
      <c r="AS182" s="1323"/>
      <c r="AT182" s="1323"/>
      <c r="AU182" s="1323"/>
      <c r="AV182" s="1323"/>
      <c r="BA182" s="1341"/>
      <c r="BB182" s="1341"/>
      <c r="BC182" s="1341"/>
      <c r="BD182" s="1341"/>
      <c r="BE182" s="1341"/>
    </row>
    <row r="183" spans="2:57" ht="16.5" x14ac:dyDescent="0.3">
      <c r="B183" s="923"/>
      <c r="C183" s="925"/>
      <c r="D183" s="950"/>
      <c r="E183" s="950"/>
      <c r="F183" s="950"/>
      <c r="G183" s="950"/>
      <c r="H183" s="950"/>
      <c r="I183" s="950"/>
      <c r="J183" s="950"/>
      <c r="K183" s="950"/>
      <c r="L183" s="950"/>
      <c r="M183" s="950"/>
      <c r="N183" s="950"/>
      <c r="O183" s="950"/>
      <c r="P183" s="950"/>
      <c r="Q183" s="950"/>
      <c r="R183" s="950"/>
      <c r="S183" s="950"/>
      <c r="T183" s="950"/>
      <c r="U183" s="923"/>
      <c r="V183" s="923"/>
      <c r="W183" s="923"/>
      <c r="X183" s="923"/>
      <c r="Y183" s="923"/>
      <c r="Z183" s="926"/>
      <c r="AA183" s="926"/>
      <c r="AB183" s="926"/>
      <c r="AC183" s="923"/>
      <c r="AD183" s="923"/>
      <c r="AE183" s="923"/>
      <c r="AF183" s="923"/>
      <c r="AG183" s="923"/>
      <c r="AH183" s="923"/>
      <c r="AI183" s="1323"/>
      <c r="AJ183" s="1323"/>
      <c r="AK183" s="1311"/>
      <c r="AL183" s="1311"/>
      <c r="AM183" s="1311"/>
      <c r="AN183" s="1311"/>
      <c r="AO183" s="1311"/>
      <c r="AP183" s="1323"/>
      <c r="AQ183" s="1323"/>
      <c r="AR183" s="1323"/>
      <c r="AS183" s="1323"/>
      <c r="AT183" s="1323"/>
      <c r="AU183" s="1323"/>
      <c r="AV183" s="1323"/>
      <c r="BA183" s="1341"/>
      <c r="BB183" s="1341"/>
      <c r="BC183" s="1341"/>
      <c r="BD183" s="1341"/>
      <c r="BE183" s="1341"/>
    </row>
    <row r="184" spans="2:57" ht="16.5" x14ac:dyDescent="0.3">
      <c r="B184" s="923"/>
      <c r="C184" s="944"/>
      <c r="D184" s="950"/>
      <c r="E184" s="950"/>
      <c r="F184" s="950"/>
      <c r="G184" s="950"/>
      <c r="H184" s="950"/>
      <c r="I184" s="950"/>
      <c r="J184" s="950"/>
      <c r="K184" s="950"/>
      <c r="L184" s="950"/>
      <c r="M184" s="950"/>
      <c r="N184" s="950"/>
      <c r="O184" s="950"/>
      <c r="P184" s="950"/>
      <c r="Q184" s="950"/>
      <c r="R184" s="950"/>
      <c r="S184" s="950"/>
      <c r="T184" s="950"/>
      <c r="U184" s="923"/>
      <c r="V184" s="923"/>
      <c r="W184" s="923"/>
      <c r="X184" s="923"/>
      <c r="Y184" s="923"/>
      <c r="Z184" s="926"/>
      <c r="AA184" s="926"/>
      <c r="AB184" s="926"/>
      <c r="AC184" s="923"/>
      <c r="AD184" s="923"/>
      <c r="AE184" s="923"/>
      <c r="AF184" s="923"/>
      <c r="AG184" s="923"/>
      <c r="AH184" s="923"/>
      <c r="AI184" s="1323"/>
      <c r="AJ184" s="1323"/>
      <c r="AK184" s="1311"/>
      <c r="AL184" s="1311"/>
      <c r="AM184" s="1311"/>
      <c r="AN184" s="1311"/>
      <c r="AO184" s="1311"/>
      <c r="AP184" s="1323"/>
      <c r="AQ184" s="1323"/>
      <c r="AR184" s="1323"/>
      <c r="AS184" s="1323"/>
      <c r="AT184" s="1323"/>
      <c r="AU184" s="1323"/>
      <c r="AV184" s="1323"/>
      <c r="BA184" s="1341"/>
      <c r="BB184" s="1341"/>
      <c r="BC184" s="1341"/>
      <c r="BD184" s="1341"/>
      <c r="BE184" s="1341"/>
    </row>
    <row r="185" spans="2:57" ht="16.5" x14ac:dyDescent="0.3">
      <c r="B185" s="923"/>
      <c r="C185" s="951"/>
      <c r="D185" s="950"/>
      <c r="E185" s="950"/>
      <c r="F185" s="950"/>
      <c r="G185" s="950"/>
      <c r="H185" s="950"/>
      <c r="I185" s="950"/>
      <c r="J185" s="950"/>
      <c r="K185" s="950"/>
      <c r="L185" s="950"/>
      <c r="M185" s="950"/>
      <c r="N185" s="950"/>
      <c r="O185" s="950"/>
      <c r="P185" s="950"/>
      <c r="Q185" s="950"/>
      <c r="R185" s="950"/>
      <c r="S185" s="950"/>
      <c r="T185" s="950"/>
      <c r="U185" s="923"/>
      <c r="V185" s="923"/>
      <c r="W185" s="923"/>
      <c r="X185" s="923"/>
      <c r="Y185" s="923"/>
      <c r="Z185" s="926"/>
      <c r="AA185" s="926"/>
      <c r="AB185" s="926"/>
      <c r="AC185" s="923"/>
      <c r="AD185" s="923"/>
      <c r="AE185" s="923"/>
      <c r="AF185" s="923"/>
      <c r="AG185" s="923"/>
      <c r="AH185" s="923"/>
      <c r="AI185" s="1323"/>
      <c r="AJ185" s="1323"/>
      <c r="AK185" s="1311"/>
      <c r="AL185" s="1311"/>
      <c r="AM185" s="1311"/>
      <c r="AN185" s="1311"/>
      <c r="AO185" s="1311"/>
      <c r="AP185" s="1323"/>
      <c r="AQ185" s="1323"/>
      <c r="AR185" s="1323"/>
      <c r="AS185" s="1323"/>
      <c r="AT185" s="1323"/>
      <c r="AU185" s="1323"/>
      <c r="AV185" s="1323"/>
      <c r="BA185" s="1341"/>
      <c r="BB185" s="1341"/>
      <c r="BC185" s="1341"/>
      <c r="BD185" s="1341"/>
      <c r="BE185" s="1341"/>
    </row>
    <row r="186" spans="2:57" ht="16.5" x14ac:dyDescent="0.3">
      <c r="B186" s="923"/>
      <c r="C186" s="950"/>
      <c r="D186" s="950"/>
      <c r="E186" s="950"/>
      <c r="F186" s="950"/>
      <c r="G186" s="950"/>
      <c r="H186" s="950"/>
      <c r="I186" s="950"/>
      <c r="J186" s="950"/>
      <c r="K186" s="950"/>
      <c r="L186" s="950"/>
      <c r="M186" s="950"/>
      <c r="N186" s="950"/>
      <c r="O186" s="950"/>
      <c r="P186" s="950"/>
      <c r="Q186" s="950"/>
      <c r="R186" s="950"/>
      <c r="S186" s="950"/>
      <c r="T186" s="950"/>
      <c r="U186" s="923"/>
      <c r="V186" s="923"/>
      <c r="W186" s="923"/>
      <c r="X186" s="923"/>
      <c r="Y186" s="923"/>
      <c r="Z186" s="926"/>
      <c r="AA186" s="926"/>
      <c r="AB186" s="926"/>
      <c r="AC186" s="923"/>
      <c r="AD186" s="923"/>
      <c r="AE186" s="923"/>
      <c r="AF186" s="923"/>
      <c r="AG186" s="923"/>
      <c r="AH186" s="923"/>
      <c r="AI186" s="1323"/>
      <c r="AJ186" s="1323"/>
      <c r="AK186" s="1311"/>
      <c r="AL186" s="1311"/>
      <c r="AM186" s="1311"/>
      <c r="AN186" s="1311"/>
      <c r="AO186" s="1311"/>
      <c r="AP186" s="1323"/>
      <c r="AQ186" s="1323"/>
      <c r="AR186" s="1323"/>
      <c r="AS186" s="1323"/>
      <c r="AT186" s="1323"/>
      <c r="AU186" s="1323"/>
      <c r="AV186" s="1323"/>
      <c r="BA186" s="1341"/>
      <c r="BB186" s="1341"/>
      <c r="BC186" s="1341"/>
      <c r="BD186" s="1341"/>
      <c r="BE186" s="1341"/>
    </row>
    <row r="187" spans="2:57" ht="16.5" x14ac:dyDescent="0.3">
      <c r="B187" s="923"/>
      <c r="C187" s="950"/>
      <c r="D187" s="950"/>
      <c r="E187" s="950"/>
      <c r="F187" s="950"/>
      <c r="G187" s="950"/>
      <c r="H187" s="950"/>
      <c r="I187" s="950"/>
      <c r="J187" s="950"/>
      <c r="K187" s="950"/>
      <c r="L187" s="950"/>
      <c r="M187" s="950"/>
      <c r="N187" s="950"/>
      <c r="O187" s="950"/>
      <c r="P187" s="950"/>
      <c r="Q187" s="950"/>
      <c r="R187" s="950"/>
      <c r="S187" s="950"/>
      <c r="T187" s="950"/>
      <c r="U187" s="923"/>
      <c r="V187" s="923"/>
      <c r="W187" s="923"/>
      <c r="X187" s="923"/>
      <c r="Y187" s="923"/>
      <c r="Z187" s="926"/>
      <c r="AA187" s="926"/>
      <c r="AB187" s="926"/>
      <c r="AC187" s="923"/>
      <c r="AD187" s="923"/>
      <c r="AE187" s="923"/>
      <c r="AF187" s="923"/>
      <c r="AG187" s="923"/>
      <c r="AH187" s="923"/>
      <c r="AI187" s="1323"/>
      <c r="AJ187" s="1323"/>
      <c r="AK187" s="1311"/>
      <c r="AL187" s="1311"/>
      <c r="AM187" s="1311"/>
      <c r="AN187" s="1311"/>
      <c r="AO187" s="1311"/>
      <c r="AP187" s="1323"/>
      <c r="AQ187" s="1323"/>
      <c r="AR187" s="1323"/>
      <c r="AS187" s="1323"/>
      <c r="AT187" s="1323"/>
      <c r="AU187" s="1323"/>
      <c r="AV187" s="1323"/>
      <c r="BA187" s="1341"/>
      <c r="BB187" s="1341"/>
      <c r="BC187" s="1341"/>
      <c r="BD187" s="1341"/>
      <c r="BE187" s="1341"/>
    </row>
    <row r="188" spans="2:57" ht="16.5" x14ac:dyDescent="0.3">
      <c r="B188" s="923"/>
      <c r="C188" s="950"/>
      <c r="D188" s="950"/>
      <c r="E188" s="950"/>
      <c r="F188" s="950"/>
      <c r="G188" s="950"/>
      <c r="H188" s="950"/>
      <c r="I188" s="950"/>
      <c r="J188" s="950"/>
      <c r="K188" s="950"/>
      <c r="L188" s="950"/>
      <c r="M188" s="950"/>
      <c r="N188" s="950"/>
      <c r="O188" s="950"/>
      <c r="P188" s="950"/>
      <c r="Q188" s="950"/>
      <c r="R188" s="950"/>
      <c r="S188" s="950"/>
      <c r="T188" s="950"/>
      <c r="U188" s="923"/>
      <c r="V188" s="923"/>
      <c r="W188" s="923"/>
      <c r="X188" s="923"/>
      <c r="Y188" s="923"/>
      <c r="Z188" s="926"/>
      <c r="AA188" s="926"/>
      <c r="AB188" s="926"/>
      <c r="AC188" s="923"/>
      <c r="AD188" s="923"/>
      <c r="AE188" s="923"/>
      <c r="AF188" s="923"/>
      <c r="AG188" s="923"/>
      <c r="AH188" s="923"/>
      <c r="AI188" s="1323"/>
      <c r="AJ188" s="1323"/>
      <c r="AK188" s="1311"/>
      <c r="AL188" s="1311"/>
      <c r="AM188" s="1311"/>
      <c r="AN188" s="1311"/>
      <c r="AO188" s="1311"/>
      <c r="AP188" s="1323"/>
      <c r="AQ188" s="1323"/>
      <c r="AR188" s="1323"/>
      <c r="AS188" s="1323"/>
      <c r="AT188" s="1323"/>
      <c r="AU188" s="1323"/>
      <c r="AV188" s="1323"/>
      <c r="BA188" s="1341"/>
      <c r="BB188" s="1341"/>
      <c r="BC188" s="1341"/>
      <c r="BD188" s="1341"/>
      <c r="BE188" s="1341"/>
    </row>
    <row r="189" spans="2:57" ht="16.5" x14ac:dyDescent="0.3">
      <c r="B189" s="923"/>
      <c r="C189" s="950"/>
      <c r="D189" s="950"/>
      <c r="E189" s="950"/>
      <c r="F189" s="950"/>
      <c r="G189" s="950"/>
      <c r="H189" s="950"/>
      <c r="I189" s="950"/>
      <c r="J189" s="950"/>
      <c r="K189" s="950"/>
      <c r="L189" s="950"/>
      <c r="M189" s="950"/>
      <c r="N189" s="950"/>
      <c r="O189" s="950"/>
      <c r="P189" s="950"/>
      <c r="Q189" s="950"/>
      <c r="R189" s="950"/>
      <c r="S189" s="950"/>
      <c r="T189" s="950"/>
      <c r="U189" s="923"/>
      <c r="V189" s="923"/>
      <c r="W189" s="923"/>
      <c r="X189" s="923"/>
      <c r="Y189" s="923"/>
      <c r="Z189" s="926"/>
      <c r="AA189" s="926"/>
      <c r="AB189" s="926"/>
      <c r="AC189" s="923"/>
      <c r="AD189" s="923"/>
      <c r="AE189" s="923"/>
      <c r="AF189" s="923"/>
      <c r="AG189" s="923"/>
      <c r="AH189" s="923"/>
      <c r="AI189" s="1323"/>
      <c r="AJ189" s="1323"/>
      <c r="AK189" s="1311"/>
      <c r="AL189" s="1311"/>
      <c r="AM189" s="1311"/>
      <c r="AN189" s="1311"/>
      <c r="AO189" s="1311"/>
      <c r="AP189" s="1323"/>
      <c r="AQ189" s="1323"/>
      <c r="AR189" s="1323"/>
      <c r="AS189" s="1323"/>
      <c r="AT189" s="1323"/>
      <c r="AU189" s="1323"/>
      <c r="AV189" s="1323"/>
      <c r="BA189" s="1341"/>
      <c r="BB189" s="1341"/>
      <c r="BC189" s="1341"/>
      <c r="BD189" s="1341"/>
      <c r="BE189" s="1341"/>
    </row>
    <row r="190" spans="2:57" ht="16.5" x14ac:dyDescent="0.3">
      <c r="B190" s="923"/>
      <c r="C190" s="950"/>
      <c r="D190" s="950"/>
      <c r="E190" s="950"/>
      <c r="F190" s="950"/>
      <c r="G190" s="950"/>
      <c r="H190" s="950"/>
      <c r="I190" s="950"/>
      <c r="J190" s="950"/>
      <c r="K190" s="950"/>
      <c r="L190" s="950"/>
      <c r="M190" s="950"/>
      <c r="N190" s="950"/>
      <c r="O190" s="950"/>
      <c r="P190" s="950"/>
      <c r="Q190" s="950"/>
      <c r="R190" s="950"/>
      <c r="S190" s="950"/>
      <c r="T190" s="950"/>
      <c r="U190" s="923"/>
      <c r="V190" s="923"/>
      <c r="W190" s="923"/>
      <c r="X190" s="923"/>
      <c r="Y190" s="923"/>
      <c r="Z190" s="926"/>
      <c r="AA190" s="926"/>
      <c r="AB190" s="926"/>
      <c r="AC190" s="923"/>
      <c r="AD190" s="923"/>
      <c r="AE190" s="923"/>
      <c r="AF190" s="923"/>
      <c r="AG190" s="923"/>
      <c r="AH190" s="923"/>
      <c r="AI190" s="1323"/>
      <c r="AJ190" s="1323"/>
      <c r="AK190" s="1311"/>
      <c r="AL190" s="1311"/>
      <c r="AM190" s="1311"/>
      <c r="AN190" s="1311"/>
      <c r="AO190" s="1311"/>
      <c r="AP190" s="1323"/>
      <c r="AQ190" s="1323"/>
      <c r="AR190" s="1323"/>
      <c r="AS190" s="1323"/>
      <c r="AT190" s="1323"/>
      <c r="AU190" s="1323"/>
      <c r="AV190" s="1323"/>
      <c r="BA190" s="1341"/>
      <c r="BB190" s="1341"/>
      <c r="BC190" s="1341"/>
      <c r="BD190" s="1341"/>
      <c r="BE190" s="1341"/>
    </row>
    <row r="191" spans="2:57" ht="16.5" x14ac:dyDescent="0.3">
      <c r="B191" s="923"/>
      <c r="C191" s="950"/>
      <c r="D191" s="950"/>
      <c r="E191" s="950"/>
      <c r="F191" s="950"/>
      <c r="G191" s="950"/>
      <c r="H191" s="950"/>
      <c r="I191" s="950"/>
      <c r="J191" s="950"/>
      <c r="K191" s="950"/>
      <c r="L191" s="950"/>
      <c r="M191" s="950"/>
      <c r="N191" s="950"/>
      <c r="O191" s="950"/>
      <c r="P191" s="950"/>
      <c r="Q191" s="950"/>
      <c r="R191" s="950"/>
      <c r="S191" s="950"/>
      <c r="T191" s="950"/>
      <c r="U191" s="923"/>
      <c r="V191" s="923"/>
      <c r="W191" s="923"/>
      <c r="X191" s="923"/>
      <c r="Y191" s="923"/>
      <c r="Z191" s="926"/>
      <c r="AA191" s="926"/>
      <c r="AB191" s="926"/>
      <c r="AC191" s="923"/>
      <c r="AD191" s="923"/>
      <c r="AE191" s="923"/>
      <c r="AF191" s="923"/>
      <c r="AG191" s="923"/>
      <c r="AH191" s="923"/>
      <c r="AI191" s="1323"/>
      <c r="AJ191" s="1323"/>
      <c r="AK191" s="1311"/>
      <c r="AL191" s="1311"/>
      <c r="AM191" s="1311"/>
      <c r="AN191" s="1311"/>
      <c r="AO191" s="1311"/>
      <c r="AP191" s="1323"/>
      <c r="AQ191" s="1323"/>
      <c r="AR191" s="1323"/>
      <c r="AS191" s="1323"/>
      <c r="AT191" s="1323"/>
      <c r="AU191" s="1323"/>
      <c r="AV191" s="1323"/>
      <c r="BA191" s="1341"/>
      <c r="BB191" s="1341"/>
      <c r="BC191" s="1341"/>
      <c r="BD191" s="1341"/>
      <c r="BE191" s="1341"/>
    </row>
    <row r="192" spans="2:57" ht="16.5" x14ac:dyDescent="0.3">
      <c r="B192" s="923"/>
      <c r="C192" s="950"/>
      <c r="D192" s="950"/>
      <c r="E192" s="950"/>
      <c r="F192" s="950"/>
      <c r="G192" s="950"/>
      <c r="H192" s="950"/>
      <c r="I192" s="950"/>
      <c r="J192" s="950"/>
      <c r="K192" s="950"/>
      <c r="L192" s="950"/>
      <c r="M192" s="950"/>
      <c r="N192" s="950"/>
      <c r="O192" s="950"/>
      <c r="P192" s="950"/>
      <c r="Q192" s="950"/>
      <c r="R192" s="950"/>
      <c r="S192" s="950"/>
      <c r="T192" s="950"/>
      <c r="U192" s="923"/>
      <c r="V192" s="923"/>
      <c r="W192" s="923"/>
      <c r="X192" s="923"/>
      <c r="Y192" s="923"/>
      <c r="Z192" s="926"/>
      <c r="AA192" s="926"/>
      <c r="AB192" s="926"/>
      <c r="AC192" s="923"/>
      <c r="AD192" s="923"/>
      <c r="AE192" s="923"/>
      <c r="AF192" s="923"/>
      <c r="AG192" s="923"/>
      <c r="AH192" s="923"/>
      <c r="AI192" s="1323"/>
      <c r="AJ192" s="1323"/>
      <c r="AK192" s="1311"/>
      <c r="AL192" s="1311"/>
      <c r="AM192" s="1311"/>
      <c r="AN192" s="1311"/>
      <c r="AO192" s="1311"/>
      <c r="AP192" s="1323"/>
      <c r="AQ192" s="1323"/>
      <c r="AR192" s="1323"/>
      <c r="AS192" s="1323"/>
      <c r="AT192" s="1323"/>
      <c r="AU192" s="1323"/>
      <c r="AV192" s="1323"/>
      <c r="BA192" s="1341"/>
      <c r="BB192" s="1341"/>
      <c r="BC192" s="1341"/>
      <c r="BD192" s="1341"/>
      <c r="BE192" s="1341"/>
    </row>
    <row r="193" spans="2:57" ht="16.5" x14ac:dyDescent="0.3">
      <c r="B193" s="923"/>
      <c r="C193" s="950"/>
      <c r="D193" s="950"/>
      <c r="E193" s="950"/>
      <c r="F193" s="950"/>
      <c r="G193" s="950"/>
      <c r="H193" s="950"/>
      <c r="I193" s="950"/>
      <c r="J193" s="950"/>
      <c r="K193" s="950"/>
      <c r="L193" s="950"/>
      <c r="M193" s="950"/>
      <c r="N193" s="950"/>
      <c r="O193" s="950"/>
      <c r="P193" s="950"/>
      <c r="Q193" s="950"/>
      <c r="R193" s="950"/>
      <c r="S193" s="950"/>
      <c r="T193" s="950"/>
      <c r="U193" s="923"/>
      <c r="V193" s="923"/>
      <c r="W193" s="923"/>
      <c r="X193" s="923"/>
      <c r="Y193" s="923"/>
      <c r="Z193" s="926"/>
      <c r="AA193" s="926"/>
      <c r="AB193" s="926"/>
      <c r="AC193" s="923"/>
      <c r="AD193" s="923"/>
      <c r="AE193" s="923"/>
      <c r="AF193" s="923"/>
      <c r="AG193" s="923"/>
      <c r="AH193" s="923"/>
      <c r="AI193" s="1323"/>
      <c r="AJ193" s="1323"/>
      <c r="AK193" s="1311"/>
      <c r="AL193" s="1311"/>
      <c r="AM193" s="1311"/>
      <c r="AN193" s="1311"/>
      <c r="AO193" s="1311"/>
      <c r="AP193" s="1323"/>
      <c r="AQ193" s="1323"/>
      <c r="AR193" s="1323"/>
      <c r="AS193" s="1323"/>
      <c r="AT193" s="1323"/>
      <c r="AU193" s="1323"/>
      <c r="AV193" s="1323"/>
      <c r="BA193" s="1341"/>
      <c r="BB193" s="1341"/>
      <c r="BC193" s="1341"/>
      <c r="BD193" s="1341"/>
      <c r="BE193" s="1341"/>
    </row>
    <row r="194" spans="2:57" ht="16.5" x14ac:dyDescent="0.3">
      <c r="B194" s="923"/>
      <c r="C194" s="950"/>
      <c r="D194" s="950"/>
      <c r="E194" s="950"/>
      <c r="F194" s="950"/>
      <c r="G194" s="950"/>
      <c r="H194" s="950"/>
      <c r="I194" s="950"/>
      <c r="J194" s="950"/>
      <c r="K194" s="950"/>
      <c r="L194" s="950"/>
      <c r="M194" s="950"/>
      <c r="N194" s="950"/>
      <c r="O194" s="950"/>
      <c r="P194" s="950"/>
      <c r="Q194" s="950"/>
      <c r="R194" s="950"/>
      <c r="S194" s="950"/>
      <c r="T194" s="950"/>
      <c r="U194" s="923"/>
      <c r="V194" s="923"/>
      <c r="W194" s="923"/>
      <c r="X194" s="923"/>
      <c r="Y194" s="923"/>
      <c r="Z194" s="926"/>
      <c r="AA194" s="926"/>
      <c r="AB194" s="926"/>
      <c r="AC194" s="923"/>
      <c r="AD194" s="923"/>
      <c r="AE194" s="923"/>
      <c r="AF194" s="923"/>
      <c r="AG194" s="923"/>
      <c r="AH194" s="923"/>
      <c r="AI194" s="1323"/>
      <c r="AJ194" s="1323"/>
      <c r="AK194" s="1311"/>
      <c r="AL194" s="1311"/>
      <c r="AM194" s="1311"/>
      <c r="AN194" s="1311"/>
      <c r="AO194" s="1311"/>
      <c r="AP194" s="1323"/>
      <c r="AQ194" s="1323"/>
      <c r="AR194" s="1323"/>
      <c r="AS194" s="1323"/>
      <c r="AT194" s="1323"/>
      <c r="AU194" s="1323"/>
      <c r="AV194" s="1323"/>
      <c r="BA194" s="1341"/>
      <c r="BB194" s="1341"/>
      <c r="BC194" s="1341"/>
      <c r="BD194" s="1341"/>
      <c r="BE194" s="1341"/>
    </row>
    <row r="195" spans="2:57" ht="16.5" x14ac:dyDescent="0.3">
      <c r="B195" s="923"/>
      <c r="C195" s="950"/>
      <c r="D195" s="950"/>
      <c r="E195" s="950"/>
      <c r="F195" s="950"/>
      <c r="G195" s="950"/>
      <c r="H195" s="950"/>
      <c r="I195" s="950"/>
      <c r="J195" s="950"/>
      <c r="K195" s="950"/>
      <c r="L195" s="950"/>
      <c r="M195" s="950"/>
      <c r="N195" s="950"/>
      <c r="O195" s="950"/>
      <c r="P195" s="950"/>
      <c r="Q195" s="950"/>
      <c r="R195" s="950"/>
      <c r="S195" s="950"/>
      <c r="T195" s="950"/>
      <c r="U195" s="923"/>
      <c r="V195" s="923"/>
      <c r="W195" s="923"/>
      <c r="X195" s="923"/>
      <c r="Y195" s="923"/>
      <c r="Z195" s="926"/>
      <c r="AA195" s="926"/>
      <c r="AB195" s="926"/>
      <c r="AC195" s="923"/>
      <c r="AD195" s="923"/>
      <c r="AE195" s="923"/>
      <c r="AF195" s="923"/>
      <c r="AG195" s="923"/>
      <c r="AH195" s="923"/>
      <c r="AI195" s="1323"/>
      <c r="AJ195" s="1323"/>
      <c r="AK195" s="1311"/>
      <c r="AL195" s="1311"/>
      <c r="AM195" s="1311"/>
      <c r="AN195" s="1311"/>
      <c r="AO195" s="1311"/>
      <c r="AP195" s="1323"/>
      <c r="AQ195" s="1323"/>
      <c r="AR195" s="1323"/>
      <c r="AS195" s="1323"/>
      <c r="AT195" s="1323"/>
      <c r="AU195" s="1323"/>
      <c r="AV195" s="1323"/>
      <c r="BA195" s="1341"/>
      <c r="BB195" s="1341"/>
      <c r="BC195" s="1341"/>
      <c r="BD195" s="1341"/>
      <c r="BE195" s="1341"/>
    </row>
    <row r="196" spans="2:57" ht="16.5" x14ac:dyDescent="0.3">
      <c r="B196" s="923"/>
      <c r="C196" s="950"/>
      <c r="D196" s="950"/>
      <c r="E196" s="950"/>
      <c r="F196" s="950"/>
      <c r="G196" s="950"/>
      <c r="H196" s="950"/>
      <c r="I196" s="950"/>
      <c r="J196" s="950"/>
      <c r="K196" s="950"/>
      <c r="L196" s="950"/>
      <c r="M196" s="950"/>
      <c r="N196" s="950"/>
      <c r="O196" s="950"/>
      <c r="P196" s="950"/>
      <c r="Q196" s="950"/>
      <c r="R196" s="950"/>
      <c r="S196" s="950"/>
      <c r="T196" s="950"/>
      <c r="U196" s="923"/>
      <c r="V196" s="923"/>
      <c r="W196" s="923"/>
      <c r="X196" s="923"/>
      <c r="Y196" s="923"/>
      <c r="Z196" s="926"/>
      <c r="AA196" s="926"/>
      <c r="AB196" s="926"/>
      <c r="AC196" s="923"/>
      <c r="AD196" s="923"/>
      <c r="AE196" s="923"/>
      <c r="AF196" s="923"/>
      <c r="AG196" s="923"/>
      <c r="AH196" s="923"/>
      <c r="AI196" s="1323"/>
      <c r="AJ196" s="1323"/>
      <c r="AK196" s="1311"/>
      <c r="AL196" s="1311"/>
      <c r="AM196" s="1311"/>
      <c r="AN196" s="1311"/>
      <c r="AO196" s="1311"/>
      <c r="AP196" s="1323"/>
      <c r="AQ196" s="1323"/>
      <c r="AR196" s="1323"/>
      <c r="AS196" s="1323"/>
      <c r="AT196" s="1323"/>
      <c r="AU196" s="1323"/>
      <c r="AV196" s="1323"/>
      <c r="BA196" s="1341"/>
      <c r="BB196" s="1341"/>
      <c r="BC196" s="1341"/>
      <c r="BD196" s="1341"/>
      <c r="BE196" s="1341"/>
    </row>
    <row r="197" spans="2:57" ht="16.5" x14ac:dyDescent="0.3">
      <c r="B197" s="923"/>
      <c r="C197" s="950"/>
      <c r="D197" s="950"/>
      <c r="E197" s="950"/>
      <c r="F197" s="950"/>
      <c r="G197" s="950"/>
      <c r="H197" s="950"/>
      <c r="I197" s="950"/>
      <c r="J197" s="950"/>
      <c r="K197" s="950"/>
      <c r="L197" s="950"/>
      <c r="M197" s="950"/>
      <c r="N197" s="950"/>
      <c r="O197" s="950"/>
      <c r="P197" s="950"/>
      <c r="Q197" s="950"/>
      <c r="R197" s="950"/>
      <c r="S197" s="950"/>
      <c r="T197" s="950"/>
      <c r="U197" s="923"/>
      <c r="V197" s="923"/>
      <c r="W197" s="923"/>
      <c r="X197" s="923"/>
      <c r="Y197" s="923"/>
      <c r="Z197" s="926"/>
      <c r="AA197" s="926"/>
      <c r="AB197" s="926"/>
      <c r="AC197" s="923"/>
      <c r="AD197" s="923"/>
      <c r="AE197" s="923"/>
      <c r="AF197" s="923"/>
      <c r="AG197" s="923"/>
      <c r="AH197" s="923"/>
      <c r="AI197" s="1323"/>
      <c r="AJ197" s="1323"/>
      <c r="AK197" s="1311"/>
      <c r="AL197" s="1311"/>
      <c r="AM197" s="1311"/>
      <c r="AN197" s="1311"/>
      <c r="AO197" s="1311"/>
      <c r="AP197" s="1323"/>
      <c r="AQ197" s="1323"/>
      <c r="AR197" s="1323"/>
      <c r="AS197" s="1323"/>
      <c r="AT197" s="1323"/>
      <c r="AU197" s="1323"/>
      <c r="AV197" s="1323"/>
      <c r="BA197" s="1341"/>
      <c r="BB197" s="1341"/>
      <c r="BC197" s="1341"/>
      <c r="BD197" s="1341"/>
      <c r="BE197" s="1341"/>
    </row>
    <row r="198" spans="2:57" ht="16.5" x14ac:dyDescent="0.3">
      <c r="B198" s="923"/>
      <c r="C198" s="950"/>
      <c r="D198" s="950"/>
      <c r="E198" s="950"/>
      <c r="F198" s="950"/>
      <c r="G198" s="950"/>
      <c r="H198" s="950"/>
      <c r="I198" s="950"/>
      <c r="J198" s="950"/>
      <c r="K198" s="950"/>
      <c r="L198" s="950"/>
      <c r="M198" s="950"/>
      <c r="N198" s="950"/>
      <c r="O198" s="950"/>
      <c r="P198" s="950"/>
      <c r="Q198" s="950"/>
      <c r="R198" s="950"/>
      <c r="S198" s="950"/>
      <c r="T198" s="950"/>
      <c r="U198" s="923"/>
      <c r="V198" s="923"/>
      <c r="W198" s="923"/>
      <c r="X198" s="923"/>
      <c r="Y198" s="923"/>
      <c r="Z198" s="926"/>
      <c r="AA198" s="926"/>
      <c r="AB198" s="926"/>
      <c r="AC198" s="923"/>
      <c r="AD198" s="923"/>
      <c r="AE198" s="923"/>
      <c r="AF198" s="923"/>
      <c r="AG198" s="923"/>
      <c r="AH198" s="923"/>
      <c r="AI198" s="1323"/>
      <c r="AJ198" s="1323"/>
      <c r="AK198" s="1311"/>
      <c r="AL198" s="1311"/>
      <c r="AM198" s="1311"/>
      <c r="AN198" s="1311"/>
      <c r="AO198" s="1311"/>
      <c r="AP198" s="1323"/>
      <c r="AQ198" s="1323"/>
      <c r="AR198" s="1323"/>
      <c r="AS198" s="1323"/>
      <c r="AT198" s="1323"/>
      <c r="AU198" s="1323"/>
      <c r="AV198" s="1323"/>
      <c r="BA198" s="1341"/>
      <c r="BB198" s="1341"/>
      <c r="BC198" s="1341"/>
      <c r="BD198" s="1341"/>
      <c r="BE198" s="1341"/>
    </row>
    <row r="199" spans="2:57" ht="16.5" x14ac:dyDescent="0.3">
      <c r="B199" s="923"/>
      <c r="C199" s="950"/>
      <c r="D199" s="950"/>
      <c r="E199" s="950"/>
      <c r="F199" s="950"/>
      <c r="G199" s="950"/>
      <c r="H199" s="950"/>
      <c r="I199" s="950"/>
      <c r="J199" s="950"/>
      <c r="K199" s="950"/>
      <c r="L199" s="950"/>
      <c r="M199" s="950"/>
      <c r="N199" s="950"/>
      <c r="O199" s="950"/>
      <c r="P199" s="950"/>
      <c r="Q199" s="950"/>
      <c r="R199" s="950"/>
      <c r="S199" s="950"/>
      <c r="T199" s="950"/>
      <c r="U199" s="923"/>
      <c r="V199" s="923"/>
      <c r="W199" s="923"/>
      <c r="X199" s="923"/>
      <c r="Y199" s="923"/>
      <c r="Z199" s="926"/>
      <c r="AA199" s="926"/>
      <c r="AB199" s="926"/>
      <c r="AC199" s="923"/>
      <c r="AD199" s="923"/>
      <c r="AE199" s="923"/>
      <c r="AF199" s="923"/>
      <c r="AG199" s="923"/>
      <c r="AH199" s="923"/>
      <c r="AI199" s="1323"/>
      <c r="AJ199" s="1323"/>
      <c r="AK199" s="1311"/>
      <c r="AL199" s="1311"/>
      <c r="AM199" s="1311"/>
      <c r="AN199" s="1311"/>
      <c r="AO199" s="1311"/>
      <c r="AP199" s="1323"/>
      <c r="AQ199" s="1323"/>
      <c r="AR199" s="1323"/>
      <c r="AS199" s="1323"/>
      <c r="AT199" s="1323"/>
      <c r="AU199" s="1323"/>
      <c r="AV199" s="1323"/>
      <c r="BA199" s="1341"/>
      <c r="BB199" s="1341"/>
      <c r="BC199" s="1341"/>
      <c r="BD199" s="1341"/>
      <c r="BE199" s="1341"/>
    </row>
    <row r="200" spans="2:57" ht="16.5" x14ac:dyDescent="0.3">
      <c r="B200" s="923"/>
      <c r="C200" s="950"/>
      <c r="D200" s="950"/>
      <c r="E200" s="950"/>
      <c r="F200" s="950"/>
      <c r="G200" s="950"/>
      <c r="H200" s="950"/>
      <c r="I200" s="950"/>
      <c r="J200" s="950"/>
      <c r="K200" s="950"/>
      <c r="L200" s="950"/>
      <c r="M200" s="950"/>
      <c r="N200" s="950"/>
      <c r="O200" s="950"/>
      <c r="P200" s="950"/>
      <c r="Q200" s="950"/>
      <c r="R200" s="950"/>
      <c r="S200" s="950"/>
      <c r="T200" s="950"/>
      <c r="U200" s="923"/>
      <c r="V200" s="923"/>
      <c r="W200" s="923"/>
      <c r="X200" s="923"/>
      <c r="Y200" s="923"/>
      <c r="Z200" s="926"/>
      <c r="AA200" s="926"/>
      <c r="AB200" s="926"/>
      <c r="AC200" s="923"/>
      <c r="AD200" s="923"/>
      <c r="AE200" s="923"/>
      <c r="AF200" s="923"/>
      <c r="AG200" s="923"/>
      <c r="AH200" s="923"/>
      <c r="AI200" s="1323"/>
      <c r="AJ200" s="1323"/>
      <c r="AK200" s="1311"/>
      <c r="AL200" s="1311"/>
      <c r="AM200" s="1311"/>
      <c r="AN200" s="1311"/>
      <c r="AO200" s="1311"/>
      <c r="AP200" s="1323"/>
      <c r="AQ200" s="1323"/>
      <c r="AR200" s="1323"/>
      <c r="AS200" s="1323"/>
      <c r="AT200" s="1323"/>
      <c r="AU200" s="1323"/>
      <c r="AV200" s="1323"/>
      <c r="BA200" s="1341"/>
      <c r="BB200" s="1341"/>
      <c r="BC200" s="1341"/>
      <c r="BD200" s="1341"/>
      <c r="BE200" s="1341"/>
    </row>
    <row r="201" spans="2:57" ht="16.5" x14ac:dyDescent="0.3">
      <c r="B201" s="923"/>
      <c r="C201" s="950"/>
      <c r="D201" s="950"/>
      <c r="E201" s="950"/>
      <c r="F201" s="950"/>
      <c r="G201" s="950"/>
      <c r="H201" s="950"/>
      <c r="I201" s="950"/>
      <c r="J201" s="950"/>
      <c r="K201" s="950"/>
      <c r="L201" s="950"/>
      <c r="M201" s="950"/>
      <c r="N201" s="950"/>
      <c r="O201" s="950"/>
      <c r="P201" s="950"/>
      <c r="Q201" s="950"/>
      <c r="R201" s="950"/>
      <c r="S201" s="950"/>
      <c r="T201" s="950"/>
      <c r="U201" s="923"/>
      <c r="V201" s="923"/>
      <c r="W201" s="923"/>
      <c r="X201" s="923"/>
      <c r="Y201" s="923"/>
      <c r="Z201" s="926"/>
      <c r="AA201" s="926"/>
      <c r="AB201" s="926"/>
      <c r="AC201" s="923"/>
      <c r="AD201" s="923"/>
      <c r="AE201" s="923"/>
      <c r="AF201" s="923"/>
      <c r="AG201" s="923"/>
      <c r="AH201" s="923"/>
      <c r="AI201" s="1323"/>
      <c r="AJ201" s="1323"/>
      <c r="AK201" s="1311"/>
      <c r="AL201" s="1311"/>
      <c r="AM201" s="1311"/>
      <c r="AN201" s="1311"/>
      <c r="AO201" s="1311"/>
      <c r="AP201" s="1323"/>
      <c r="AQ201" s="1323"/>
      <c r="AR201" s="1323"/>
      <c r="AS201" s="1323"/>
      <c r="AT201" s="1323"/>
      <c r="AU201" s="1323"/>
      <c r="AV201" s="1323"/>
      <c r="BA201" s="1341"/>
      <c r="BB201" s="1341"/>
      <c r="BC201" s="1341"/>
      <c r="BD201" s="1341"/>
      <c r="BE201" s="1341"/>
    </row>
    <row r="202" spans="2:57" ht="16.5" x14ac:dyDescent="0.3">
      <c r="B202" s="923"/>
      <c r="C202" s="950"/>
      <c r="D202" s="950"/>
      <c r="E202" s="950"/>
      <c r="F202" s="950"/>
      <c r="G202" s="950"/>
      <c r="H202" s="950"/>
      <c r="I202" s="950"/>
      <c r="J202" s="950"/>
      <c r="K202" s="950"/>
      <c r="L202" s="950"/>
      <c r="M202" s="950"/>
      <c r="N202" s="950"/>
      <c r="O202" s="950"/>
      <c r="P202" s="950"/>
      <c r="Q202" s="950"/>
      <c r="R202" s="950"/>
      <c r="S202" s="950"/>
      <c r="T202" s="950"/>
      <c r="U202" s="923"/>
      <c r="V202" s="923"/>
      <c r="W202" s="923"/>
      <c r="X202" s="923"/>
      <c r="Y202" s="923"/>
      <c r="Z202" s="926"/>
      <c r="AA202" s="926"/>
      <c r="AB202" s="926"/>
      <c r="AC202" s="923"/>
      <c r="AD202" s="923"/>
      <c r="AE202" s="923"/>
      <c r="AF202" s="923"/>
      <c r="AG202" s="923"/>
      <c r="AH202" s="923"/>
      <c r="AI202" s="1323"/>
      <c r="AJ202" s="1323"/>
      <c r="AK202" s="1311"/>
      <c r="AL202" s="1311"/>
      <c r="AM202" s="1311"/>
      <c r="AN202" s="1311"/>
      <c r="AO202" s="1311"/>
      <c r="AP202" s="1323"/>
      <c r="AQ202" s="1323"/>
      <c r="AR202" s="1323"/>
      <c r="AS202" s="1323"/>
      <c r="AT202" s="1323"/>
      <c r="AU202" s="1323"/>
      <c r="AV202" s="1323"/>
      <c r="BA202" s="1341"/>
      <c r="BB202" s="1341"/>
      <c r="BC202" s="1341"/>
      <c r="BD202" s="1341"/>
      <c r="BE202" s="1341"/>
    </row>
    <row r="203" spans="2:57" ht="16.5" x14ac:dyDescent="0.3">
      <c r="B203" s="923"/>
      <c r="C203" s="950"/>
      <c r="D203" s="950"/>
      <c r="E203" s="950"/>
      <c r="F203" s="950"/>
      <c r="G203" s="950"/>
      <c r="H203" s="950"/>
      <c r="I203" s="950"/>
      <c r="J203" s="950"/>
      <c r="K203" s="950"/>
      <c r="L203" s="950"/>
      <c r="M203" s="950"/>
      <c r="N203" s="950"/>
      <c r="O203" s="950"/>
      <c r="P203" s="950"/>
      <c r="Q203" s="950"/>
      <c r="R203" s="950"/>
      <c r="S203" s="950"/>
      <c r="T203" s="950"/>
      <c r="U203" s="923"/>
      <c r="V203" s="923"/>
      <c r="W203" s="923"/>
      <c r="X203" s="923"/>
      <c r="Y203" s="923"/>
      <c r="Z203" s="926"/>
      <c r="AA203" s="926"/>
      <c r="AB203" s="926"/>
      <c r="AC203" s="923"/>
      <c r="AD203" s="923"/>
      <c r="AE203" s="923"/>
      <c r="AF203" s="923"/>
      <c r="AG203" s="923"/>
      <c r="AH203" s="923"/>
      <c r="AI203" s="1323"/>
      <c r="AJ203" s="1323"/>
      <c r="AK203" s="1311"/>
      <c r="AL203" s="1311"/>
      <c r="AM203" s="1311"/>
      <c r="AN203" s="1311"/>
      <c r="AO203" s="1311"/>
      <c r="AP203" s="1323"/>
      <c r="AQ203" s="1323"/>
      <c r="AR203" s="1323"/>
      <c r="AS203" s="1323"/>
      <c r="AT203" s="1323"/>
      <c r="AU203" s="1323"/>
      <c r="AV203" s="1323"/>
      <c r="BA203" s="1341"/>
      <c r="BB203" s="1341"/>
      <c r="BC203" s="1341"/>
      <c r="BD203" s="1341"/>
      <c r="BE203" s="1341"/>
    </row>
    <row r="204" spans="2:57" ht="16.5" x14ac:dyDescent="0.3">
      <c r="B204" s="923"/>
      <c r="C204" s="950"/>
      <c r="D204" s="950"/>
      <c r="E204" s="950"/>
      <c r="F204" s="950"/>
      <c r="G204" s="950"/>
      <c r="H204" s="950"/>
      <c r="I204" s="950"/>
      <c r="J204" s="950"/>
      <c r="K204" s="950"/>
      <c r="L204" s="950"/>
      <c r="M204" s="950"/>
      <c r="N204" s="950"/>
      <c r="O204" s="950"/>
      <c r="P204" s="950"/>
      <c r="Q204" s="950"/>
      <c r="R204" s="950"/>
      <c r="S204" s="950"/>
      <c r="T204" s="950"/>
      <c r="U204" s="923"/>
      <c r="V204" s="923"/>
      <c r="W204" s="923"/>
      <c r="X204" s="923"/>
      <c r="Y204" s="923"/>
      <c r="Z204" s="926"/>
      <c r="AA204" s="926"/>
      <c r="AB204" s="926"/>
      <c r="AC204" s="923"/>
      <c r="AD204" s="923"/>
      <c r="AE204" s="923"/>
      <c r="AF204" s="923"/>
      <c r="AG204" s="923"/>
      <c r="AH204" s="923"/>
      <c r="AI204" s="1323"/>
      <c r="AJ204" s="1323"/>
      <c r="AK204" s="1311"/>
      <c r="AL204" s="1311"/>
      <c r="AM204" s="1311"/>
      <c r="AN204" s="1311"/>
      <c r="AO204" s="1311"/>
      <c r="AP204" s="1323"/>
      <c r="AQ204" s="1323"/>
      <c r="AR204" s="1323"/>
      <c r="AS204" s="1323"/>
      <c r="AT204" s="1323"/>
      <c r="AU204" s="1323"/>
      <c r="AV204" s="1323"/>
      <c r="BA204" s="1341"/>
      <c r="BB204" s="1341"/>
      <c r="BC204" s="1341"/>
      <c r="BD204" s="1341"/>
      <c r="BE204" s="1341"/>
    </row>
    <row r="205" spans="2:57" ht="16.5" x14ac:dyDescent="0.3">
      <c r="B205" s="923"/>
      <c r="C205" s="950"/>
      <c r="D205" s="950"/>
      <c r="E205" s="950"/>
      <c r="F205" s="950"/>
      <c r="G205" s="950"/>
      <c r="H205" s="950"/>
      <c r="I205" s="950"/>
      <c r="J205" s="950"/>
      <c r="K205" s="950"/>
      <c r="L205" s="950"/>
      <c r="M205" s="950"/>
      <c r="N205" s="950"/>
      <c r="O205" s="950"/>
      <c r="P205" s="950"/>
      <c r="Q205" s="950"/>
      <c r="R205" s="950"/>
      <c r="S205" s="950"/>
      <c r="T205" s="950"/>
      <c r="U205" s="923"/>
      <c r="V205" s="923"/>
      <c r="W205" s="923"/>
      <c r="X205" s="923"/>
      <c r="Y205" s="923"/>
      <c r="Z205" s="926"/>
      <c r="AA205" s="926"/>
      <c r="AB205" s="926"/>
      <c r="AC205" s="923"/>
      <c r="AD205" s="923"/>
      <c r="AE205" s="923"/>
      <c r="AF205" s="923"/>
      <c r="AG205" s="923"/>
      <c r="AH205" s="923"/>
      <c r="AI205" s="1323"/>
      <c r="AJ205" s="1323"/>
      <c r="AK205" s="1311"/>
      <c r="AL205" s="1311"/>
      <c r="AM205" s="1311"/>
      <c r="AN205" s="1311"/>
      <c r="AO205" s="1311"/>
      <c r="AP205" s="1323"/>
      <c r="AQ205" s="1323"/>
      <c r="AR205" s="1323"/>
      <c r="AS205" s="1323"/>
      <c r="AT205" s="1323"/>
      <c r="AU205" s="1323"/>
      <c r="AV205" s="1323"/>
      <c r="BA205" s="1341"/>
      <c r="BB205" s="1341"/>
      <c r="BC205" s="1341"/>
      <c r="BD205" s="1341"/>
      <c r="BE205" s="1341"/>
    </row>
    <row r="206" spans="2:57" ht="16.5" x14ac:dyDescent="0.3">
      <c r="B206" s="923"/>
      <c r="C206" s="950"/>
      <c r="D206" s="950"/>
      <c r="E206" s="950"/>
      <c r="F206" s="950"/>
      <c r="G206" s="950"/>
      <c r="H206" s="950"/>
      <c r="I206" s="950"/>
      <c r="J206" s="950"/>
      <c r="K206" s="950"/>
      <c r="L206" s="950"/>
      <c r="M206" s="950"/>
      <c r="N206" s="950"/>
      <c r="O206" s="950"/>
      <c r="P206" s="950"/>
      <c r="Q206" s="950"/>
      <c r="R206" s="950"/>
      <c r="S206" s="950"/>
      <c r="T206" s="950"/>
      <c r="U206" s="923"/>
      <c r="V206" s="923"/>
      <c r="W206" s="923"/>
      <c r="X206" s="923"/>
      <c r="Y206" s="923"/>
      <c r="Z206" s="926"/>
      <c r="AA206" s="926"/>
      <c r="AB206" s="926"/>
      <c r="AC206" s="923"/>
      <c r="AD206" s="923"/>
      <c r="AE206" s="923"/>
      <c r="AF206" s="923"/>
      <c r="AG206" s="923"/>
      <c r="AH206" s="923"/>
      <c r="AI206" s="1323"/>
      <c r="AJ206" s="1323"/>
      <c r="AK206" s="1311"/>
      <c r="AL206" s="1311"/>
      <c r="AM206" s="1311"/>
      <c r="AN206" s="1311"/>
      <c r="AO206" s="1311"/>
      <c r="AP206" s="1323"/>
      <c r="AQ206" s="1323"/>
      <c r="AR206" s="1323"/>
      <c r="AS206" s="1323"/>
      <c r="AT206" s="1323"/>
      <c r="AU206" s="1323"/>
      <c r="AV206" s="1323"/>
      <c r="BA206" s="1341"/>
      <c r="BB206" s="1341"/>
      <c r="BC206" s="1341"/>
      <c r="BD206" s="1341"/>
      <c r="BE206" s="1341"/>
    </row>
    <row r="207" spans="2:57" ht="16.5" x14ac:dyDescent="0.3">
      <c r="B207" s="923"/>
      <c r="C207" s="950"/>
      <c r="D207" s="950"/>
      <c r="E207" s="950"/>
      <c r="F207" s="950"/>
      <c r="G207" s="950"/>
      <c r="H207" s="950"/>
      <c r="I207" s="950"/>
      <c r="J207" s="950"/>
      <c r="K207" s="950"/>
      <c r="L207" s="950"/>
      <c r="M207" s="950"/>
      <c r="N207" s="950"/>
      <c r="O207" s="950"/>
      <c r="P207" s="950"/>
      <c r="Q207" s="950"/>
      <c r="R207" s="950"/>
      <c r="S207" s="950"/>
      <c r="T207" s="950"/>
      <c r="U207" s="923"/>
      <c r="V207" s="923"/>
      <c r="W207" s="923"/>
      <c r="X207" s="923"/>
      <c r="Y207" s="923"/>
      <c r="Z207" s="926"/>
      <c r="AA207" s="926"/>
      <c r="AB207" s="926"/>
      <c r="AC207" s="923"/>
      <c r="AD207" s="923"/>
      <c r="AE207" s="923"/>
      <c r="AF207" s="923"/>
      <c r="AG207" s="923"/>
      <c r="AH207" s="923"/>
      <c r="AI207" s="1323"/>
      <c r="AJ207" s="1323"/>
      <c r="AK207" s="1311"/>
      <c r="AL207" s="1311"/>
      <c r="AM207" s="1311"/>
      <c r="AN207" s="1311"/>
      <c r="AO207" s="1311"/>
      <c r="AP207" s="1323"/>
      <c r="AQ207" s="1323"/>
      <c r="AR207" s="1323"/>
      <c r="AS207" s="1323"/>
      <c r="AT207" s="1323"/>
      <c r="AU207" s="1323"/>
      <c r="AV207" s="1323"/>
      <c r="BA207" s="1341"/>
      <c r="BB207" s="1341"/>
      <c r="BC207" s="1341"/>
      <c r="BD207" s="1341"/>
      <c r="BE207" s="1341"/>
    </row>
    <row r="208" spans="2:57" ht="16.5" x14ac:dyDescent="0.3">
      <c r="B208" s="923"/>
      <c r="C208" s="950"/>
      <c r="D208" s="950"/>
      <c r="E208" s="950"/>
      <c r="F208" s="950"/>
      <c r="G208" s="950"/>
      <c r="H208" s="950"/>
      <c r="I208" s="950"/>
      <c r="J208" s="950"/>
      <c r="K208" s="950"/>
      <c r="L208" s="950"/>
      <c r="M208" s="950"/>
      <c r="N208" s="950"/>
      <c r="O208" s="950"/>
      <c r="P208" s="950"/>
      <c r="Q208" s="950"/>
      <c r="R208" s="950"/>
      <c r="S208" s="950"/>
      <c r="T208" s="950"/>
      <c r="U208" s="923"/>
      <c r="V208" s="923"/>
      <c r="W208" s="923"/>
      <c r="X208" s="923"/>
      <c r="Y208" s="923"/>
      <c r="Z208" s="926"/>
      <c r="AA208" s="926"/>
      <c r="AB208" s="926"/>
      <c r="AC208" s="923"/>
      <c r="AD208" s="923"/>
      <c r="AE208" s="923"/>
      <c r="AF208" s="923"/>
      <c r="AG208" s="923"/>
      <c r="AH208" s="923"/>
      <c r="AI208" s="1323"/>
      <c r="AJ208" s="1323"/>
      <c r="AK208" s="1311"/>
      <c r="AL208" s="1311"/>
      <c r="AM208" s="1311"/>
      <c r="AN208" s="1311"/>
      <c r="AO208" s="1311"/>
      <c r="AP208" s="1323"/>
      <c r="AQ208" s="1323"/>
      <c r="AR208" s="1323"/>
      <c r="AS208" s="1323"/>
      <c r="AT208" s="1323"/>
      <c r="AU208" s="1323"/>
      <c r="AV208" s="1323"/>
      <c r="BA208" s="1341"/>
      <c r="BB208" s="1341"/>
      <c r="BC208" s="1341"/>
      <c r="BD208" s="1341"/>
      <c r="BE208" s="1341"/>
    </row>
    <row r="209" spans="2:57" ht="16.5" x14ac:dyDescent="0.3">
      <c r="B209" s="923"/>
      <c r="C209" s="950"/>
      <c r="D209" s="950"/>
      <c r="E209" s="950"/>
      <c r="F209" s="950"/>
      <c r="G209" s="950"/>
      <c r="H209" s="950"/>
      <c r="I209" s="950"/>
      <c r="J209" s="950"/>
      <c r="K209" s="950"/>
      <c r="L209" s="950"/>
      <c r="M209" s="950"/>
      <c r="N209" s="950"/>
      <c r="O209" s="950"/>
      <c r="P209" s="950"/>
      <c r="Q209" s="950"/>
      <c r="R209" s="950"/>
      <c r="S209" s="950"/>
      <c r="T209" s="950"/>
      <c r="U209" s="923"/>
      <c r="V209" s="923"/>
      <c r="W209" s="923"/>
      <c r="X209" s="923"/>
      <c r="Y209" s="923"/>
      <c r="Z209" s="926"/>
      <c r="AA209" s="926"/>
      <c r="AB209" s="926"/>
      <c r="AC209" s="923"/>
      <c r="AD209" s="923"/>
      <c r="AE209" s="923"/>
      <c r="AF209" s="923"/>
      <c r="AG209" s="923"/>
      <c r="AH209" s="923"/>
      <c r="AI209" s="1323"/>
      <c r="AJ209" s="1323"/>
      <c r="AK209" s="1311"/>
      <c r="AL209" s="1311"/>
      <c r="AM209" s="1311"/>
      <c r="AN209" s="1311"/>
      <c r="AO209" s="1311"/>
      <c r="AP209" s="1323"/>
      <c r="AQ209" s="1323"/>
      <c r="AR209" s="1323"/>
      <c r="AS209" s="1323"/>
      <c r="AT209" s="1323"/>
      <c r="AU209" s="1323"/>
      <c r="AV209" s="1323"/>
      <c r="BA209" s="1341"/>
      <c r="BB209" s="1341"/>
      <c r="BC209" s="1341"/>
      <c r="BD209" s="1341"/>
      <c r="BE209" s="1341"/>
    </row>
    <row r="210" spans="2:57" ht="16.5" x14ac:dyDescent="0.3">
      <c r="B210" s="923"/>
      <c r="C210" s="950"/>
      <c r="D210" s="950"/>
      <c r="E210" s="950"/>
      <c r="F210" s="950"/>
      <c r="G210" s="950"/>
      <c r="H210" s="950"/>
      <c r="I210" s="950"/>
      <c r="J210" s="950"/>
      <c r="K210" s="950"/>
      <c r="L210" s="950"/>
      <c r="M210" s="950"/>
      <c r="N210" s="950"/>
      <c r="O210" s="950"/>
      <c r="P210" s="950"/>
      <c r="Q210" s="950"/>
      <c r="R210" s="950"/>
      <c r="S210" s="950"/>
      <c r="T210" s="950"/>
      <c r="U210" s="923"/>
      <c r="V210" s="923"/>
      <c r="W210" s="923"/>
      <c r="X210" s="923"/>
      <c r="Y210" s="923"/>
      <c r="Z210" s="926"/>
      <c r="AA210" s="926"/>
      <c r="AB210" s="926"/>
      <c r="AC210" s="923"/>
      <c r="AD210" s="923"/>
      <c r="AE210" s="923"/>
      <c r="AF210" s="923"/>
      <c r="AG210" s="923"/>
      <c r="AH210" s="923"/>
      <c r="AI210" s="1323"/>
      <c r="AJ210" s="1323"/>
      <c r="AK210" s="1311"/>
      <c r="AL210" s="1311"/>
      <c r="AM210" s="1311"/>
      <c r="AN210" s="1311"/>
      <c r="AO210" s="1311"/>
      <c r="AP210" s="1323"/>
      <c r="AQ210" s="1323"/>
      <c r="AR210" s="1323"/>
      <c r="AS210" s="1323"/>
      <c r="AT210" s="1323"/>
      <c r="AU210" s="1323"/>
      <c r="AV210" s="1323"/>
      <c r="BA210" s="1341"/>
      <c r="BB210" s="1341"/>
      <c r="BC210" s="1341"/>
      <c r="BD210" s="1341"/>
      <c r="BE210" s="1341"/>
    </row>
    <row r="211" spans="2:57" ht="16.5" x14ac:dyDescent="0.3">
      <c r="B211" s="923"/>
      <c r="C211" s="950"/>
      <c r="D211" s="950"/>
      <c r="E211" s="950"/>
      <c r="F211" s="950"/>
      <c r="G211" s="950"/>
      <c r="H211" s="950"/>
      <c r="I211" s="950"/>
      <c r="J211" s="950"/>
      <c r="K211" s="950"/>
      <c r="L211" s="950"/>
      <c r="M211" s="950"/>
      <c r="N211" s="950"/>
      <c r="O211" s="950"/>
      <c r="P211" s="950"/>
      <c r="Q211" s="950"/>
      <c r="R211" s="950"/>
      <c r="S211" s="950"/>
      <c r="T211" s="950"/>
      <c r="U211" s="923"/>
      <c r="V211" s="923"/>
      <c r="W211" s="923"/>
      <c r="X211" s="923"/>
      <c r="Y211" s="923"/>
      <c r="Z211" s="926"/>
      <c r="AA211" s="926"/>
      <c r="AB211" s="926"/>
      <c r="AC211" s="923"/>
      <c r="AD211" s="923"/>
      <c r="AE211" s="923"/>
      <c r="AF211" s="923"/>
      <c r="AG211" s="923"/>
      <c r="AH211" s="923"/>
      <c r="AI211" s="1323"/>
      <c r="AJ211" s="1323"/>
      <c r="AK211" s="1311"/>
      <c r="AL211" s="1311"/>
      <c r="AM211" s="1311"/>
      <c r="AN211" s="1311"/>
      <c r="AO211" s="1311"/>
      <c r="AP211" s="1323"/>
      <c r="AQ211" s="1323"/>
      <c r="AR211" s="1323"/>
      <c r="AS211" s="1323"/>
      <c r="AT211" s="1323"/>
      <c r="AU211" s="1323"/>
      <c r="AV211" s="1323"/>
      <c r="BA211" s="1341"/>
      <c r="BB211" s="1341"/>
      <c r="BC211" s="1341"/>
      <c r="BD211" s="1341"/>
      <c r="BE211" s="1341"/>
    </row>
    <row r="212" spans="2:57" ht="16.5" x14ac:dyDescent="0.3">
      <c r="B212" s="923"/>
      <c r="C212" s="950"/>
      <c r="D212" s="950"/>
      <c r="E212" s="950"/>
      <c r="F212" s="950"/>
      <c r="G212" s="950"/>
      <c r="H212" s="950"/>
      <c r="I212" s="950"/>
      <c r="J212" s="950"/>
      <c r="K212" s="950"/>
      <c r="L212" s="950"/>
      <c r="M212" s="950"/>
      <c r="N212" s="950"/>
      <c r="O212" s="950"/>
      <c r="P212" s="950"/>
      <c r="Q212" s="950"/>
      <c r="R212" s="950"/>
      <c r="S212" s="950"/>
      <c r="T212" s="950"/>
      <c r="U212" s="923"/>
      <c r="V212" s="923"/>
      <c r="W212" s="923"/>
      <c r="X212" s="923"/>
      <c r="Y212" s="923"/>
      <c r="Z212" s="926"/>
      <c r="AA212" s="926"/>
      <c r="AB212" s="926"/>
      <c r="AC212" s="923"/>
      <c r="AD212" s="923"/>
      <c r="AE212" s="923"/>
      <c r="AF212" s="923"/>
      <c r="AG212" s="923"/>
      <c r="AH212" s="923"/>
      <c r="AI212" s="1323"/>
      <c r="AJ212" s="1323"/>
      <c r="AK212" s="1311"/>
      <c r="AL212" s="1311"/>
      <c r="AM212" s="1311"/>
      <c r="AN212" s="1311"/>
      <c r="AO212" s="1311"/>
      <c r="AP212" s="1323"/>
      <c r="AQ212" s="1323"/>
      <c r="AR212" s="1323"/>
      <c r="AS212" s="1323"/>
      <c r="AT212" s="1323"/>
      <c r="AU212" s="1323"/>
      <c r="AV212" s="1323"/>
      <c r="BA212" s="1341"/>
      <c r="BB212" s="1341"/>
      <c r="BC212" s="1341"/>
      <c r="BD212" s="1341"/>
      <c r="BE212" s="1341"/>
    </row>
    <row r="213" spans="2:57" ht="16.5" x14ac:dyDescent="0.3">
      <c r="B213" s="923"/>
      <c r="C213" s="950"/>
      <c r="D213" s="950"/>
      <c r="E213" s="950"/>
      <c r="F213" s="950"/>
      <c r="G213" s="950"/>
      <c r="H213" s="950"/>
      <c r="I213" s="950"/>
      <c r="J213" s="950"/>
      <c r="K213" s="950"/>
      <c r="L213" s="950"/>
      <c r="M213" s="950"/>
      <c r="N213" s="950"/>
      <c r="O213" s="950"/>
      <c r="P213" s="950"/>
      <c r="Q213" s="950"/>
      <c r="R213" s="950"/>
      <c r="S213" s="950"/>
      <c r="T213" s="950"/>
      <c r="U213" s="923"/>
      <c r="V213" s="923"/>
      <c r="W213" s="923"/>
      <c r="X213" s="923"/>
      <c r="Y213" s="923"/>
      <c r="Z213" s="926"/>
      <c r="AA213" s="926"/>
      <c r="AB213" s="926"/>
      <c r="AC213" s="923"/>
      <c r="AD213" s="923"/>
      <c r="AE213" s="923"/>
      <c r="AF213" s="923"/>
      <c r="AG213" s="923"/>
      <c r="AH213" s="923"/>
      <c r="AI213" s="1323"/>
      <c r="AJ213" s="1323"/>
      <c r="AK213" s="1311"/>
      <c r="AL213" s="1311"/>
      <c r="AM213" s="1311"/>
      <c r="AN213" s="1311"/>
      <c r="AO213" s="1311"/>
      <c r="AP213" s="1323"/>
      <c r="AQ213" s="1323"/>
      <c r="AR213" s="1323"/>
      <c r="AS213" s="1323"/>
      <c r="AT213" s="1323"/>
      <c r="AU213" s="1323"/>
      <c r="AV213" s="1323"/>
      <c r="BA213" s="1341"/>
      <c r="BB213" s="1341"/>
      <c r="BC213" s="1341"/>
      <c r="BD213" s="1341"/>
      <c r="BE213" s="1341"/>
    </row>
    <row r="214" spans="2:57" ht="16.5" x14ac:dyDescent="0.3">
      <c r="B214" s="923"/>
      <c r="C214" s="950"/>
      <c r="D214" s="950"/>
      <c r="E214" s="950"/>
      <c r="F214" s="950"/>
      <c r="G214" s="950"/>
      <c r="H214" s="950"/>
      <c r="I214" s="950"/>
      <c r="J214" s="950"/>
      <c r="K214" s="950"/>
      <c r="L214" s="950"/>
      <c r="M214" s="950"/>
      <c r="N214" s="950"/>
      <c r="O214" s="950"/>
      <c r="P214" s="950"/>
      <c r="Q214" s="950"/>
      <c r="R214" s="950"/>
      <c r="S214" s="950"/>
      <c r="T214" s="950"/>
      <c r="U214" s="923"/>
      <c r="V214" s="923"/>
      <c r="W214" s="923"/>
      <c r="X214" s="923"/>
      <c r="Y214" s="923"/>
      <c r="Z214" s="926"/>
      <c r="AA214" s="926"/>
      <c r="AB214" s="926"/>
      <c r="AC214" s="923"/>
      <c r="AD214" s="923"/>
      <c r="AE214" s="923"/>
      <c r="AF214" s="923"/>
      <c r="AG214" s="923"/>
      <c r="AH214" s="923"/>
      <c r="AI214" s="1323"/>
      <c r="AJ214" s="1323"/>
      <c r="AK214" s="1311"/>
      <c r="AL214" s="1311"/>
      <c r="AM214" s="1311"/>
      <c r="AN214" s="1311"/>
      <c r="AO214" s="1311"/>
      <c r="AP214" s="1323"/>
      <c r="AQ214" s="1323"/>
      <c r="AR214" s="1323"/>
      <c r="AS214" s="1323"/>
      <c r="AT214" s="1323"/>
      <c r="AU214" s="1323"/>
      <c r="AV214" s="1323"/>
      <c r="BA214" s="1341"/>
      <c r="BB214" s="1341"/>
      <c r="BC214" s="1341"/>
      <c r="BD214" s="1341"/>
      <c r="BE214" s="1341"/>
    </row>
    <row r="215" spans="2:57" ht="16.5" x14ac:dyDescent="0.3">
      <c r="B215" s="923"/>
      <c r="C215" s="950"/>
      <c r="D215" s="950"/>
      <c r="E215" s="950"/>
      <c r="F215" s="950"/>
      <c r="G215" s="950"/>
      <c r="H215" s="950"/>
      <c r="I215" s="950"/>
      <c r="J215" s="950"/>
      <c r="K215" s="950"/>
      <c r="L215" s="950"/>
      <c r="M215" s="950"/>
      <c r="N215" s="950"/>
      <c r="O215" s="950"/>
      <c r="P215" s="950"/>
      <c r="Q215" s="950"/>
      <c r="R215" s="950"/>
      <c r="S215" s="950"/>
      <c r="T215" s="950"/>
      <c r="U215" s="923"/>
      <c r="V215" s="923"/>
      <c r="W215" s="923"/>
      <c r="X215" s="923"/>
      <c r="Y215" s="923"/>
      <c r="Z215" s="926"/>
      <c r="AA215" s="926"/>
      <c r="AB215" s="926"/>
      <c r="AC215" s="923"/>
      <c r="AD215" s="923"/>
      <c r="AE215" s="923"/>
      <c r="AF215" s="923"/>
      <c r="AG215" s="923"/>
      <c r="AH215" s="923"/>
      <c r="AI215" s="1323"/>
      <c r="AJ215" s="1323"/>
      <c r="AK215" s="1311"/>
      <c r="AL215" s="1311"/>
      <c r="AM215" s="1311"/>
      <c r="AN215" s="1311"/>
      <c r="AO215" s="1311"/>
      <c r="AP215" s="1323"/>
      <c r="AQ215" s="1323"/>
      <c r="AR215" s="1323"/>
      <c r="AS215" s="1323"/>
      <c r="AT215" s="1323"/>
      <c r="AU215" s="1323"/>
      <c r="AV215" s="1323"/>
      <c r="BA215" s="1341"/>
      <c r="BB215" s="1341"/>
      <c r="BC215" s="1341"/>
      <c r="BD215" s="1341"/>
      <c r="BE215" s="1341"/>
    </row>
    <row r="216" spans="2:57" ht="16.5" x14ac:dyDescent="0.3">
      <c r="B216" s="923"/>
      <c r="C216" s="950"/>
      <c r="D216" s="950"/>
      <c r="E216" s="950"/>
      <c r="F216" s="950"/>
      <c r="G216" s="950"/>
      <c r="H216" s="950"/>
      <c r="I216" s="950"/>
      <c r="J216" s="950"/>
      <c r="K216" s="950"/>
      <c r="L216" s="950"/>
      <c r="M216" s="950"/>
      <c r="N216" s="950"/>
      <c r="O216" s="950"/>
      <c r="P216" s="950"/>
      <c r="Q216" s="950"/>
      <c r="R216" s="950"/>
      <c r="S216" s="950"/>
      <c r="T216" s="950"/>
      <c r="U216" s="923"/>
      <c r="V216" s="923"/>
      <c r="W216" s="923"/>
      <c r="X216" s="923"/>
      <c r="Y216" s="923"/>
      <c r="Z216" s="926"/>
      <c r="AA216" s="926"/>
      <c r="AB216" s="926"/>
      <c r="AC216" s="923"/>
      <c r="AD216" s="923"/>
      <c r="AE216" s="923"/>
      <c r="AF216" s="923"/>
      <c r="AG216" s="923"/>
      <c r="AH216" s="923"/>
      <c r="AI216" s="1323"/>
      <c r="AJ216" s="1323"/>
      <c r="AK216" s="1311"/>
      <c r="AL216" s="1311"/>
      <c r="AM216" s="1311"/>
      <c r="AN216" s="1311"/>
      <c r="AO216" s="1311"/>
      <c r="AP216" s="1323"/>
      <c r="AQ216" s="1323"/>
      <c r="AR216" s="1323"/>
      <c r="AS216" s="1323"/>
      <c r="AT216" s="1323"/>
      <c r="AU216" s="1323"/>
      <c r="AV216" s="1323"/>
      <c r="BA216" s="1341"/>
      <c r="BB216" s="1341"/>
      <c r="BC216" s="1341"/>
      <c r="BD216" s="1341"/>
      <c r="BE216" s="1341"/>
    </row>
    <row r="217" spans="2:57" ht="16.5" x14ac:dyDescent="0.3">
      <c r="B217" s="923"/>
      <c r="C217" s="950"/>
      <c r="D217" s="950"/>
      <c r="E217" s="950"/>
      <c r="F217" s="950"/>
      <c r="G217" s="950"/>
      <c r="H217" s="950"/>
      <c r="I217" s="950"/>
      <c r="J217" s="950"/>
      <c r="K217" s="950"/>
      <c r="L217" s="950"/>
      <c r="M217" s="950"/>
      <c r="N217" s="950"/>
      <c r="O217" s="950"/>
      <c r="P217" s="950"/>
      <c r="Q217" s="950"/>
      <c r="R217" s="950"/>
      <c r="S217" s="950"/>
      <c r="T217" s="950"/>
      <c r="U217" s="923"/>
      <c r="V217" s="923"/>
      <c r="W217" s="923"/>
      <c r="X217" s="923"/>
      <c r="Y217" s="923"/>
      <c r="Z217" s="926"/>
      <c r="AA217" s="926"/>
      <c r="AB217" s="926"/>
      <c r="AC217" s="923"/>
      <c r="AD217" s="923"/>
      <c r="AE217" s="923"/>
      <c r="AF217" s="923"/>
      <c r="AG217" s="923"/>
      <c r="AH217" s="923"/>
      <c r="AI217" s="1323"/>
      <c r="AJ217" s="1323"/>
      <c r="AK217" s="1311"/>
      <c r="AL217" s="1311"/>
      <c r="AM217" s="1311"/>
      <c r="AN217" s="1311"/>
      <c r="AO217" s="1311"/>
      <c r="AP217" s="1323"/>
      <c r="AQ217" s="1323"/>
      <c r="AR217" s="1323"/>
      <c r="AS217" s="1323"/>
      <c r="AT217" s="1323"/>
      <c r="AU217" s="1323"/>
      <c r="AV217" s="1323"/>
      <c r="BA217" s="1341"/>
      <c r="BB217" s="1341"/>
      <c r="BC217" s="1341"/>
      <c r="BD217" s="1341"/>
      <c r="BE217" s="1341"/>
    </row>
    <row r="218" spans="2:57" ht="16.5" x14ac:dyDescent="0.3">
      <c r="B218" s="923"/>
      <c r="C218" s="950"/>
      <c r="D218" s="950"/>
      <c r="E218" s="950"/>
      <c r="F218" s="950"/>
      <c r="G218" s="950"/>
      <c r="H218" s="950"/>
      <c r="I218" s="950"/>
      <c r="J218" s="950"/>
      <c r="K218" s="950"/>
      <c r="L218" s="950"/>
      <c r="M218" s="950"/>
      <c r="N218" s="950"/>
      <c r="O218" s="950"/>
      <c r="P218" s="950"/>
      <c r="Q218" s="950"/>
      <c r="R218" s="950"/>
      <c r="S218" s="950"/>
      <c r="T218" s="950"/>
      <c r="U218" s="923"/>
      <c r="V218" s="923"/>
      <c r="W218" s="923"/>
      <c r="X218" s="923"/>
      <c r="Y218" s="923"/>
      <c r="Z218" s="926"/>
      <c r="AA218" s="926"/>
      <c r="AB218" s="926"/>
      <c r="AC218" s="923"/>
      <c r="AD218" s="923"/>
      <c r="AE218" s="923"/>
      <c r="AF218" s="923"/>
      <c r="AG218" s="923"/>
      <c r="AH218" s="923"/>
      <c r="AI218" s="1323"/>
      <c r="AJ218" s="1323"/>
      <c r="AK218" s="1311"/>
      <c r="AL218" s="1311"/>
      <c r="AM218" s="1311"/>
      <c r="AN218" s="1311"/>
      <c r="AO218" s="1311"/>
      <c r="AP218" s="1323"/>
      <c r="AQ218" s="1323"/>
      <c r="AR218" s="1323"/>
      <c r="AS218" s="1323"/>
      <c r="AT218" s="1323"/>
      <c r="AU218" s="1323"/>
      <c r="AV218" s="1323"/>
      <c r="BA218" s="1341"/>
      <c r="BB218" s="1341"/>
      <c r="BC218" s="1341"/>
      <c r="BD218" s="1341"/>
      <c r="BE218" s="1341"/>
    </row>
    <row r="219" spans="2:57" ht="16.5" x14ac:dyDescent="0.3">
      <c r="B219" s="923"/>
      <c r="C219" s="950"/>
      <c r="D219" s="950"/>
      <c r="E219" s="950"/>
      <c r="F219" s="950"/>
      <c r="G219" s="950"/>
      <c r="H219" s="950"/>
      <c r="I219" s="950"/>
      <c r="J219" s="950"/>
      <c r="K219" s="950"/>
      <c r="L219" s="950"/>
      <c r="M219" s="950"/>
      <c r="N219" s="950"/>
      <c r="O219" s="950"/>
      <c r="P219" s="950"/>
      <c r="Q219" s="950"/>
      <c r="R219" s="950"/>
      <c r="S219" s="950"/>
      <c r="T219" s="950"/>
      <c r="U219" s="923"/>
      <c r="V219" s="923"/>
      <c r="W219" s="923"/>
      <c r="X219" s="923"/>
      <c r="Y219" s="923"/>
      <c r="Z219" s="926"/>
      <c r="AA219" s="926"/>
      <c r="AB219" s="926"/>
      <c r="AC219" s="923"/>
      <c r="AD219" s="923"/>
      <c r="AE219" s="923"/>
      <c r="AF219" s="923"/>
      <c r="AG219" s="923"/>
      <c r="AH219" s="923"/>
      <c r="AI219" s="1323"/>
      <c r="AJ219" s="1323"/>
      <c r="AK219" s="1311"/>
      <c r="AL219" s="1311"/>
      <c r="AM219" s="1311"/>
      <c r="AN219" s="1311"/>
      <c r="AO219" s="1311"/>
      <c r="AP219" s="1323"/>
      <c r="AQ219" s="1323"/>
      <c r="AR219" s="1323"/>
      <c r="AS219" s="1323"/>
      <c r="AT219" s="1323"/>
      <c r="AU219" s="1323"/>
      <c r="AV219" s="1323"/>
      <c r="BA219" s="1341"/>
      <c r="BB219" s="1341"/>
      <c r="BC219" s="1341"/>
      <c r="BD219" s="1341"/>
      <c r="BE219" s="1341"/>
    </row>
    <row r="220" spans="2:57" ht="16.5" x14ac:dyDescent="0.3">
      <c r="B220" s="923"/>
      <c r="C220" s="950"/>
      <c r="D220" s="950"/>
      <c r="E220" s="950"/>
      <c r="F220" s="950"/>
      <c r="G220" s="950"/>
      <c r="H220" s="950"/>
      <c r="I220" s="950"/>
      <c r="J220" s="950"/>
      <c r="K220" s="950"/>
      <c r="L220" s="950"/>
      <c r="M220" s="950"/>
      <c r="N220" s="950"/>
      <c r="O220" s="950"/>
      <c r="P220" s="950"/>
      <c r="Q220" s="950"/>
      <c r="R220" s="950"/>
      <c r="S220" s="950"/>
      <c r="T220" s="950"/>
      <c r="U220" s="923"/>
      <c r="V220" s="923"/>
      <c r="W220" s="923"/>
      <c r="X220" s="923"/>
      <c r="Y220" s="923"/>
      <c r="Z220" s="926"/>
      <c r="AA220" s="926"/>
      <c r="AB220" s="926"/>
      <c r="AC220" s="923"/>
      <c r="AD220" s="923"/>
      <c r="AE220" s="923"/>
      <c r="AF220" s="923"/>
      <c r="AG220" s="923"/>
      <c r="AH220" s="923"/>
      <c r="AI220" s="1323"/>
      <c r="AJ220" s="1323"/>
      <c r="AK220" s="1311"/>
      <c r="AL220" s="1311"/>
      <c r="AM220" s="1311"/>
      <c r="AN220" s="1311"/>
      <c r="AO220" s="1311"/>
      <c r="AP220" s="1323"/>
      <c r="AQ220" s="1323"/>
      <c r="AR220" s="1323"/>
      <c r="AS220" s="1323"/>
      <c r="AT220" s="1323"/>
      <c r="AU220" s="1323"/>
      <c r="AV220" s="1323"/>
      <c r="BA220" s="1341"/>
      <c r="BB220" s="1341"/>
      <c r="BC220" s="1341"/>
      <c r="BD220" s="1341"/>
      <c r="BE220" s="1341"/>
    </row>
    <row r="221" spans="2:57" ht="16.5" x14ac:dyDescent="0.3">
      <c r="B221" s="923"/>
      <c r="C221" s="950"/>
      <c r="D221" s="950"/>
      <c r="E221" s="950"/>
      <c r="F221" s="950"/>
      <c r="G221" s="950"/>
      <c r="H221" s="950"/>
      <c r="I221" s="950"/>
      <c r="J221" s="950"/>
      <c r="K221" s="950"/>
      <c r="L221" s="950"/>
      <c r="M221" s="950"/>
      <c r="N221" s="950"/>
      <c r="O221" s="950"/>
      <c r="P221" s="950"/>
      <c r="Q221" s="950"/>
      <c r="R221" s="950"/>
      <c r="S221" s="950"/>
      <c r="T221" s="950"/>
      <c r="U221" s="923"/>
      <c r="V221" s="923"/>
      <c r="W221" s="923"/>
      <c r="X221" s="923"/>
      <c r="Y221" s="923"/>
      <c r="Z221" s="926"/>
      <c r="AA221" s="926"/>
      <c r="AB221" s="926"/>
      <c r="AC221" s="923"/>
      <c r="AD221" s="923"/>
      <c r="AE221" s="923"/>
      <c r="AF221" s="923"/>
      <c r="AG221" s="923"/>
      <c r="AH221" s="923"/>
      <c r="AI221" s="1323"/>
      <c r="AJ221" s="1323"/>
      <c r="AK221" s="1311"/>
      <c r="AL221" s="1311"/>
      <c r="AM221" s="1311"/>
      <c r="AN221" s="1311"/>
      <c r="AO221" s="1311"/>
      <c r="AP221" s="1323"/>
      <c r="AQ221" s="1323"/>
      <c r="AR221" s="1323"/>
      <c r="AS221" s="1323"/>
      <c r="AT221" s="1323"/>
      <c r="AU221" s="1323"/>
      <c r="AV221" s="1323"/>
      <c r="BA221" s="1341"/>
      <c r="BB221" s="1341"/>
      <c r="BC221" s="1341"/>
      <c r="BD221" s="1341"/>
      <c r="BE221" s="1341"/>
    </row>
    <row r="222" spans="2:57" ht="16.5" x14ac:dyDescent="0.3">
      <c r="B222" s="923"/>
      <c r="C222" s="950"/>
      <c r="D222" s="950"/>
      <c r="E222" s="950"/>
      <c r="F222" s="950"/>
      <c r="G222" s="950"/>
      <c r="H222" s="950"/>
      <c r="I222" s="950"/>
      <c r="J222" s="950"/>
      <c r="K222" s="950"/>
      <c r="L222" s="950"/>
      <c r="M222" s="950"/>
      <c r="N222" s="950"/>
      <c r="O222" s="950"/>
      <c r="P222" s="950"/>
      <c r="Q222" s="950"/>
      <c r="R222" s="950"/>
      <c r="S222" s="950"/>
      <c r="T222" s="950"/>
      <c r="U222" s="923"/>
      <c r="V222" s="923"/>
      <c r="W222" s="923"/>
      <c r="X222" s="923"/>
      <c r="Y222" s="923"/>
      <c r="Z222" s="926"/>
      <c r="AA222" s="926"/>
      <c r="AB222" s="926"/>
      <c r="AC222" s="923"/>
      <c r="AD222" s="923"/>
      <c r="AE222" s="923"/>
      <c r="AF222" s="923"/>
      <c r="AG222" s="923"/>
      <c r="AH222" s="923"/>
      <c r="AI222" s="1323"/>
      <c r="AJ222" s="1323"/>
      <c r="AK222" s="1311"/>
      <c r="AL222" s="1311"/>
      <c r="AM222" s="1311"/>
      <c r="AN222" s="1311"/>
      <c r="AO222" s="1311"/>
      <c r="AP222" s="1323"/>
      <c r="AQ222" s="1323"/>
      <c r="AR222" s="1323"/>
      <c r="AS222" s="1323"/>
      <c r="AT222" s="1323"/>
      <c r="AU222" s="1323"/>
      <c r="AV222" s="1323"/>
      <c r="BA222" s="1341"/>
      <c r="BB222" s="1341"/>
      <c r="BC222" s="1341"/>
      <c r="BD222" s="1341"/>
      <c r="BE222" s="1341"/>
    </row>
    <row r="223" spans="2:57" ht="16.5" x14ac:dyDescent="0.3">
      <c r="B223" s="923"/>
      <c r="C223" s="950"/>
      <c r="D223" s="950"/>
      <c r="E223" s="950"/>
      <c r="F223" s="950"/>
      <c r="G223" s="950"/>
      <c r="H223" s="950"/>
      <c r="I223" s="950"/>
      <c r="J223" s="950"/>
      <c r="K223" s="950"/>
      <c r="L223" s="950"/>
      <c r="M223" s="950"/>
      <c r="N223" s="950"/>
      <c r="O223" s="950"/>
      <c r="P223" s="950"/>
      <c r="Q223" s="950"/>
      <c r="R223" s="950"/>
      <c r="S223" s="950"/>
      <c r="T223" s="950"/>
      <c r="U223" s="923"/>
      <c r="V223" s="923"/>
      <c r="W223" s="923"/>
      <c r="X223" s="923"/>
      <c r="Y223" s="923"/>
      <c r="Z223" s="926"/>
      <c r="AA223" s="926"/>
      <c r="AB223" s="926"/>
      <c r="AC223" s="923"/>
      <c r="AD223" s="923"/>
      <c r="AE223" s="923"/>
      <c r="AF223" s="923"/>
      <c r="AG223" s="923"/>
      <c r="AH223" s="923"/>
      <c r="AI223" s="1323"/>
      <c r="AJ223" s="1323"/>
      <c r="AK223" s="1311"/>
      <c r="AL223" s="1311"/>
      <c r="AM223" s="1311"/>
      <c r="AN223" s="1311"/>
      <c r="AO223" s="1311"/>
      <c r="AP223" s="1323"/>
      <c r="AQ223" s="1323"/>
      <c r="AR223" s="1323"/>
      <c r="AS223" s="1323"/>
      <c r="AT223" s="1323"/>
      <c r="AU223" s="1323"/>
      <c r="AV223" s="1323"/>
      <c r="BA223" s="1341"/>
      <c r="BB223" s="1341"/>
      <c r="BC223" s="1341"/>
      <c r="BD223" s="1341"/>
      <c r="BE223" s="1341"/>
    </row>
    <row r="224" spans="2:57" ht="16.5" x14ac:dyDescent="0.3">
      <c r="B224" s="923"/>
      <c r="C224" s="950"/>
      <c r="D224" s="950"/>
      <c r="E224" s="950"/>
      <c r="F224" s="950"/>
      <c r="G224" s="950"/>
      <c r="H224" s="950"/>
      <c r="I224" s="950"/>
      <c r="J224" s="950"/>
      <c r="K224" s="950"/>
      <c r="L224" s="950"/>
      <c r="M224" s="950"/>
      <c r="N224" s="950"/>
      <c r="O224" s="950"/>
      <c r="P224" s="950"/>
      <c r="Q224" s="950"/>
      <c r="R224" s="950"/>
      <c r="S224" s="950"/>
      <c r="T224" s="950"/>
      <c r="U224" s="923"/>
      <c r="V224" s="923"/>
      <c r="W224" s="923"/>
      <c r="X224" s="923"/>
      <c r="Y224" s="923"/>
      <c r="Z224" s="926"/>
      <c r="AA224" s="926"/>
      <c r="AB224" s="926"/>
      <c r="AC224" s="923"/>
      <c r="AD224" s="923"/>
      <c r="AE224" s="923"/>
      <c r="AF224" s="923"/>
      <c r="AG224" s="923"/>
      <c r="AH224" s="923"/>
      <c r="AI224" s="1323"/>
      <c r="AJ224" s="1323"/>
      <c r="AK224" s="1311"/>
      <c r="AL224" s="1311"/>
      <c r="AM224" s="1311"/>
      <c r="AN224" s="1311"/>
      <c r="AO224" s="1311"/>
      <c r="AP224" s="1323"/>
      <c r="AQ224" s="1323"/>
      <c r="AR224" s="1323"/>
      <c r="AS224" s="1323"/>
      <c r="AT224" s="1323"/>
      <c r="AU224" s="1323"/>
      <c r="AV224" s="1323"/>
      <c r="BA224" s="1341"/>
      <c r="BB224" s="1341"/>
      <c r="BC224" s="1341"/>
      <c r="BD224" s="1341"/>
      <c r="BE224" s="1341"/>
    </row>
    <row r="225" spans="2:57" ht="16.5" x14ac:dyDescent="0.3">
      <c r="B225" s="923"/>
      <c r="C225" s="950"/>
      <c r="D225" s="950"/>
      <c r="E225" s="950"/>
      <c r="F225" s="950"/>
      <c r="G225" s="950"/>
      <c r="H225" s="950"/>
      <c r="I225" s="950"/>
      <c r="J225" s="950"/>
      <c r="K225" s="950"/>
      <c r="L225" s="950"/>
      <c r="M225" s="950"/>
      <c r="N225" s="950"/>
      <c r="O225" s="950"/>
      <c r="P225" s="950"/>
      <c r="Q225" s="950"/>
      <c r="R225" s="950"/>
      <c r="S225" s="950"/>
      <c r="T225" s="950"/>
      <c r="U225" s="923"/>
      <c r="V225" s="923"/>
      <c r="W225" s="923"/>
      <c r="X225" s="923"/>
      <c r="Y225" s="923"/>
      <c r="Z225" s="926"/>
      <c r="AA225" s="926"/>
      <c r="AB225" s="926"/>
      <c r="AC225" s="923"/>
      <c r="AD225" s="923"/>
      <c r="AE225" s="923"/>
      <c r="AF225" s="923"/>
      <c r="AG225" s="923"/>
      <c r="AH225" s="923"/>
      <c r="AI225" s="1323"/>
      <c r="AJ225" s="1323"/>
      <c r="AK225" s="1311"/>
      <c r="AL225" s="1311"/>
      <c r="AM225" s="1311"/>
      <c r="AN225" s="1311"/>
      <c r="AO225" s="1311"/>
      <c r="AP225" s="1323"/>
      <c r="AQ225" s="1323"/>
      <c r="AR225" s="1323"/>
      <c r="AS225" s="1323"/>
      <c r="AT225" s="1323"/>
      <c r="AU225" s="1323"/>
      <c r="AV225" s="1323"/>
      <c r="BA225" s="1341"/>
      <c r="BB225" s="1341"/>
      <c r="BC225" s="1341"/>
      <c r="BD225" s="1341"/>
      <c r="BE225" s="1341"/>
    </row>
    <row r="226" spans="2:57" ht="16.5" x14ac:dyDescent="0.3">
      <c r="B226" s="923"/>
      <c r="C226" s="950"/>
      <c r="D226" s="950"/>
      <c r="E226" s="950"/>
      <c r="F226" s="950"/>
      <c r="G226" s="950"/>
      <c r="H226" s="950"/>
      <c r="I226" s="950"/>
      <c r="J226" s="950"/>
      <c r="K226" s="950"/>
      <c r="L226" s="950"/>
      <c r="M226" s="950"/>
      <c r="N226" s="950"/>
      <c r="O226" s="950"/>
      <c r="P226" s="950"/>
      <c r="Q226" s="950"/>
      <c r="R226" s="950"/>
      <c r="S226" s="950"/>
      <c r="T226" s="950"/>
      <c r="U226" s="923"/>
      <c r="V226" s="923"/>
      <c r="W226" s="923"/>
      <c r="X226" s="923"/>
      <c r="Y226" s="923"/>
      <c r="Z226" s="926"/>
      <c r="AA226" s="926"/>
      <c r="AB226" s="926"/>
      <c r="AC226" s="923"/>
      <c r="AD226" s="923"/>
      <c r="AE226" s="923"/>
      <c r="AF226" s="923"/>
      <c r="AG226" s="923"/>
      <c r="AH226" s="923"/>
      <c r="AI226" s="1323"/>
      <c r="AJ226" s="1323"/>
      <c r="AK226" s="1311"/>
      <c r="AL226" s="1311"/>
      <c r="AM226" s="1311"/>
      <c r="AN226" s="1311"/>
      <c r="AO226" s="1311"/>
      <c r="AP226" s="1323"/>
      <c r="AQ226" s="1323"/>
      <c r="AR226" s="1323"/>
      <c r="AS226" s="1323"/>
      <c r="AT226" s="1323"/>
      <c r="AU226" s="1323"/>
      <c r="AV226" s="1323"/>
      <c r="BA226" s="1341"/>
      <c r="BB226" s="1341"/>
      <c r="BC226" s="1341"/>
      <c r="BD226" s="1341"/>
      <c r="BE226" s="1341"/>
    </row>
    <row r="227" spans="2:57" ht="16.5" x14ac:dyDescent="0.3">
      <c r="B227" s="923"/>
      <c r="C227" s="950"/>
      <c r="D227" s="950"/>
      <c r="E227" s="950"/>
      <c r="F227" s="950"/>
      <c r="G227" s="950"/>
      <c r="H227" s="950"/>
      <c r="I227" s="950"/>
      <c r="J227" s="950"/>
      <c r="K227" s="950"/>
      <c r="L227" s="950"/>
      <c r="M227" s="950"/>
      <c r="N227" s="950"/>
      <c r="O227" s="950"/>
      <c r="P227" s="950"/>
      <c r="Q227" s="950"/>
      <c r="R227" s="950"/>
      <c r="S227" s="950"/>
      <c r="T227" s="950"/>
      <c r="U227" s="923"/>
      <c r="V227" s="923"/>
      <c r="W227" s="923"/>
      <c r="X227" s="923"/>
      <c r="Y227" s="923"/>
      <c r="Z227" s="926"/>
      <c r="AA227" s="926"/>
      <c r="AB227" s="926"/>
      <c r="AC227" s="923"/>
      <c r="AD227" s="923"/>
      <c r="AE227" s="923"/>
      <c r="AF227" s="923"/>
      <c r="AG227" s="923"/>
      <c r="AH227" s="923"/>
      <c r="AI227" s="1323"/>
      <c r="AJ227" s="1323"/>
      <c r="AK227" s="1311"/>
      <c r="AL227" s="1311"/>
      <c r="AM227" s="1311"/>
      <c r="AN227" s="1311"/>
      <c r="AO227" s="1311"/>
      <c r="AP227" s="1323"/>
      <c r="AQ227" s="1323"/>
      <c r="AR227" s="1323"/>
      <c r="AS227" s="1323"/>
      <c r="AT227" s="1323"/>
      <c r="AU227" s="1323"/>
      <c r="AV227" s="1323"/>
      <c r="BA227" s="1341"/>
      <c r="BB227" s="1341"/>
      <c r="BC227" s="1341"/>
      <c r="BD227" s="1341"/>
      <c r="BE227" s="1341"/>
    </row>
    <row r="228" spans="2:57" ht="16.5" x14ac:dyDescent="0.3">
      <c r="B228" s="923"/>
      <c r="C228" s="950"/>
      <c r="D228" s="950"/>
      <c r="E228" s="950"/>
      <c r="F228" s="950"/>
      <c r="G228" s="950"/>
      <c r="H228" s="950"/>
      <c r="I228" s="950"/>
      <c r="J228" s="950"/>
      <c r="K228" s="950"/>
      <c r="L228" s="950"/>
      <c r="M228" s="950"/>
      <c r="N228" s="950"/>
      <c r="O228" s="950"/>
      <c r="P228" s="950"/>
      <c r="Q228" s="950"/>
      <c r="R228" s="950"/>
      <c r="S228" s="950"/>
      <c r="T228" s="950"/>
      <c r="U228" s="923"/>
      <c r="V228" s="923"/>
      <c r="W228" s="923"/>
      <c r="X228" s="923"/>
      <c r="Y228" s="923"/>
      <c r="Z228" s="926"/>
      <c r="AA228" s="926"/>
      <c r="AB228" s="926"/>
      <c r="AC228" s="923"/>
      <c r="AD228" s="923"/>
      <c r="AE228" s="923"/>
      <c r="AF228" s="923"/>
      <c r="AG228" s="923"/>
      <c r="AH228" s="923"/>
      <c r="AI228" s="1323"/>
      <c r="AJ228" s="1323"/>
      <c r="AK228" s="1311"/>
      <c r="AL228" s="1311"/>
      <c r="AM228" s="1311"/>
      <c r="AN228" s="1311"/>
      <c r="AO228" s="1311"/>
      <c r="AP228" s="1323"/>
      <c r="AQ228" s="1323"/>
      <c r="AR228" s="1323"/>
      <c r="AS228" s="1323"/>
      <c r="AT228" s="1323"/>
      <c r="AU228" s="1323"/>
      <c r="AV228" s="1323"/>
      <c r="BA228" s="1341"/>
      <c r="BB228" s="1341"/>
      <c r="BC228" s="1341"/>
      <c r="BD228" s="1341"/>
      <c r="BE228" s="1341"/>
    </row>
    <row r="229" spans="2:57" ht="16.5" x14ac:dyDescent="0.3">
      <c r="B229" s="923"/>
      <c r="C229" s="950"/>
      <c r="D229" s="950"/>
      <c r="E229" s="950"/>
      <c r="F229" s="950"/>
      <c r="G229" s="950"/>
      <c r="H229" s="950"/>
      <c r="I229" s="950"/>
      <c r="J229" s="950"/>
      <c r="K229" s="950"/>
      <c r="L229" s="950"/>
      <c r="M229" s="950"/>
      <c r="N229" s="950"/>
      <c r="O229" s="950"/>
      <c r="P229" s="950"/>
      <c r="Q229" s="950"/>
      <c r="R229" s="950"/>
      <c r="S229" s="950"/>
      <c r="T229" s="950"/>
      <c r="U229" s="923"/>
      <c r="V229" s="923"/>
      <c r="W229" s="923"/>
      <c r="X229" s="923"/>
      <c r="Y229" s="923"/>
      <c r="Z229" s="926"/>
      <c r="AA229" s="926"/>
      <c r="AB229" s="926"/>
      <c r="AC229" s="923"/>
      <c r="AD229" s="923"/>
      <c r="AE229" s="923"/>
      <c r="AF229" s="923"/>
      <c r="AG229" s="923"/>
      <c r="AH229" s="923"/>
      <c r="AI229" s="1323"/>
      <c r="AJ229" s="1323"/>
      <c r="AK229" s="1311"/>
      <c r="AL229" s="1311"/>
      <c r="AM229" s="1311"/>
      <c r="AN229" s="1311"/>
      <c r="AO229" s="1311"/>
      <c r="AP229" s="1323"/>
      <c r="AQ229" s="1323"/>
      <c r="AR229" s="1323"/>
      <c r="AS229" s="1323"/>
      <c r="AT229" s="1323"/>
      <c r="AU229" s="1323"/>
      <c r="AV229" s="1323"/>
      <c r="BA229" s="1341"/>
      <c r="BB229" s="1341"/>
      <c r="BC229" s="1341"/>
      <c r="BD229" s="1341"/>
      <c r="BE229" s="1341"/>
    </row>
    <row r="230" spans="2:57" ht="16.5" x14ac:dyDescent="0.3">
      <c r="B230" s="923"/>
      <c r="C230" s="950"/>
      <c r="D230" s="950"/>
      <c r="E230" s="950"/>
      <c r="F230" s="950"/>
      <c r="G230" s="950"/>
      <c r="H230" s="950"/>
      <c r="I230" s="950"/>
      <c r="J230" s="950"/>
      <c r="K230" s="950"/>
      <c r="L230" s="950"/>
      <c r="M230" s="950"/>
      <c r="N230" s="950"/>
      <c r="O230" s="950"/>
      <c r="P230" s="950"/>
      <c r="Q230" s="950"/>
      <c r="R230" s="950"/>
      <c r="S230" s="950"/>
      <c r="T230" s="950"/>
      <c r="U230" s="923"/>
      <c r="V230" s="923"/>
      <c r="W230" s="923"/>
      <c r="X230" s="923"/>
      <c r="Y230" s="923"/>
      <c r="Z230" s="926"/>
      <c r="AA230" s="926"/>
      <c r="AB230" s="926"/>
      <c r="AC230" s="923"/>
      <c r="AD230" s="923"/>
      <c r="AE230" s="923"/>
      <c r="AF230" s="923"/>
      <c r="AG230" s="923"/>
      <c r="AH230" s="923"/>
      <c r="AI230" s="1323"/>
      <c r="AJ230" s="1323"/>
      <c r="AK230" s="1311"/>
      <c r="AL230" s="1311"/>
      <c r="AM230" s="1311"/>
      <c r="AN230" s="1311"/>
      <c r="AO230" s="1311"/>
      <c r="AP230" s="1323"/>
      <c r="AQ230" s="1323"/>
      <c r="AR230" s="1323"/>
      <c r="AS230" s="1323"/>
      <c r="AT230" s="1323"/>
      <c r="AU230" s="1323"/>
      <c r="AV230" s="1323"/>
      <c r="BA230" s="1341"/>
      <c r="BB230" s="1341"/>
      <c r="BC230" s="1341"/>
      <c r="BD230" s="1341"/>
      <c r="BE230" s="1341"/>
    </row>
    <row r="231" spans="2:57" ht="16.5" x14ac:dyDescent="0.3">
      <c r="B231" s="923"/>
      <c r="C231" s="950"/>
      <c r="D231" s="950"/>
      <c r="E231" s="950"/>
      <c r="F231" s="950"/>
      <c r="G231" s="950"/>
      <c r="H231" s="950"/>
      <c r="I231" s="950"/>
      <c r="J231" s="950"/>
      <c r="K231" s="950"/>
      <c r="L231" s="950"/>
      <c r="M231" s="950"/>
      <c r="N231" s="950"/>
      <c r="O231" s="950"/>
      <c r="P231" s="950"/>
      <c r="Q231" s="950"/>
      <c r="R231" s="950"/>
      <c r="S231" s="950"/>
      <c r="T231" s="950"/>
      <c r="U231" s="923"/>
      <c r="V231" s="923"/>
      <c r="W231" s="923"/>
      <c r="X231" s="923"/>
      <c r="Y231" s="923"/>
      <c r="Z231" s="926"/>
      <c r="AA231" s="926"/>
      <c r="AB231" s="926"/>
      <c r="AC231" s="923"/>
      <c r="AD231" s="923"/>
      <c r="AE231" s="923"/>
      <c r="AF231" s="923"/>
      <c r="AG231" s="923"/>
      <c r="AH231" s="923"/>
      <c r="AI231" s="1323"/>
      <c r="AJ231" s="1323"/>
      <c r="AK231" s="1311"/>
      <c r="AL231" s="1311"/>
      <c r="AM231" s="1311"/>
      <c r="AN231" s="1311"/>
      <c r="AO231" s="1311"/>
      <c r="AP231" s="1323"/>
      <c r="AQ231" s="1323"/>
      <c r="AR231" s="1323"/>
      <c r="AS231" s="1323"/>
      <c r="AT231" s="1323"/>
      <c r="AU231" s="1323"/>
      <c r="AV231" s="1323"/>
      <c r="BA231" s="1341"/>
      <c r="BB231" s="1341"/>
      <c r="BC231" s="1341"/>
      <c r="BD231" s="1341"/>
      <c r="BE231" s="1341"/>
    </row>
    <row r="232" spans="2:57" ht="16.5" x14ac:dyDescent="0.3">
      <c r="B232" s="923"/>
      <c r="C232" s="950"/>
      <c r="D232" s="950"/>
      <c r="E232" s="950"/>
      <c r="F232" s="950"/>
      <c r="G232" s="950"/>
      <c r="H232" s="950"/>
      <c r="I232" s="950"/>
      <c r="J232" s="950"/>
      <c r="K232" s="950"/>
      <c r="L232" s="950"/>
      <c r="M232" s="950"/>
      <c r="N232" s="950"/>
      <c r="O232" s="950"/>
      <c r="P232" s="950"/>
      <c r="Q232" s="950"/>
      <c r="R232" s="950"/>
      <c r="S232" s="950"/>
      <c r="T232" s="950"/>
      <c r="U232" s="923"/>
      <c r="V232" s="923"/>
      <c r="W232" s="923"/>
      <c r="X232" s="923"/>
      <c r="Y232" s="923"/>
      <c r="Z232" s="926"/>
      <c r="AA232" s="926"/>
      <c r="AB232" s="926"/>
      <c r="AC232" s="923"/>
      <c r="AD232" s="923"/>
      <c r="AE232" s="923"/>
      <c r="AF232" s="923"/>
      <c r="AG232" s="923"/>
      <c r="AH232" s="923"/>
      <c r="AI232" s="1323"/>
      <c r="AJ232" s="1323"/>
      <c r="AK232" s="1311"/>
      <c r="AL232" s="1311"/>
      <c r="AM232" s="1311"/>
      <c r="AN232" s="1311"/>
      <c r="AO232" s="1311"/>
      <c r="AP232" s="1323"/>
      <c r="AQ232" s="1323"/>
      <c r="AR232" s="1323"/>
      <c r="AS232" s="1323"/>
      <c r="AT232" s="1323"/>
      <c r="AU232" s="1323"/>
      <c r="AV232" s="1323"/>
      <c r="BA232" s="1341"/>
      <c r="BB232" s="1341"/>
      <c r="BC232" s="1341"/>
      <c r="BD232" s="1341"/>
      <c r="BE232" s="1341"/>
    </row>
    <row r="233" spans="2:57" ht="16.5" x14ac:dyDescent="0.3">
      <c r="B233" s="923"/>
      <c r="C233" s="950"/>
      <c r="D233" s="950"/>
      <c r="E233" s="950"/>
      <c r="F233" s="950"/>
      <c r="G233" s="950"/>
      <c r="H233" s="950"/>
      <c r="I233" s="950"/>
      <c r="J233" s="950"/>
      <c r="K233" s="950"/>
      <c r="L233" s="950"/>
      <c r="M233" s="950"/>
      <c r="N233" s="950"/>
      <c r="O233" s="950"/>
      <c r="P233" s="950"/>
      <c r="Q233" s="950"/>
      <c r="R233" s="950"/>
      <c r="S233" s="950"/>
      <c r="T233" s="950"/>
      <c r="U233" s="923"/>
      <c r="V233" s="923"/>
      <c r="W233" s="923"/>
      <c r="X233" s="923"/>
      <c r="Y233" s="923"/>
      <c r="Z233" s="926"/>
      <c r="AA233" s="926"/>
      <c r="AB233" s="926"/>
      <c r="AC233" s="923"/>
      <c r="AD233" s="923"/>
      <c r="AE233" s="923"/>
      <c r="AF233" s="923"/>
      <c r="AG233" s="923"/>
      <c r="AH233" s="923"/>
      <c r="AI233" s="1323"/>
      <c r="AJ233" s="1323"/>
      <c r="AK233" s="1311"/>
      <c r="AL233" s="1311"/>
      <c r="AM233" s="1311"/>
      <c r="AN233" s="1311"/>
      <c r="AO233" s="1311"/>
      <c r="AP233" s="1323"/>
      <c r="AQ233" s="1323"/>
      <c r="AR233" s="1323"/>
      <c r="AS233" s="1323"/>
      <c r="AT233" s="1323"/>
      <c r="AU233" s="1323"/>
      <c r="AV233" s="1323"/>
      <c r="BA233" s="1341"/>
      <c r="BB233" s="1341"/>
      <c r="BC233" s="1341"/>
      <c r="BD233" s="1341"/>
      <c r="BE233" s="1341"/>
    </row>
    <row r="234" spans="2:57" ht="16.5" x14ac:dyDescent="0.3">
      <c r="B234" s="923"/>
      <c r="C234" s="950"/>
      <c r="D234" s="950"/>
      <c r="E234" s="950"/>
      <c r="F234" s="950"/>
      <c r="G234" s="950"/>
      <c r="H234" s="950"/>
      <c r="I234" s="950"/>
      <c r="J234" s="950"/>
      <c r="K234" s="950"/>
      <c r="L234" s="950"/>
      <c r="M234" s="950"/>
      <c r="N234" s="950"/>
      <c r="O234" s="950"/>
      <c r="P234" s="950"/>
      <c r="Q234" s="950"/>
      <c r="R234" s="950"/>
      <c r="S234" s="950"/>
      <c r="T234" s="950"/>
      <c r="U234" s="923"/>
      <c r="V234" s="923"/>
      <c r="W234" s="923"/>
      <c r="X234" s="923"/>
      <c r="Y234" s="923"/>
      <c r="Z234" s="926"/>
      <c r="AA234" s="926"/>
      <c r="AB234" s="926"/>
      <c r="AC234" s="923"/>
      <c r="AD234" s="923"/>
      <c r="AE234" s="923"/>
      <c r="AF234" s="923"/>
      <c r="AG234" s="923"/>
      <c r="AH234" s="923"/>
      <c r="AI234" s="1323"/>
      <c r="AJ234" s="1323"/>
      <c r="AK234" s="1311"/>
      <c r="AL234" s="1311"/>
      <c r="AM234" s="1311"/>
      <c r="AN234" s="1311"/>
      <c r="AO234" s="1311"/>
      <c r="AP234" s="1323"/>
      <c r="AQ234" s="1323"/>
      <c r="AR234" s="1323"/>
      <c r="AS234" s="1323"/>
      <c r="AT234" s="1323"/>
      <c r="AU234" s="1323"/>
      <c r="AV234" s="1323"/>
      <c r="BA234" s="1341"/>
      <c r="BB234" s="1341"/>
      <c r="BC234" s="1341"/>
      <c r="BD234" s="1341"/>
      <c r="BE234" s="1341"/>
    </row>
    <row r="235" spans="2:57" ht="16.5" x14ac:dyDescent="0.3">
      <c r="B235" s="923"/>
      <c r="C235" s="950"/>
      <c r="D235" s="950"/>
      <c r="E235" s="950"/>
      <c r="F235" s="950"/>
      <c r="G235" s="950"/>
      <c r="H235" s="950"/>
      <c r="I235" s="950"/>
      <c r="J235" s="950"/>
      <c r="K235" s="950"/>
      <c r="L235" s="950"/>
      <c r="M235" s="950"/>
      <c r="N235" s="950"/>
      <c r="O235" s="950"/>
      <c r="P235" s="950"/>
      <c r="Q235" s="950"/>
      <c r="R235" s="950"/>
      <c r="S235" s="950"/>
      <c r="T235" s="950"/>
      <c r="U235" s="923"/>
      <c r="V235" s="923"/>
      <c r="W235" s="923"/>
      <c r="X235" s="923"/>
      <c r="Y235" s="923"/>
      <c r="Z235" s="926"/>
      <c r="AA235" s="926"/>
      <c r="AB235" s="926"/>
      <c r="AC235" s="923"/>
      <c r="AD235" s="923"/>
      <c r="AE235" s="923"/>
      <c r="AF235" s="923"/>
      <c r="AG235" s="923"/>
      <c r="AH235" s="923"/>
      <c r="AI235" s="1323"/>
      <c r="AJ235" s="1323"/>
      <c r="AK235" s="1311"/>
      <c r="AL235" s="1311"/>
      <c r="AM235" s="1311"/>
      <c r="AN235" s="1311"/>
      <c r="AO235" s="1311"/>
      <c r="AP235" s="1323"/>
      <c r="AQ235" s="1323"/>
      <c r="AR235" s="1323"/>
      <c r="AS235" s="1323"/>
      <c r="AT235" s="1323"/>
      <c r="AU235" s="1323"/>
      <c r="AV235" s="1323"/>
      <c r="BA235" s="1341"/>
      <c r="BB235" s="1341"/>
      <c r="BC235" s="1341"/>
      <c r="BD235" s="1341"/>
      <c r="BE235" s="1341"/>
    </row>
    <row r="236" spans="2:57" ht="16.5" x14ac:dyDescent="0.3">
      <c r="B236" s="923"/>
      <c r="C236" s="950"/>
      <c r="D236" s="950"/>
      <c r="E236" s="950"/>
      <c r="F236" s="950"/>
      <c r="G236" s="950"/>
      <c r="H236" s="950"/>
      <c r="I236" s="950"/>
      <c r="J236" s="950"/>
      <c r="K236" s="950"/>
      <c r="L236" s="950"/>
      <c r="M236" s="950"/>
      <c r="N236" s="950"/>
      <c r="O236" s="950"/>
      <c r="P236" s="950"/>
      <c r="Q236" s="950"/>
      <c r="R236" s="950"/>
      <c r="S236" s="950"/>
      <c r="T236" s="950"/>
      <c r="U236" s="923"/>
      <c r="V236" s="923"/>
      <c r="W236" s="923"/>
      <c r="X236" s="923"/>
      <c r="Y236" s="923"/>
      <c r="Z236" s="926"/>
      <c r="AA236" s="926"/>
      <c r="AB236" s="926"/>
      <c r="AC236" s="923"/>
      <c r="AD236" s="923"/>
      <c r="AE236" s="923"/>
      <c r="AF236" s="923"/>
      <c r="AG236" s="923"/>
      <c r="AH236" s="923"/>
      <c r="AI236" s="1323"/>
      <c r="AJ236" s="1323"/>
      <c r="AK236" s="1311"/>
      <c r="AL236" s="1311"/>
      <c r="AM236" s="1311"/>
      <c r="AN236" s="1311"/>
      <c r="AO236" s="1311"/>
      <c r="AP236" s="1323"/>
      <c r="AQ236" s="1323"/>
      <c r="AR236" s="1323"/>
      <c r="AS236" s="1323"/>
      <c r="AT236" s="1323"/>
      <c r="AU236" s="1323"/>
      <c r="AV236" s="1323"/>
      <c r="BA236" s="1341"/>
      <c r="BB236" s="1341"/>
      <c r="BC236" s="1341"/>
      <c r="BD236" s="1341"/>
      <c r="BE236" s="1341"/>
    </row>
    <row r="237" spans="2:57" ht="16.5" x14ac:dyDescent="0.3">
      <c r="B237" s="923"/>
      <c r="C237" s="950"/>
      <c r="D237" s="950"/>
      <c r="E237" s="950"/>
      <c r="F237" s="950"/>
      <c r="G237" s="950"/>
      <c r="H237" s="950"/>
      <c r="I237" s="950"/>
      <c r="J237" s="950"/>
      <c r="K237" s="950"/>
      <c r="L237" s="950"/>
      <c r="M237" s="950"/>
      <c r="N237" s="950"/>
      <c r="O237" s="950"/>
      <c r="P237" s="950"/>
      <c r="Q237" s="950"/>
      <c r="R237" s="950"/>
      <c r="S237" s="950"/>
      <c r="T237" s="950"/>
      <c r="U237" s="923"/>
      <c r="V237" s="923"/>
      <c r="W237" s="923"/>
      <c r="X237" s="923"/>
      <c r="Y237" s="923"/>
      <c r="Z237" s="926"/>
      <c r="AA237" s="926"/>
      <c r="AB237" s="926"/>
      <c r="AC237" s="923"/>
      <c r="AD237" s="923"/>
      <c r="AE237" s="923"/>
      <c r="AF237" s="923"/>
      <c r="AG237" s="923"/>
      <c r="AH237" s="923"/>
      <c r="AI237" s="1323"/>
      <c r="AJ237" s="1323"/>
      <c r="AK237" s="1311"/>
      <c r="AL237" s="1311"/>
      <c r="AM237" s="1311"/>
      <c r="AN237" s="1311"/>
      <c r="AO237" s="1311"/>
      <c r="AP237" s="1323"/>
      <c r="AQ237" s="1323"/>
      <c r="AR237" s="1323"/>
      <c r="AS237" s="1323"/>
      <c r="AT237" s="1323"/>
      <c r="AU237" s="1323"/>
      <c r="AV237" s="1323"/>
      <c r="BA237" s="1341"/>
      <c r="BB237" s="1341"/>
      <c r="BC237" s="1341"/>
      <c r="BD237" s="1341"/>
      <c r="BE237" s="1341"/>
    </row>
    <row r="238" spans="2:57" ht="16.5" x14ac:dyDescent="0.3">
      <c r="B238" s="923"/>
      <c r="C238" s="950"/>
      <c r="D238" s="950"/>
      <c r="E238" s="950"/>
      <c r="F238" s="950"/>
      <c r="G238" s="950"/>
      <c r="H238" s="950"/>
      <c r="I238" s="950"/>
      <c r="J238" s="950"/>
      <c r="K238" s="950"/>
      <c r="L238" s="950"/>
      <c r="M238" s="950"/>
      <c r="N238" s="950"/>
      <c r="O238" s="950"/>
      <c r="P238" s="950"/>
      <c r="Q238" s="950"/>
      <c r="R238" s="950"/>
      <c r="S238" s="950"/>
      <c r="T238" s="950"/>
      <c r="U238" s="923"/>
      <c r="V238" s="923"/>
      <c r="W238" s="923"/>
      <c r="X238" s="923"/>
      <c r="Y238" s="923"/>
      <c r="Z238" s="926"/>
      <c r="AA238" s="926"/>
      <c r="AB238" s="926"/>
      <c r="AC238" s="923"/>
      <c r="AD238" s="923"/>
      <c r="AE238" s="923"/>
      <c r="AF238" s="923"/>
      <c r="AG238" s="923"/>
      <c r="AH238" s="923"/>
      <c r="AI238" s="1323"/>
      <c r="AJ238" s="1323"/>
      <c r="AK238" s="1311"/>
      <c r="AL238" s="1311"/>
      <c r="AM238" s="1311"/>
      <c r="AN238" s="1311"/>
      <c r="AO238" s="1311"/>
      <c r="AP238" s="1323"/>
      <c r="AQ238" s="1323"/>
      <c r="AR238" s="1323"/>
      <c r="AS238" s="1323"/>
      <c r="AT238" s="1323"/>
      <c r="AU238" s="1323"/>
      <c r="AV238" s="1323"/>
      <c r="BA238" s="1341"/>
      <c r="BB238" s="1341"/>
      <c r="BC238" s="1341"/>
      <c r="BD238" s="1341"/>
      <c r="BE238" s="1341"/>
    </row>
    <row r="239" spans="2:57" ht="16.5" x14ac:dyDescent="0.3">
      <c r="B239" s="923"/>
      <c r="C239" s="950"/>
      <c r="D239" s="950"/>
      <c r="E239" s="950"/>
      <c r="F239" s="950"/>
      <c r="G239" s="950"/>
      <c r="H239" s="950"/>
      <c r="I239" s="950"/>
      <c r="J239" s="950"/>
      <c r="K239" s="950"/>
      <c r="L239" s="950"/>
      <c r="M239" s="950"/>
      <c r="N239" s="950"/>
      <c r="O239" s="950"/>
      <c r="P239" s="950"/>
      <c r="Q239" s="950"/>
      <c r="R239" s="950"/>
      <c r="S239" s="950"/>
      <c r="T239" s="950"/>
      <c r="U239" s="923"/>
      <c r="V239" s="923"/>
      <c r="W239" s="923"/>
      <c r="X239" s="923"/>
      <c r="Y239" s="923"/>
      <c r="Z239" s="926"/>
      <c r="AA239" s="926"/>
      <c r="AB239" s="926"/>
      <c r="AC239" s="923"/>
      <c r="AD239" s="923"/>
      <c r="AE239" s="923"/>
      <c r="AF239" s="923"/>
      <c r="AG239" s="923"/>
      <c r="AH239" s="923"/>
      <c r="AI239" s="1323"/>
      <c r="AJ239" s="1323"/>
      <c r="AK239" s="1311"/>
      <c r="AL239" s="1311"/>
      <c r="AM239" s="1311"/>
      <c r="AN239" s="1311"/>
      <c r="AO239" s="1311"/>
      <c r="AP239" s="1323"/>
      <c r="AQ239" s="1323"/>
      <c r="AR239" s="1323"/>
      <c r="AS239" s="1323"/>
      <c r="AT239" s="1323"/>
      <c r="AU239" s="1323"/>
      <c r="AV239" s="1323"/>
      <c r="BA239" s="1341"/>
      <c r="BB239" s="1341"/>
      <c r="BC239" s="1341"/>
      <c r="BD239" s="1341"/>
      <c r="BE239" s="1341"/>
    </row>
    <row r="240" spans="2:57" ht="16.5" x14ac:dyDescent="0.3">
      <c r="B240" s="923"/>
      <c r="C240" s="950"/>
      <c r="D240" s="950"/>
      <c r="E240" s="950"/>
      <c r="F240" s="950"/>
      <c r="G240" s="950"/>
      <c r="H240" s="950"/>
      <c r="I240" s="950"/>
      <c r="J240" s="950"/>
      <c r="K240" s="950"/>
      <c r="L240" s="950"/>
      <c r="M240" s="950"/>
      <c r="N240" s="950"/>
      <c r="O240" s="950"/>
      <c r="P240" s="950"/>
      <c r="Q240" s="950"/>
      <c r="R240" s="950"/>
      <c r="S240" s="950"/>
      <c r="T240" s="950"/>
      <c r="U240" s="923"/>
      <c r="V240" s="923"/>
      <c r="W240" s="923"/>
      <c r="X240" s="923"/>
      <c r="Y240" s="923"/>
      <c r="Z240" s="926"/>
      <c r="AA240" s="926"/>
      <c r="AB240" s="926"/>
      <c r="AC240" s="923"/>
      <c r="AD240" s="923"/>
      <c r="AE240" s="923"/>
      <c r="AF240" s="923"/>
      <c r="AG240" s="923"/>
      <c r="AH240" s="923"/>
      <c r="AI240" s="1323"/>
      <c r="AJ240" s="1323"/>
      <c r="AK240" s="1311"/>
      <c r="AL240" s="1311"/>
      <c r="AM240" s="1311"/>
      <c r="AN240" s="1311"/>
      <c r="AO240" s="1311"/>
      <c r="AP240" s="1323"/>
      <c r="AQ240" s="1323"/>
      <c r="AR240" s="1323"/>
      <c r="AS240" s="1323"/>
      <c r="AT240" s="1323"/>
      <c r="AU240" s="1323"/>
      <c r="AV240" s="1323"/>
      <c r="BA240" s="1341"/>
      <c r="BB240" s="1341"/>
      <c r="BC240" s="1341"/>
      <c r="BD240" s="1341"/>
      <c r="BE240" s="1341"/>
    </row>
    <row r="241" spans="2:57" ht="16.5" x14ac:dyDescent="0.3">
      <c r="B241" s="923"/>
      <c r="C241" s="950"/>
      <c r="D241" s="950"/>
      <c r="E241" s="950"/>
      <c r="F241" s="950"/>
      <c r="G241" s="950"/>
      <c r="H241" s="950"/>
      <c r="I241" s="950"/>
      <c r="J241" s="950"/>
      <c r="K241" s="950"/>
      <c r="L241" s="950"/>
      <c r="M241" s="950"/>
      <c r="N241" s="950"/>
      <c r="O241" s="950"/>
      <c r="P241" s="950"/>
      <c r="Q241" s="950"/>
      <c r="R241" s="950"/>
      <c r="S241" s="950"/>
      <c r="T241" s="950"/>
      <c r="U241" s="923"/>
      <c r="V241" s="923"/>
      <c r="W241" s="923"/>
      <c r="X241" s="923"/>
      <c r="Y241" s="923"/>
      <c r="Z241" s="926"/>
      <c r="AA241" s="926"/>
      <c r="AB241" s="926"/>
      <c r="AC241" s="923"/>
      <c r="AD241" s="923"/>
      <c r="AE241" s="923"/>
      <c r="AF241" s="923"/>
      <c r="AG241" s="923"/>
      <c r="AH241" s="923"/>
      <c r="AI241" s="1323"/>
      <c r="AJ241" s="1323"/>
      <c r="AK241" s="1311"/>
      <c r="AL241" s="1311"/>
      <c r="AM241" s="1311"/>
      <c r="AN241" s="1311"/>
      <c r="AO241" s="1311"/>
      <c r="AP241" s="1323"/>
      <c r="AQ241" s="1323"/>
      <c r="AR241" s="1323"/>
      <c r="AS241" s="1323"/>
      <c r="AT241" s="1323"/>
      <c r="AU241" s="1323"/>
      <c r="AV241" s="1323"/>
      <c r="BA241" s="1341"/>
      <c r="BB241" s="1341"/>
      <c r="BC241" s="1341"/>
      <c r="BD241" s="1341"/>
      <c r="BE241" s="1341"/>
    </row>
    <row r="242" spans="2:57" ht="16.5" x14ac:dyDescent="0.3">
      <c r="B242" s="923"/>
      <c r="C242" s="950"/>
      <c r="D242" s="950"/>
      <c r="E242" s="950"/>
      <c r="F242" s="950"/>
      <c r="G242" s="950"/>
      <c r="H242" s="950"/>
      <c r="I242" s="950"/>
      <c r="J242" s="950"/>
      <c r="K242" s="950"/>
      <c r="L242" s="950"/>
      <c r="M242" s="950"/>
      <c r="N242" s="950"/>
      <c r="O242" s="950"/>
      <c r="P242" s="950"/>
      <c r="Q242" s="950"/>
      <c r="R242" s="950"/>
      <c r="S242" s="950"/>
      <c r="T242" s="950"/>
      <c r="U242" s="923"/>
      <c r="V242" s="923"/>
      <c r="W242" s="923"/>
      <c r="X242" s="923"/>
      <c r="Y242" s="923"/>
      <c r="Z242" s="926"/>
      <c r="AA242" s="926"/>
      <c r="AB242" s="926"/>
      <c r="AC242" s="923"/>
      <c r="AD242" s="923"/>
      <c r="AE242" s="923"/>
      <c r="AF242" s="923"/>
      <c r="AG242" s="923"/>
      <c r="AH242" s="923"/>
      <c r="AI242" s="1323"/>
      <c r="AJ242" s="1323"/>
      <c r="AK242" s="1311"/>
      <c r="AL242" s="1311"/>
      <c r="AM242" s="1311"/>
      <c r="AN242" s="1311"/>
      <c r="AO242" s="1311"/>
      <c r="AP242" s="1323"/>
      <c r="AQ242" s="1323"/>
      <c r="AR242" s="1323"/>
      <c r="AS242" s="1323"/>
      <c r="AT242" s="1323"/>
      <c r="AU242" s="1323"/>
      <c r="AV242" s="1323"/>
      <c r="BA242" s="1341"/>
      <c r="BB242" s="1341"/>
      <c r="BC242" s="1341"/>
      <c r="BD242" s="1341"/>
      <c r="BE242" s="1341"/>
    </row>
    <row r="243" spans="2:57" ht="16.5" x14ac:dyDescent="0.3">
      <c r="B243" s="923"/>
      <c r="C243" s="950"/>
      <c r="D243" s="950"/>
      <c r="E243" s="950"/>
      <c r="F243" s="950"/>
      <c r="G243" s="950"/>
      <c r="H243" s="950"/>
      <c r="I243" s="950"/>
      <c r="J243" s="950"/>
      <c r="K243" s="950"/>
      <c r="L243" s="950"/>
      <c r="M243" s="950"/>
      <c r="N243" s="950"/>
      <c r="O243" s="950"/>
      <c r="P243" s="950"/>
      <c r="Q243" s="950"/>
      <c r="R243" s="950"/>
      <c r="S243" s="950"/>
      <c r="T243" s="950"/>
      <c r="U243" s="923"/>
      <c r="V243" s="923"/>
      <c r="W243" s="923"/>
      <c r="X243" s="923"/>
      <c r="Y243" s="923"/>
      <c r="Z243" s="926"/>
      <c r="AA243" s="926"/>
      <c r="AB243" s="926"/>
      <c r="AC243" s="923"/>
      <c r="AD243" s="923"/>
      <c r="AE243" s="923"/>
      <c r="AF243" s="923"/>
      <c r="AG243" s="923"/>
      <c r="AH243" s="923"/>
      <c r="AI243" s="1323"/>
      <c r="AJ243" s="1323"/>
      <c r="AK243" s="1311"/>
      <c r="AL243" s="1311"/>
      <c r="AM243" s="1311"/>
      <c r="AN243" s="1311"/>
      <c r="AO243" s="1311"/>
      <c r="AP243" s="1323"/>
      <c r="AQ243" s="1323"/>
      <c r="AR243" s="1323"/>
      <c r="AS243" s="1323"/>
      <c r="AT243" s="1323"/>
      <c r="AU243" s="1323"/>
      <c r="AV243" s="1323"/>
      <c r="BA243" s="1341"/>
      <c r="BB243" s="1341"/>
      <c r="BC243" s="1341"/>
      <c r="BD243" s="1341"/>
      <c r="BE243" s="1341"/>
    </row>
    <row r="244" spans="2:57" ht="16.5" x14ac:dyDescent="0.3">
      <c r="B244" s="923"/>
      <c r="C244" s="950"/>
      <c r="D244" s="950"/>
      <c r="E244" s="950"/>
      <c r="F244" s="950"/>
      <c r="G244" s="950"/>
      <c r="H244" s="950"/>
      <c r="I244" s="950"/>
      <c r="J244" s="950"/>
      <c r="K244" s="950"/>
      <c r="L244" s="950"/>
      <c r="M244" s="950"/>
      <c r="N244" s="950"/>
      <c r="O244" s="950"/>
      <c r="P244" s="950"/>
      <c r="Q244" s="950"/>
      <c r="R244" s="950"/>
      <c r="S244" s="950"/>
      <c r="T244" s="950"/>
      <c r="U244" s="923"/>
      <c r="V244" s="923"/>
      <c r="W244" s="923"/>
      <c r="X244" s="923"/>
      <c r="Y244" s="923"/>
      <c r="Z244" s="926"/>
      <c r="AA244" s="926"/>
      <c r="AB244" s="926"/>
      <c r="AC244" s="923"/>
      <c r="AD244" s="923"/>
      <c r="AE244" s="923"/>
      <c r="AF244" s="923"/>
      <c r="AG244" s="923"/>
      <c r="AH244" s="923"/>
      <c r="AI244" s="1323"/>
      <c r="AJ244" s="1323"/>
      <c r="AK244" s="1311"/>
      <c r="AL244" s="1311"/>
      <c r="AM244" s="1311"/>
      <c r="AN244" s="1311"/>
      <c r="AO244" s="1311"/>
      <c r="AP244" s="1323"/>
      <c r="AQ244" s="1323"/>
      <c r="AR244" s="1323"/>
      <c r="AS244" s="1323"/>
      <c r="AT244" s="1323"/>
      <c r="AU244" s="1323"/>
      <c r="AV244" s="1323"/>
      <c r="BA244" s="1341"/>
      <c r="BB244" s="1341"/>
      <c r="BC244" s="1341"/>
      <c r="BD244" s="1341"/>
      <c r="BE244" s="1341"/>
    </row>
    <row r="245" spans="2:57" ht="16.5" x14ac:dyDescent="0.3">
      <c r="B245" s="923"/>
      <c r="C245" s="950"/>
      <c r="D245" s="950"/>
      <c r="E245" s="950"/>
      <c r="F245" s="950"/>
      <c r="G245" s="950"/>
      <c r="H245" s="950"/>
      <c r="I245" s="950"/>
      <c r="J245" s="950"/>
      <c r="K245" s="950"/>
      <c r="L245" s="950"/>
      <c r="M245" s="950"/>
      <c r="N245" s="950"/>
      <c r="O245" s="950"/>
      <c r="P245" s="950"/>
      <c r="Q245" s="950"/>
      <c r="R245" s="950"/>
      <c r="S245" s="950"/>
      <c r="T245" s="950"/>
      <c r="U245" s="923"/>
      <c r="V245" s="923"/>
      <c r="W245" s="923"/>
      <c r="X245" s="923"/>
      <c r="Y245" s="923"/>
      <c r="Z245" s="926"/>
      <c r="AA245" s="926"/>
      <c r="AB245" s="926"/>
      <c r="AC245" s="923"/>
      <c r="AD245" s="923"/>
      <c r="AE245" s="923"/>
      <c r="AF245" s="923"/>
      <c r="AG245" s="923"/>
      <c r="AH245" s="923"/>
      <c r="AI245" s="1323"/>
      <c r="AJ245" s="1323"/>
      <c r="AK245" s="1311"/>
      <c r="AL245" s="1311"/>
      <c r="AM245" s="1311"/>
      <c r="AN245" s="1311"/>
      <c r="AO245" s="1311"/>
      <c r="AP245" s="1323"/>
      <c r="AQ245" s="1323"/>
      <c r="AR245" s="1323"/>
      <c r="AS245" s="1323"/>
      <c r="AT245" s="1323"/>
      <c r="AU245" s="1323"/>
      <c r="AV245" s="1323"/>
      <c r="BA245" s="1341"/>
      <c r="BB245" s="1341"/>
      <c r="BC245" s="1341"/>
      <c r="BD245" s="1341"/>
      <c r="BE245" s="1341"/>
    </row>
    <row r="246" spans="2:57" ht="16.5" x14ac:dyDescent="0.3">
      <c r="B246" s="923"/>
      <c r="C246" s="950"/>
      <c r="D246" s="950"/>
      <c r="E246" s="950"/>
      <c r="F246" s="950"/>
      <c r="G246" s="950"/>
      <c r="H246" s="950"/>
      <c r="I246" s="950"/>
      <c r="J246" s="950"/>
      <c r="K246" s="950"/>
      <c r="L246" s="950"/>
      <c r="M246" s="950"/>
      <c r="N246" s="950"/>
      <c r="O246" s="950"/>
      <c r="P246" s="950"/>
      <c r="Q246" s="950"/>
      <c r="R246" s="950"/>
      <c r="S246" s="950"/>
      <c r="T246" s="950"/>
      <c r="U246" s="923"/>
      <c r="V246" s="923"/>
      <c r="W246" s="923"/>
      <c r="X246" s="923"/>
      <c r="Y246" s="923"/>
      <c r="Z246" s="926"/>
      <c r="AA246" s="926"/>
      <c r="AB246" s="926"/>
      <c r="AC246" s="923"/>
      <c r="AD246" s="923"/>
      <c r="AE246" s="923"/>
      <c r="AF246" s="923"/>
      <c r="AG246" s="923"/>
      <c r="AH246" s="923"/>
      <c r="AI246" s="1323"/>
      <c r="AJ246" s="1323"/>
      <c r="AK246" s="1311"/>
      <c r="AL246" s="1311"/>
      <c r="AM246" s="1311"/>
      <c r="AN246" s="1311"/>
      <c r="AO246" s="1311"/>
      <c r="AP246" s="1323"/>
      <c r="AQ246" s="1323"/>
      <c r="AR246" s="1323"/>
      <c r="AS246" s="1323"/>
      <c r="AT246" s="1323"/>
      <c r="AU246" s="1323"/>
      <c r="AV246" s="1323"/>
      <c r="BA246" s="1341"/>
      <c r="BB246" s="1341"/>
      <c r="BC246" s="1341"/>
      <c r="BD246" s="1341"/>
      <c r="BE246" s="1341"/>
    </row>
    <row r="247" spans="2:57" ht="16.5" x14ac:dyDescent="0.3">
      <c r="B247" s="923"/>
      <c r="C247" s="950"/>
      <c r="D247" s="950"/>
      <c r="E247" s="950"/>
      <c r="F247" s="950"/>
      <c r="G247" s="950"/>
      <c r="H247" s="950"/>
      <c r="I247" s="950"/>
      <c r="J247" s="950"/>
      <c r="K247" s="950"/>
      <c r="L247" s="950"/>
      <c r="M247" s="950"/>
      <c r="N247" s="950"/>
      <c r="O247" s="950"/>
      <c r="P247" s="950"/>
      <c r="Q247" s="950"/>
      <c r="R247" s="950"/>
      <c r="S247" s="950"/>
      <c r="T247" s="950"/>
      <c r="U247" s="923"/>
      <c r="V247" s="923"/>
      <c r="W247" s="923"/>
      <c r="X247" s="923"/>
      <c r="Y247" s="923"/>
      <c r="Z247" s="926"/>
      <c r="AA247" s="926"/>
      <c r="AB247" s="926"/>
      <c r="AC247" s="923"/>
      <c r="AD247" s="923"/>
      <c r="AE247" s="923"/>
      <c r="AF247" s="923"/>
      <c r="AG247" s="923"/>
      <c r="AH247" s="923"/>
      <c r="AI247" s="1323"/>
      <c r="AJ247" s="1323"/>
      <c r="AK247" s="1311"/>
      <c r="AL247" s="1311"/>
      <c r="AM247" s="1311"/>
      <c r="AN247" s="1311"/>
      <c r="AO247" s="1311"/>
      <c r="AP247" s="1323"/>
      <c r="AQ247" s="1323"/>
      <c r="AR247" s="1323"/>
      <c r="AS247" s="1323"/>
      <c r="AT247" s="1323"/>
      <c r="AU247" s="1323"/>
      <c r="AV247" s="1323"/>
      <c r="BA247" s="1341"/>
      <c r="BB247" s="1341"/>
      <c r="BC247" s="1341"/>
      <c r="BD247" s="1341"/>
      <c r="BE247" s="1341"/>
    </row>
    <row r="248" spans="2:57" ht="16.5" x14ac:dyDescent="0.3">
      <c r="B248" s="923"/>
      <c r="C248" s="950"/>
      <c r="D248" s="950"/>
      <c r="E248" s="950"/>
      <c r="F248" s="950"/>
      <c r="G248" s="950"/>
      <c r="H248" s="950"/>
      <c r="I248" s="950"/>
      <c r="J248" s="950"/>
      <c r="K248" s="950"/>
      <c r="L248" s="950"/>
      <c r="M248" s="950"/>
      <c r="N248" s="950"/>
      <c r="O248" s="950"/>
      <c r="P248" s="950"/>
      <c r="Q248" s="950"/>
      <c r="R248" s="950"/>
      <c r="S248" s="950"/>
      <c r="T248" s="950"/>
      <c r="U248" s="923"/>
      <c r="V248" s="923"/>
      <c r="W248" s="923"/>
      <c r="X248" s="923"/>
      <c r="Y248" s="923"/>
      <c r="Z248" s="926"/>
      <c r="AA248" s="926"/>
      <c r="AB248" s="926"/>
      <c r="AC248" s="923"/>
      <c r="AD248" s="923"/>
      <c r="AE248" s="923"/>
      <c r="AF248" s="923"/>
      <c r="AG248" s="923"/>
      <c r="AH248" s="923"/>
      <c r="AI248" s="1323"/>
      <c r="AJ248" s="1323"/>
      <c r="AK248" s="1311"/>
      <c r="AL248" s="1311"/>
      <c r="AM248" s="1311"/>
      <c r="AN248" s="1311"/>
      <c r="AO248" s="1311"/>
      <c r="AP248" s="1323"/>
      <c r="AQ248" s="1323"/>
      <c r="AR248" s="1323"/>
      <c r="AS248" s="1323"/>
      <c r="AT248" s="1323"/>
      <c r="AU248" s="1323"/>
      <c r="AV248" s="1323"/>
      <c r="BA248" s="1341"/>
      <c r="BB248" s="1341"/>
      <c r="BC248" s="1341"/>
      <c r="BD248" s="1341"/>
      <c r="BE248" s="1341"/>
    </row>
    <row r="249" spans="2:57" ht="16.5" x14ac:dyDescent="0.3">
      <c r="B249" s="923"/>
      <c r="C249" s="950"/>
      <c r="D249" s="950"/>
      <c r="E249" s="950"/>
      <c r="F249" s="950"/>
      <c r="G249" s="950"/>
      <c r="H249" s="950"/>
      <c r="I249" s="950"/>
      <c r="J249" s="950"/>
      <c r="K249" s="950"/>
      <c r="L249" s="950"/>
      <c r="M249" s="950"/>
      <c r="N249" s="950"/>
      <c r="O249" s="950"/>
      <c r="P249" s="950"/>
      <c r="Q249" s="950"/>
      <c r="R249" s="950"/>
      <c r="S249" s="950"/>
      <c r="T249" s="950"/>
      <c r="U249" s="923"/>
      <c r="V249" s="923"/>
      <c r="W249" s="923"/>
      <c r="X249" s="923"/>
      <c r="Y249" s="923"/>
      <c r="Z249" s="926"/>
      <c r="AA249" s="926"/>
      <c r="AB249" s="926"/>
      <c r="AC249" s="923"/>
      <c r="AD249" s="923"/>
      <c r="AE249" s="923"/>
      <c r="AF249" s="923"/>
      <c r="AG249" s="923"/>
      <c r="AH249" s="923"/>
      <c r="AI249" s="1323"/>
      <c r="AJ249" s="1323"/>
      <c r="AK249" s="1311"/>
      <c r="AL249" s="1311"/>
      <c r="AM249" s="1311"/>
      <c r="AN249" s="1311"/>
      <c r="AO249" s="1311"/>
      <c r="AP249" s="1323"/>
      <c r="AQ249" s="1323"/>
      <c r="AR249" s="1323"/>
      <c r="AS249" s="1323"/>
      <c r="AT249" s="1323"/>
      <c r="AU249" s="1323"/>
      <c r="AV249" s="1323"/>
      <c r="BA249" s="1341"/>
      <c r="BB249" s="1341"/>
      <c r="BC249" s="1341"/>
      <c r="BD249" s="1341"/>
      <c r="BE249" s="1341"/>
    </row>
    <row r="250" spans="2:57" ht="16.5" x14ac:dyDescent="0.3">
      <c r="B250" s="923"/>
      <c r="C250" s="950"/>
      <c r="D250" s="950"/>
      <c r="E250" s="950"/>
      <c r="F250" s="950"/>
      <c r="G250" s="950"/>
      <c r="H250" s="950"/>
      <c r="I250" s="950"/>
      <c r="J250" s="950"/>
      <c r="K250" s="950"/>
      <c r="L250" s="950"/>
      <c r="M250" s="950"/>
      <c r="N250" s="950"/>
      <c r="O250" s="950"/>
      <c r="P250" s="950"/>
      <c r="Q250" s="950"/>
      <c r="R250" s="950"/>
      <c r="S250" s="950"/>
      <c r="T250" s="950"/>
      <c r="U250" s="923"/>
      <c r="V250" s="923"/>
      <c r="W250" s="923"/>
      <c r="X250" s="923"/>
      <c r="Y250" s="923"/>
      <c r="Z250" s="926"/>
      <c r="AA250" s="926"/>
      <c r="AB250" s="926"/>
      <c r="AC250" s="923"/>
      <c r="AD250" s="923"/>
      <c r="AE250" s="923"/>
      <c r="AF250" s="923"/>
      <c r="AG250" s="923"/>
      <c r="AH250" s="923"/>
      <c r="AI250" s="1323"/>
      <c r="AJ250" s="1323"/>
      <c r="AK250" s="1311"/>
      <c r="AL250" s="1311"/>
      <c r="AM250" s="1311"/>
      <c r="AN250" s="1311"/>
      <c r="AO250" s="1311"/>
      <c r="AP250" s="1323"/>
      <c r="AQ250" s="1323"/>
      <c r="AR250" s="1323"/>
      <c r="AS250" s="1323"/>
      <c r="AT250" s="1323"/>
      <c r="AU250" s="1323"/>
      <c r="AV250" s="1323"/>
      <c r="BA250" s="1341"/>
      <c r="BB250" s="1341"/>
      <c r="BC250" s="1341"/>
      <c r="BD250" s="1341"/>
      <c r="BE250" s="1341"/>
    </row>
    <row r="251" spans="2:57" ht="16.5" x14ac:dyDescent="0.3">
      <c r="B251" s="923"/>
      <c r="C251" s="950"/>
      <c r="D251" s="950"/>
      <c r="E251" s="950"/>
      <c r="F251" s="950"/>
      <c r="G251" s="950"/>
      <c r="H251" s="950"/>
      <c r="I251" s="950"/>
      <c r="J251" s="950"/>
      <c r="K251" s="950"/>
      <c r="L251" s="950"/>
      <c r="M251" s="950"/>
      <c r="N251" s="950"/>
      <c r="O251" s="950"/>
      <c r="P251" s="950"/>
      <c r="Q251" s="950"/>
      <c r="R251" s="950"/>
      <c r="S251" s="950"/>
      <c r="T251" s="950"/>
      <c r="U251" s="923"/>
      <c r="V251" s="923"/>
      <c r="W251" s="923"/>
      <c r="X251" s="923"/>
      <c r="Y251" s="923"/>
      <c r="Z251" s="926"/>
      <c r="AA251" s="926"/>
      <c r="AB251" s="926"/>
      <c r="AC251" s="923"/>
      <c r="AD251" s="923"/>
      <c r="AE251" s="923"/>
      <c r="AF251" s="923"/>
      <c r="AG251" s="923"/>
      <c r="AH251" s="923"/>
      <c r="AI251" s="1323"/>
      <c r="AJ251" s="1323"/>
      <c r="AK251" s="1311"/>
      <c r="AL251" s="1311"/>
      <c r="AM251" s="1311"/>
      <c r="AN251" s="1311"/>
      <c r="AO251" s="1311"/>
      <c r="AP251" s="1323"/>
      <c r="AQ251" s="1323"/>
      <c r="AR251" s="1323"/>
      <c r="AS251" s="1323"/>
      <c r="AT251" s="1323"/>
      <c r="AU251" s="1323"/>
      <c r="AV251" s="1323"/>
      <c r="BA251" s="1341"/>
      <c r="BB251" s="1341"/>
      <c r="BC251" s="1341"/>
      <c r="BD251" s="1341"/>
      <c r="BE251" s="1341"/>
    </row>
    <row r="252" spans="2:57" ht="16.5" x14ac:dyDescent="0.3">
      <c r="B252" s="923"/>
      <c r="C252" s="950"/>
      <c r="D252" s="950"/>
      <c r="E252" s="950"/>
      <c r="F252" s="950"/>
      <c r="G252" s="950"/>
      <c r="H252" s="950"/>
      <c r="I252" s="950"/>
      <c r="J252" s="950"/>
      <c r="K252" s="950"/>
      <c r="L252" s="950"/>
      <c r="M252" s="950"/>
      <c r="N252" s="950"/>
      <c r="O252" s="950"/>
      <c r="P252" s="950"/>
      <c r="Q252" s="950"/>
      <c r="R252" s="950"/>
      <c r="S252" s="950"/>
      <c r="T252" s="950"/>
      <c r="U252" s="923"/>
      <c r="V252" s="923"/>
      <c r="W252" s="923"/>
      <c r="X252" s="923"/>
      <c r="Y252" s="923"/>
      <c r="Z252" s="926"/>
      <c r="AA252" s="926"/>
      <c r="AB252" s="926"/>
      <c r="AC252" s="923"/>
      <c r="AD252" s="923"/>
      <c r="AE252" s="923"/>
      <c r="AF252" s="923"/>
      <c r="AG252" s="923"/>
      <c r="AH252" s="923"/>
      <c r="AI252" s="1323"/>
      <c r="AJ252" s="1323"/>
      <c r="AK252" s="1311"/>
      <c r="AL252" s="1311"/>
      <c r="AM252" s="1311"/>
      <c r="AN252" s="1311"/>
      <c r="AO252" s="1311"/>
      <c r="AP252" s="1323"/>
      <c r="AQ252" s="1323"/>
      <c r="AR252" s="1323"/>
      <c r="AS252" s="1323"/>
      <c r="AT252" s="1323"/>
      <c r="AU252" s="1323"/>
      <c r="AV252" s="1323"/>
      <c r="BA252" s="1341"/>
      <c r="BB252" s="1341"/>
      <c r="BC252" s="1341"/>
      <c r="BD252" s="1341"/>
      <c r="BE252" s="1341"/>
    </row>
    <row r="253" spans="2:57" ht="16.5" x14ac:dyDescent="0.3">
      <c r="B253" s="923"/>
      <c r="C253" s="950"/>
      <c r="D253" s="950"/>
      <c r="E253" s="950"/>
      <c r="F253" s="950"/>
      <c r="G253" s="950"/>
      <c r="H253" s="950"/>
      <c r="I253" s="950"/>
      <c r="J253" s="950"/>
      <c r="K253" s="950"/>
      <c r="L253" s="950"/>
      <c r="M253" s="950"/>
      <c r="N253" s="950"/>
      <c r="O253" s="950"/>
      <c r="P253" s="950"/>
      <c r="Q253" s="950"/>
      <c r="R253" s="950"/>
      <c r="S253" s="950"/>
      <c r="T253" s="950"/>
      <c r="U253" s="923"/>
      <c r="V253" s="923"/>
      <c r="W253" s="923"/>
      <c r="X253" s="923"/>
      <c r="Y253" s="923"/>
      <c r="Z253" s="926"/>
      <c r="AA253" s="926"/>
      <c r="AB253" s="926"/>
      <c r="AC253" s="923"/>
      <c r="AD253" s="923"/>
      <c r="AE253" s="923"/>
      <c r="AF253" s="923"/>
      <c r="AG253" s="923"/>
      <c r="AH253" s="923"/>
      <c r="AI253" s="1323"/>
      <c r="AJ253" s="1323"/>
      <c r="AK253" s="1311"/>
      <c r="AL253" s="1311"/>
      <c r="AM253" s="1311"/>
      <c r="AN253" s="1311"/>
      <c r="AO253" s="1311"/>
      <c r="AP253" s="1323"/>
      <c r="AQ253" s="1323"/>
      <c r="AR253" s="1323"/>
      <c r="AS253" s="1323"/>
      <c r="AT253" s="1323"/>
      <c r="AU253" s="1323"/>
      <c r="AV253" s="1323"/>
      <c r="BA253" s="1341"/>
      <c r="BB253" s="1341"/>
      <c r="BC253" s="1341"/>
      <c r="BD253" s="1341"/>
      <c r="BE253" s="1341"/>
    </row>
    <row r="254" spans="2:57" ht="16.5" x14ac:dyDescent="0.3">
      <c r="B254" s="923"/>
      <c r="C254" s="950"/>
      <c r="D254" s="950"/>
      <c r="E254" s="950"/>
      <c r="F254" s="950"/>
      <c r="G254" s="950"/>
      <c r="H254" s="950"/>
      <c r="I254" s="950"/>
      <c r="J254" s="950"/>
      <c r="K254" s="950"/>
      <c r="L254" s="950"/>
      <c r="M254" s="950"/>
      <c r="N254" s="950"/>
      <c r="O254" s="950"/>
      <c r="P254" s="950"/>
      <c r="Q254" s="950"/>
      <c r="R254" s="950"/>
      <c r="S254" s="950"/>
      <c r="T254" s="950"/>
      <c r="U254" s="923"/>
      <c r="V254" s="923"/>
      <c r="W254" s="923"/>
      <c r="X254" s="923"/>
      <c r="Y254" s="923"/>
      <c r="Z254" s="926"/>
      <c r="AA254" s="926"/>
      <c r="AB254" s="926"/>
      <c r="AC254" s="923"/>
      <c r="AD254" s="923"/>
      <c r="AE254" s="923"/>
      <c r="AF254" s="923"/>
      <c r="AG254" s="923"/>
      <c r="AH254" s="923"/>
      <c r="AI254" s="1323"/>
      <c r="AJ254" s="1323"/>
      <c r="AK254" s="1311"/>
      <c r="AL254" s="1311"/>
      <c r="AM254" s="1311"/>
      <c r="AN254" s="1311"/>
      <c r="AO254" s="1311"/>
      <c r="AP254" s="1323"/>
      <c r="AQ254" s="1323"/>
      <c r="AR254" s="1323"/>
      <c r="AS254" s="1323"/>
      <c r="AT254" s="1323"/>
      <c r="AU254" s="1323"/>
      <c r="AV254" s="1323"/>
      <c r="BA254" s="1341"/>
      <c r="BB254" s="1341"/>
      <c r="BC254" s="1341"/>
      <c r="BD254" s="1341"/>
      <c r="BE254" s="1341"/>
    </row>
    <row r="255" spans="2:57" ht="16.5" x14ac:dyDescent="0.3">
      <c r="B255" s="923"/>
      <c r="C255" s="950"/>
      <c r="D255" s="950"/>
      <c r="E255" s="950"/>
      <c r="F255" s="950"/>
      <c r="G255" s="950"/>
      <c r="H255" s="950"/>
      <c r="I255" s="950"/>
      <c r="J255" s="950"/>
      <c r="K255" s="950"/>
      <c r="L255" s="950"/>
      <c r="M255" s="950"/>
      <c r="N255" s="950"/>
      <c r="O255" s="950"/>
      <c r="P255" s="950"/>
      <c r="Q255" s="950"/>
      <c r="R255" s="950"/>
      <c r="S255" s="950"/>
      <c r="T255" s="950"/>
      <c r="U255" s="923"/>
      <c r="V255" s="923"/>
      <c r="W255" s="923"/>
      <c r="X255" s="923"/>
      <c r="Y255" s="923"/>
      <c r="Z255" s="926"/>
      <c r="AA255" s="926"/>
      <c r="AB255" s="926"/>
      <c r="AC255" s="923"/>
      <c r="AD255" s="923"/>
      <c r="AE255" s="923"/>
      <c r="AF255" s="923"/>
      <c r="AG255" s="923"/>
      <c r="AH255" s="923"/>
      <c r="AI255" s="1323"/>
      <c r="AJ255" s="1323"/>
      <c r="AK255" s="1311"/>
      <c r="AL255" s="1311"/>
      <c r="AM255" s="1311"/>
      <c r="AN255" s="1311"/>
      <c r="AO255" s="1311"/>
      <c r="AP255" s="1323"/>
      <c r="AQ255" s="1323"/>
      <c r="AR255" s="1323"/>
      <c r="AS255" s="1323"/>
      <c r="AT255" s="1323"/>
      <c r="AU255" s="1323"/>
      <c r="AV255" s="1323"/>
      <c r="BA255" s="1341"/>
      <c r="BB255" s="1341"/>
      <c r="BC255" s="1341"/>
      <c r="BD255" s="1341"/>
      <c r="BE255" s="1341"/>
    </row>
    <row r="256" spans="2:57" ht="16.5" x14ac:dyDescent="0.3">
      <c r="B256" s="923"/>
      <c r="C256" s="950"/>
      <c r="D256" s="950"/>
      <c r="E256" s="950"/>
      <c r="F256" s="950"/>
      <c r="G256" s="950"/>
      <c r="H256" s="950"/>
      <c r="I256" s="950"/>
      <c r="J256" s="950"/>
      <c r="K256" s="950"/>
      <c r="L256" s="950"/>
      <c r="M256" s="950"/>
      <c r="N256" s="950"/>
      <c r="O256" s="950"/>
      <c r="P256" s="950"/>
      <c r="Q256" s="950"/>
      <c r="R256" s="950"/>
      <c r="S256" s="950"/>
      <c r="T256" s="950"/>
      <c r="U256" s="923"/>
      <c r="V256" s="923"/>
      <c r="W256" s="923"/>
      <c r="X256" s="923"/>
      <c r="Y256" s="923"/>
      <c r="Z256" s="926"/>
      <c r="AA256" s="926"/>
      <c r="AB256" s="926"/>
      <c r="AC256" s="923"/>
      <c r="AD256" s="923"/>
      <c r="AE256" s="923"/>
      <c r="AF256" s="923"/>
      <c r="AG256" s="923"/>
      <c r="AH256" s="923"/>
      <c r="AI256" s="1323"/>
      <c r="AJ256" s="1323"/>
      <c r="AK256" s="1311"/>
      <c r="AL256" s="1311"/>
      <c r="AM256" s="1311"/>
      <c r="AN256" s="1311"/>
      <c r="AO256" s="1311"/>
      <c r="AP256" s="1323"/>
      <c r="AQ256" s="1323"/>
      <c r="AR256" s="1323"/>
      <c r="AS256" s="1323"/>
      <c r="AT256" s="1323"/>
      <c r="AU256" s="1323"/>
      <c r="AV256" s="1323"/>
      <c r="BA256" s="1341"/>
      <c r="BB256" s="1341"/>
      <c r="BC256" s="1341"/>
      <c r="BD256" s="1341"/>
      <c r="BE256" s="1341"/>
    </row>
    <row r="257" spans="2:57" ht="16.5" x14ac:dyDescent="0.3">
      <c r="B257" s="923"/>
      <c r="C257" s="950"/>
      <c r="D257" s="950"/>
      <c r="E257" s="950"/>
      <c r="F257" s="950"/>
      <c r="G257" s="950"/>
      <c r="H257" s="950"/>
      <c r="I257" s="950"/>
      <c r="J257" s="950"/>
      <c r="K257" s="950"/>
      <c r="L257" s="950"/>
      <c r="M257" s="950"/>
      <c r="N257" s="950"/>
      <c r="O257" s="950"/>
      <c r="P257" s="950"/>
      <c r="Q257" s="950"/>
      <c r="R257" s="950"/>
      <c r="S257" s="950"/>
      <c r="T257" s="950"/>
      <c r="U257" s="923"/>
      <c r="V257" s="923"/>
      <c r="W257" s="923"/>
      <c r="X257" s="923"/>
      <c r="Y257" s="923"/>
      <c r="Z257" s="926"/>
      <c r="AA257" s="926"/>
      <c r="AB257" s="926"/>
      <c r="AC257" s="923"/>
      <c r="AD257" s="923"/>
      <c r="AE257" s="923"/>
      <c r="AF257" s="923"/>
      <c r="AG257" s="923"/>
      <c r="AH257" s="923"/>
      <c r="AI257" s="1323"/>
      <c r="AJ257" s="1323"/>
      <c r="AK257" s="1311"/>
      <c r="AL257" s="1311"/>
      <c r="AM257" s="1311"/>
      <c r="AN257" s="1311"/>
      <c r="AO257" s="1311"/>
      <c r="AP257" s="1323"/>
      <c r="AQ257" s="1323"/>
      <c r="AR257" s="1323"/>
      <c r="AS257" s="1323"/>
      <c r="AT257" s="1323"/>
      <c r="AU257" s="1323"/>
      <c r="AV257" s="1323"/>
      <c r="BA257" s="1341"/>
      <c r="BB257" s="1341"/>
      <c r="BC257" s="1341"/>
      <c r="BD257" s="1341"/>
      <c r="BE257" s="1341"/>
    </row>
    <row r="258" spans="2:57" ht="16.5" x14ac:dyDescent="0.3">
      <c r="B258" s="923"/>
      <c r="C258" s="950"/>
      <c r="D258" s="950"/>
      <c r="E258" s="950"/>
      <c r="F258" s="950"/>
      <c r="G258" s="950"/>
      <c r="H258" s="950"/>
      <c r="I258" s="950"/>
      <c r="J258" s="950"/>
      <c r="K258" s="950"/>
      <c r="L258" s="950"/>
      <c r="M258" s="950"/>
      <c r="N258" s="950"/>
      <c r="O258" s="950"/>
      <c r="P258" s="950"/>
      <c r="Q258" s="950"/>
      <c r="R258" s="950"/>
      <c r="S258" s="950"/>
      <c r="T258" s="950"/>
      <c r="AI258" s="1323"/>
      <c r="AJ258" s="1323"/>
      <c r="AK258" s="1311"/>
      <c r="AL258" s="1311"/>
      <c r="AM258" s="1311"/>
      <c r="AN258" s="1311"/>
      <c r="AO258" s="1311"/>
      <c r="AP258" s="1323"/>
      <c r="AQ258" s="1323"/>
      <c r="AR258" s="1323"/>
      <c r="AS258" s="1323"/>
      <c r="AT258" s="1323"/>
      <c r="AU258" s="1323"/>
      <c r="AV258" s="1323"/>
      <c r="BA258" s="1341"/>
      <c r="BB258" s="1341"/>
      <c r="BC258" s="1341"/>
      <c r="BD258" s="1341"/>
      <c r="BE258" s="1341"/>
    </row>
    <row r="259" spans="2:57" ht="16.5" x14ac:dyDescent="0.3">
      <c r="B259" s="923"/>
      <c r="C259" s="950"/>
      <c r="D259" s="950"/>
      <c r="E259" s="950"/>
      <c r="F259" s="950"/>
      <c r="G259" s="950"/>
      <c r="H259" s="950"/>
      <c r="I259" s="950"/>
      <c r="J259" s="950"/>
      <c r="K259" s="950"/>
      <c r="L259" s="950"/>
      <c r="M259" s="950"/>
      <c r="N259" s="950"/>
      <c r="O259" s="950"/>
      <c r="P259" s="950"/>
      <c r="Q259" s="950"/>
      <c r="R259" s="950"/>
      <c r="S259" s="950"/>
      <c r="T259" s="950"/>
      <c r="AI259" s="1323"/>
      <c r="AJ259" s="1323"/>
      <c r="AK259" s="1311"/>
      <c r="AL259" s="1311"/>
      <c r="AM259" s="1311"/>
      <c r="AN259" s="1311"/>
      <c r="AO259" s="1311"/>
      <c r="AP259" s="1323"/>
      <c r="AQ259" s="1323"/>
      <c r="AR259" s="1323"/>
      <c r="AS259" s="1323"/>
      <c r="AT259" s="1323"/>
      <c r="AU259" s="1323"/>
      <c r="AV259" s="1323"/>
      <c r="BA259" s="1341"/>
      <c r="BB259" s="1341"/>
      <c r="BC259" s="1341"/>
      <c r="BD259" s="1341"/>
      <c r="BE259" s="1341"/>
    </row>
    <row r="260" spans="2:57" ht="16.5" x14ac:dyDescent="0.3">
      <c r="B260" s="923"/>
      <c r="C260" s="950"/>
      <c r="D260" s="950"/>
      <c r="E260" s="950"/>
      <c r="F260" s="950"/>
      <c r="G260" s="950"/>
      <c r="H260" s="950"/>
      <c r="I260" s="950"/>
      <c r="J260" s="950"/>
      <c r="K260" s="950"/>
      <c r="L260" s="950"/>
      <c r="M260" s="950"/>
      <c r="N260" s="950"/>
      <c r="O260" s="950"/>
      <c r="P260" s="950"/>
      <c r="Q260" s="950"/>
      <c r="R260" s="950"/>
      <c r="S260" s="950"/>
      <c r="T260" s="950"/>
      <c r="AI260" s="1323"/>
      <c r="AJ260" s="1323"/>
      <c r="AK260" s="1311"/>
      <c r="AL260" s="1311"/>
      <c r="AM260" s="1311"/>
      <c r="AN260" s="1311"/>
      <c r="AO260" s="1311"/>
      <c r="AP260" s="1323"/>
      <c r="AQ260" s="1323"/>
      <c r="AR260" s="1323"/>
      <c r="AS260" s="1323"/>
      <c r="AT260" s="1323"/>
      <c r="AU260" s="1323"/>
      <c r="AV260" s="1323"/>
      <c r="BA260" s="1341"/>
      <c r="BB260" s="1341"/>
      <c r="BC260" s="1341"/>
      <c r="BD260" s="1341"/>
      <c r="BE260" s="1341"/>
    </row>
    <row r="261" spans="2:57" ht="16.5" x14ac:dyDescent="0.3">
      <c r="B261" s="923"/>
      <c r="C261" s="950"/>
      <c r="D261" s="950"/>
      <c r="E261" s="950"/>
      <c r="F261" s="950"/>
      <c r="G261" s="950"/>
      <c r="H261" s="950"/>
      <c r="I261" s="950"/>
      <c r="J261" s="950"/>
      <c r="K261" s="950"/>
      <c r="L261" s="950"/>
      <c r="M261" s="950"/>
      <c r="N261" s="950"/>
      <c r="O261" s="950"/>
      <c r="P261" s="950"/>
      <c r="Q261" s="950"/>
      <c r="R261" s="950"/>
      <c r="S261" s="950"/>
      <c r="T261" s="950"/>
      <c r="AI261" s="1323"/>
      <c r="AJ261" s="1323"/>
      <c r="AK261" s="1311"/>
      <c r="AL261" s="1311"/>
      <c r="AM261" s="1311"/>
      <c r="AN261" s="1311"/>
      <c r="AO261" s="1311"/>
      <c r="AP261" s="1323"/>
      <c r="AQ261" s="1323"/>
      <c r="AR261" s="1323"/>
      <c r="AS261" s="1323"/>
      <c r="AT261" s="1323"/>
      <c r="AU261" s="1323"/>
      <c r="AV261" s="1323"/>
      <c r="BA261" s="1341"/>
      <c r="BB261" s="1341"/>
      <c r="BC261" s="1341"/>
      <c r="BD261" s="1341"/>
      <c r="BE261" s="1341"/>
    </row>
    <row r="262" spans="2:57" ht="16.5" x14ac:dyDescent="0.3">
      <c r="C262" s="950"/>
      <c r="D262" s="950"/>
      <c r="E262" s="950"/>
      <c r="F262" s="950"/>
      <c r="G262" s="950"/>
      <c r="H262" s="950"/>
      <c r="I262" s="950"/>
      <c r="J262" s="950"/>
      <c r="K262" s="950"/>
      <c r="L262" s="950"/>
      <c r="M262" s="950"/>
      <c r="N262" s="950"/>
      <c r="O262" s="950"/>
      <c r="P262" s="950"/>
      <c r="Q262" s="950"/>
      <c r="R262" s="950"/>
      <c r="S262" s="950"/>
      <c r="T262" s="950"/>
      <c r="AI262" s="1323"/>
      <c r="BA262" s="1341"/>
      <c r="BB262" s="1341"/>
      <c r="BC262" s="1341"/>
      <c r="BD262" s="1341"/>
      <c r="BE262" s="1341"/>
    </row>
    <row r="263" spans="2:57" ht="16.5" x14ac:dyDescent="0.3">
      <c r="C263" s="950"/>
      <c r="D263" s="950"/>
      <c r="E263" s="950"/>
      <c r="F263" s="950"/>
      <c r="G263" s="950"/>
      <c r="H263" s="950"/>
      <c r="I263" s="950"/>
      <c r="J263" s="950"/>
      <c r="K263" s="950"/>
      <c r="L263" s="950"/>
      <c r="M263" s="950"/>
      <c r="N263" s="950"/>
      <c r="O263" s="950"/>
      <c r="P263" s="950"/>
      <c r="Q263" s="950"/>
      <c r="R263" s="950"/>
      <c r="S263" s="20"/>
      <c r="T263" s="950"/>
      <c r="AI263" s="1323"/>
      <c r="BA263" s="1341"/>
      <c r="BB263" s="1341"/>
      <c r="BC263" s="1341"/>
      <c r="BD263" s="1341"/>
      <c r="BE263" s="1341"/>
    </row>
    <row r="264" spans="2:57" ht="16.5" x14ac:dyDescent="0.3">
      <c r="C264" s="950"/>
      <c r="D264" s="950"/>
      <c r="E264" s="950"/>
      <c r="F264" s="950"/>
      <c r="G264" s="950"/>
      <c r="H264" s="950"/>
      <c r="I264" s="950"/>
      <c r="J264" s="950"/>
      <c r="K264" s="950"/>
      <c r="L264" s="950"/>
      <c r="M264" s="950"/>
      <c r="N264" s="950"/>
      <c r="O264" s="950"/>
      <c r="P264" s="950"/>
      <c r="Q264" s="950"/>
      <c r="R264" s="950"/>
      <c r="S264" s="20"/>
      <c r="T264" s="20"/>
      <c r="BA264" s="1341"/>
      <c r="BB264" s="1341"/>
      <c r="BC264" s="1341"/>
      <c r="BD264" s="1341"/>
      <c r="BE264" s="1341"/>
    </row>
    <row r="265" spans="2:57" ht="16.5" x14ac:dyDescent="0.3">
      <c r="C265" s="950"/>
      <c r="D265" s="950"/>
      <c r="E265" s="950"/>
      <c r="F265" s="950"/>
      <c r="G265" s="950"/>
      <c r="H265" s="950"/>
      <c r="I265" s="950"/>
      <c r="J265" s="950"/>
      <c r="K265" s="950"/>
      <c r="L265" s="950"/>
      <c r="M265" s="950"/>
      <c r="N265" s="950"/>
      <c r="O265" s="950"/>
      <c r="P265" s="950"/>
      <c r="Q265" s="950"/>
      <c r="R265" s="950"/>
      <c r="S265" s="20"/>
      <c r="T265" s="20"/>
      <c r="BA265" s="1341"/>
      <c r="BB265" s="1341"/>
      <c r="BC265" s="1341"/>
      <c r="BD265" s="1341"/>
      <c r="BE265" s="1341"/>
    </row>
    <row r="266" spans="2:57" ht="16.5" x14ac:dyDescent="0.3">
      <c r="C266" s="950"/>
      <c r="D266" s="950"/>
      <c r="E266" s="950"/>
      <c r="F266" s="950"/>
      <c r="G266" s="950"/>
      <c r="H266" s="950"/>
      <c r="I266" s="950"/>
      <c r="J266" s="950"/>
      <c r="K266" s="950"/>
      <c r="L266" s="950"/>
      <c r="M266" s="950"/>
      <c r="N266" s="950"/>
      <c r="O266" s="950"/>
      <c r="P266" s="950"/>
      <c r="Q266" s="950"/>
      <c r="R266" s="950"/>
      <c r="S266" s="20"/>
      <c r="T266" s="20"/>
      <c r="BA266" s="1341"/>
      <c r="BB266" s="1341"/>
      <c r="BC266" s="1341"/>
      <c r="BD266" s="1341"/>
      <c r="BE266" s="1341"/>
    </row>
    <row r="267" spans="2:57" ht="16.5" x14ac:dyDescent="0.3">
      <c r="C267" s="950"/>
      <c r="D267" s="950"/>
      <c r="E267" s="950"/>
      <c r="F267" s="950"/>
      <c r="G267" s="950"/>
      <c r="H267" s="950"/>
      <c r="I267" s="950"/>
      <c r="J267" s="950"/>
      <c r="K267" s="950"/>
      <c r="L267" s="950"/>
      <c r="M267" s="950"/>
      <c r="N267" s="950"/>
      <c r="O267" s="950"/>
      <c r="P267" s="950"/>
      <c r="Q267" s="950"/>
      <c r="R267" s="950"/>
      <c r="S267" s="20"/>
      <c r="T267" s="20"/>
      <c r="BA267" s="1341"/>
      <c r="BB267" s="1341"/>
      <c r="BC267" s="1341"/>
      <c r="BD267" s="1341"/>
      <c r="BE267" s="1341"/>
    </row>
    <row r="268" spans="2:57" ht="16.5" x14ac:dyDescent="0.3">
      <c r="C268" s="950"/>
      <c r="D268" s="950"/>
      <c r="E268" s="950"/>
      <c r="F268" s="950"/>
      <c r="G268" s="950"/>
      <c r="H268" s="950"/>
      <c r="I268" s="950"/>
      <c r="J268" s="950"/>
      <c r="K268" s="950"/>
      <c r="L268" s="950"/>
      <c r="M268" s="950"/>
      <c r="N268" s="950"/>
      <c r="O268" s="950"/>
      <c r="P268" s="950"/>
      <c r="Q268" s="950"/>
      <c r="R268" s="950"/>
      <c r="S268" s="20"/>
      <c r="T268" s="20"/>
      <c r="BA268" s="1341"/>
      <c r="BB268" s="1341"/>
      <c r="BC268" s="1341"/>
      <c r="BD268" s="1341"/>
      <c r="BE268" s="1341"/>
    </row>
    <row r="269" spans="2:57" ht="16.5" x14ac:dyDescent="0.3">
      <c r="C269" s="950"/>
      <c r="D269" s="950"/>
      <c r="E269" s="950"/>
      <c r="F269" s="950"/>
      <c r="G269" s="950"/>
      <c r="H269" s="950"/>
      <c r="I269" s="950"/>
      <c r="J269" s="950"/>
      <c r="K269" s="950"/>
      <c r="L269" s="950"/>
      <c r="M269" s="950"/>
      <c r="N269" s="950"/>
      <c r="O269" s="950"/>
      <c r="P269" s="950"/>
      <c r="Q269" s="950"/>
      <c r="R269" s="950"/>
      <c r="S269" s="20"/>
      <c r="T269" s="20"/>
      <c r="BA269" s="1341"/>
      <c r="BB269" s="1341"/>
      <c r="BC269" s="1341"/>
      <c r="BD269" s="1341"/>
      <c r="BE269" s="1341"/>
    </row>
    <row r="270" spans="2:57" ht="16.5" x14ac:dyDescent="0.3">
      <c r="C270" s="950"/>
      <c r="D270" s="950"/>
      <c r="E270" s="950"/>
      <c r="F270" s="950"/>
      <c r="G270" s="950"/>
      <c r="H270" s="950"/>
      <c r="I270" s="950"/>
      <c r="J270" s="950"/>
      <c r="K270" s="950"/>
      <c r="L270" s="950"/>
      <c r="M270" s="950"/>
      <c r="N270" s="950"/>
      <c r="O270" s="950"/>
      <c r="P270" s="950"/>
      <c r="Q270" s="950"/>
      <c r="R270" s="950"/>
      <c r="S270" s="20"/>
      <c r="T270" s="20"/>
      <c r="BA270" s="1341"/>
      <c r="BB270" s="1341"/>
      <c r="BC270" s="1341"/>
      <c r="BD270" s="1341"/>
      <c r="BE270" s="1341"/>
    </row>
    <row r="271" spans="2:57" ht="16.5" x14ac:dyDescent="0.3">
      <c r="C271" s="950"/>
      <c r="D271" s="950"/>
      <c r="E271" s="950"/>
      <c r="F271" s="950"/>
      <c r="G271" s="950"/>
      <c r="H271" s="950"/>
      <c r="I271" s="950"/>
      <c r="J271" s="950"/>
      <c r="K271" s="950"/>
      <c r="L271" s="950"/>
      <c r="M271" s="950"/>
      <c r="N271" s="950"/>
      <c r="O271" s="950"/>
      <c r="P271" s="950"/>
      <c r="Q271" s="950"/>
      <c r="R271" s="950"/>
      <c r="S271" s="20"/>
      <c r="T271" s="20"/>
      <c r="BA271" s="1341"/>
      <c r="BB271" s="1341"/>
      <c r="BC271" s="1341"/>
      <c r="BD271" s="1341"/>
      <c r="BE271" s="1341"/>
    </row>
    <row r="272" spans="2:57" ht="16.5" x14ac:dyDescent="0.3">
      <c r="C272" s="950"/>
      <c r="D272" s="142"/>
      <c r="E272" s="20"/>
      <c r="F272" s="20"/>
      <c r="G272" s="20"/>
      <c r="H272" s="20"/>
      <c r="I272" s="142"/>
      <c r="J272" s="142"/>
      <c r="K272" s="142"/>
      <c r="L272" s="20"/>
      <c r="M272" s="20"/>
      <c r="N272" s="20"/>
      <c r="O272" s="20"/>
      <c r="P272" s="20"/>
      <c r="Q272" s="20"/>
      <c r="R272" s="20"/>
      <c r="S272" s="20"/>
      <c r="T272" s="20"/>
      <c r="BA272" s="1341"/>
      <c r="BB272" s="1341"/>
      <c r="BC272" s="1341"/>
      <c r="BD272" s="1341"/>
      <c r="BE272" s="1341"/>
    </row>
    <row r="273" spans="3:57" ht="16.5" x14ac:dyDescent="0.3">
      <c r="C273" s="950"/>
      <c r="D273" s="142"/>
      <c r="E273" s="20"/>
      <c r="F273" s="20"/>
      <c r="G273" s="20"/>
      <c r="H273" s="20"/>
      <c r="I273" s="142"/>
      <c r="J273" s="142"/>
      <c r="K273" s="142"/>
      <c r="L273" s="20"/>
      <c r="M273" s="20"/>
      <c r="N273" s="20"/>
      <c r="O273" s="20"/>
      <c r="P273" s="20"/>
      <c r="Q273" s="20"/>
      <c r="R273" s="20"/>
      <c r="S273" s="20"/>
      <c r="T273" s="20"/>
      <c r="BA273" s="1341"/>
      <c r="BB273" s="1341"/>
      <c r="BC273" s="1341"/>
      <c r="BD273" s="1341"/>
      <c r="BE273" s="1341"/>
    </row>
    <row r="274" spans="3:57" ht="16.5" x14ac:dyDescent="0.3">
      <c r="C274" s="950"/>
      <c r="D274" s="142"/>
      <c r="E274" s="20"/>
      <c r="F274" s="20"/>
      <c r="G274" s="20"/>
      <c r="H274" s="20"/>
      <c r="I274" s="142"/>
      <c r="J274" s="142"/>
      <c r="K274" s="142"/>
      <c r="L274" s="20"/>
      <c r="M274" s="20"/>
      <c r="N274" s="20"/>
      <c r="O274" s="20"/>
      <c r="P274" s="20"/>
      <c r="Q274" s="20"/>
      <c r="R274" s="20"/>
      <c r="S274" s="20"/>
      <c r="T274" s="20"/>
      <c r="BA274" s="1341"/>
      <c r="BB274" s="1341"/>
      <c r="BC274" s="1341"/>
      <c r="BD274" s="1341"/>
      <c r="BE274" s="1341"/>
    </row>
    <row r="275" spans="3:57" ht="16.5" x14ac:dyDescent="0.3">
      <c r="C275" s="950"/>
      <c r="D275" s="142"/>
      <c r="E275" s="20"/>
      <c r="F275" s="20"/>
      <c r="G275" s="20"/>
      <c r="H275" s="20"/>
      <c r="I275" s="142"/>
      <c r="J275" s="142"/>
      <c r="K275" s="142"/>
      <c r="L275" s="20"/>
      <c r="M275" s="20"/>
      <c r="N275" s="20"/>
      <c r="O275" s="20"/>
      <c r="P275" s="20"/>
      <c r="Q275" s="20"/>
      <c r="R275" s="20"/>
      <c r="S275" s="20"/>
      <c r="T275" s="20"/>
      <c r="BA275" s="1341"/>
      <c r="BB275" s="1341"/>
      <c r="BC275" s="1341"/>
      <c r="BD275" s="1341"/>
      <c r="BE275" s="1341"/>
    </row>
    <row r="276" spans="3:57" ht="16.5" x14ac:dyDescent="0.3">
      <c r="C276" s="20"/>
      <c r="D276" s="142"/>
      <c r="E276" s="20"/>
      <c r="F276" s="20"/>
      <c r="G276" s="20"/>
      <c r="H276" s="20"/>
      <c r="I276" s="142"/>
      <c r="J276" s="142"/>
      <c r="K276" s="142"/>
      <c r="L276" s="20"/>
      <c r="M276" s="20"/>
      <c r="N276" s="20"/>
      <c r="O276" s="20"/>
      <c r="P276" s="20"/>
      <c r="Q276" s="20"/>
      <c r="R276" s="20"/>
      <c r="S276" s="20"/>
      <c r="T276" s="20"/>
      <c r="BA276" s="1341"/>
      <c r="BB276" s="1341"/>
      <c r="BC276" s="1341"/>
      <c r="BD276" s="1341"/>
      <c r="BE276" s="1341"/>
    </row>
    <row r="277" spans="3:57" ht="16.5" x14ac:dyDescent="0.3">
      <c r="C277" s="20"/>
      <c r="D277" s="142"/>
      <c r="E277" s="20"/>
      <c r="F277" s="20"/>
      <c r="G277" s="20"/>
      <c r="H277" s="20"/>
      <c r="I277" s="142"/>
      <c r="J277" s="142"/>
      <c r="K277" s="142"/>
      <c r="L277" s="20"/>
      <c r="M277" s="20"/>
      <c r="N277" s="20"/>
      <c r="O277" s="20"/>
      <c r="P277" s="20"/>
      <c r="Q277" s="20"/>
      <c r="R277" s="20"/>
      <c r="S277" s="20"/>
      <c r="T277" s="20"/>
      <c r="BA277" s="1341"/>
      <c r="BB277" s="1341"/>
      <c r="BC277" s="1341"/>
      <c r="BD277" s="1341"/>
      <c r="BE277" s="1341"/>
    </row>
    <row r="278" spans="3:57" ht="16.5" x14ac:dyDescent="0.3">
      <c r="C278" s="20"/>
      <c r="D278" s="142"/>
      <c r="E278" s="20"/>
      <c r="F278" s="20"/>
      <c r="G278" s="20"/>
      <c r="H278" s="20"/>
      <c r="I278" s="142"/>
      <c r="J278" s="142"/>
      <c r="K278" s="142"/>
      <c r="L278" s="20"/>
      <c r="M278" s="20"/>
      <c r="N278" s="20"/>
      <c r="O278" s="20"/>
      <c r="P278" s="20"/>
      <c r="Q278" s="20"/>
      <c r="R278" s="20"/>
      <c r="S278" s="20"/>
      <c r="T278" s="20"/>
      <c r="BA278" s="1341"/>
      <c r="BB278" s="1341"/>
      <c r="BC278" s="1341"/>
      <c r="BD278" s="1341"/>
      <c r="BE278" s="1341"/>
    </row>
    <row r="279" spans="3:57" ht="16.5" x14ac:dyDescent="0.3">
      <c r="C279" s="20"/>
      <c r="D279" s="142"/>
      <c r="E279" s="20"/>
      <c r="F279" s="20"/>
      <c r="G279" s="20"/>
      <c r="H279" s="20"/>
      <c r="I279" s="142"/>
      <c r="J279" s="142"/>
      <c r="K279" s="142"/>
      <c r="L279" s="20"/>
      <c r="M279" s="20"/>
      <c r="N279" s="20"/>
      <c r="O279" s="20"/>
      <c r="P279" s="20"/>
      <c r="Q279" s="20"/>
      <c r="R279" s="20"/>
      <c r="S279" s="20"/>
      <c r="T279" s="20"/>
      <c r="BA279" s="1341"/>
      <c r="BB279" s="1341"/>
      <c r="BC279" s="1341"/>
      <c r="BD279" s="1341"/>
      <c r="BE279" s="1341"/>
    </row>
    <row r="280" spans="3:57" ht="16.5" x14ac:dyDescent="0.3">
      <c r="C280" s="20"/>
      <c r="D280" s="142"/>
      <c r="E280" s="20"/>
      <c r="F280" s="20"/>
      <c r="G280" s="20"/>
      <c r="H280" s="20"/>
      <c r="I280" s="142"/>
      <c r="J280" s="142"/>
      <c r="K280" s="142"/>
      <c r="L280" s="20"/>
      <c r="M280" s="20"/>
      <c r="N280" s="20"/>
      <c r="O280" s="20"/>
      <c r="P280" s="20"/>
      <c r="Q280" s="20"/>
      <c r="R280" s="20"/>
      <c r="S280" s="20"/>
      <c r="T280" s="20"/>
      <c r="BA280" s="1341"/>
      <c r="BB280" s="1341"/>
      <c r="BC280" s="1341"/>
      <c r="BD280" s="1341"/>
      <c r="BE280" s="1341"/>
    </row>
    <row r="281" spans="3:57" ht="16.5" x14ac:dyDescent="0.3">
      <c r="C281" s="20"/>
      <c r="D281" s="142"/>
      <c r="E281" s="20"/>
      <c r="F281" s="20"/>
      <c r="G281" s="20"/>
      <c r="H281" s="20"/>
      <c r="I281" s="142"/>
      <c r="J281" s="142"/>
      <c r="K281" s="142"/>
      <c r="L281" s="20"/>
      <c r="M281" s="20"/>
      <c r="N281" s="20"/>
      <c r="O281" s="20"/>
      <c r="P281" s="20"/>
      <c r="Q281" s="20"/>
      <c r="R281" s="20"/>
      <c r="S281" s="20"/>
      <c r="T281" s="20"/>
      <c r="BA281" s="1341"/>
      <c r="BB281" s="1341"/>
      <c r="BC281" s="1341"/>
      <c r="BD281" s="1341"/>
      <c r="BE281" s="1341"/>
    </row>
    <row r="282" spans="3:57" ht="16.5" x14ac:dyDescent="0.3">
      <c r="C282" s="20"/>
      <c r="D282" s="142"/>
      <c r="E282" s="20"/>
      <c r="F282" s="20"/>
      <c r="G282" s="20"/>
      <c r="H282" s="20"/>
      <c r="I282" s="142"/>
      <c r="J282" s="142"/>
      <c r="K282" s="142"/>
      <c r="L282" s="20"/>
      <c r="M282" s="20"/>
      <c r="N282" s="20"/>
      <c r="O282" s="20"/>
      <c r="P282" s="20"/>
      <c r="Q282" s="20"/>
      <c r="R282" s="20"/>
      <c r="S282" s="20"/>
      <c r="T282" s="20"/>
      <c r="BA282" s="1341"/>
      <c r="BB282" s="1341"/>
      <c r="BC282" s="1341"/>
      <c r="BD282" s="1341"/>
      <c r="BE282" s="1341"/>
    </row>
    <row r="283" spans="3:57" ht="16.5" x14ac:dyDescent="0.3">
      <c r="C283" s="20"/>
      <c r="D283" s="142"/>
      <c r="E283" s="20"/>
      <c r="F283" s="20"/>
      <c r="G283" s="20"/>
      <c r="H283" s="20"/>
      <c r="I283" s="142"/>
      <c r="J283" s="142"/>
      <c r="K283" s="142"/>
      <c r="L283" s="20"/>
      <c r="M283" s="20"/>
      <c r="N283" s="20"/>
      <c r="O283" s="20"/>
      <c r="P283" s="20"/>
      <c r="Q283" s="20"/>
      <c r="R283" s="20"/>
      <c r="S283" s="20"/>
      <c r="T283" s="20"/>
      <c r="BA283" s="1341"/>
      <c r="BB283" s="1341"/>
      <c r="BC283" s="1341"/>
      <c r="BD283" s="1341"/>
      <c r="BE283" s="1341"/>
    </row>
    <row r="284" spans="3:57" ht="16.5" x14ac:dyDescent="0.3">
      <c r="C284" s="20"/>
      <c r="D284" s="142"/>
      <c r="E284" s="20"/>
      <c r="F284" s="20"/>
      <c r="G284" s="20"/>
      <c r="H284" s="20"/>
      <c r="I284" s="142"/>
      <c r="J284" s="142"/>
      <c r="K284" s="142"/>
      <c r="L284" s="20"/>
      <c r="M284" s="20"/>
      <c r="N284" s="20"/>
      <c r="O284" s="20"/>
      <c r="P284" s="20"/>
      <c r="Q284" s="20"/>
      <c r="R284" s="20"/>
      <c r="S284" s="20"/>
      <c r="T284" s="20"/>
      <c r="BA284" s="1341"/>
      <c r="BB284" s="1341"/>
      <c r="BC284" s="1341"/>
      <c r="BD284" s="1341"/>
      <c r="BE284" s="1341"/>
    </row>
    <row r="285" spans="3:57" ht="16.5" x14ac:dyDescent="0.3">
      <c r="C285" s="20"/>
      <c r="D285" s="142"/>
      <c r="E285" s="20"/>
      <c r="F285" s="20"/>
      <c r="G285" s="20"/>
      <c r="H285" s="20"/>
      <c r="I285" s="142"/>
      <c r="J285" s="142"/>
      <c r="K285" s="142"/>
      <c r="L285" s="20"/>
      <c r="M285" s="20"/>
      <c r="N285" s="20"/>
      <c r="O285" s="20"/>
      <c r="P285" s="20"/>
      <c r="Q285" s="20"/>
      <c r="R285" s="20"/>
      <c r="S285" s="20"/>
      <c r="T285" s="20"/>
    </row>
    <row r="286" spans="3:57" ht="16.5" x14ac:dyDescent="0.3">
      <c r="C286" s="20"/>
      <c r="D286" s="142"/>
      <c r="E286" s="20"/>
      <c r="F286" s="20"/>
      <c r="G286" s="20"/>
      <c r="H286" s="20"/>
      <c r="I286" s="142"/>
      <c r="J286" s="142"/>
      <c r="K286" s="142"/>
      <c r="L286" s="20"/>
      <c r="M286" s="20"/>
      <c r="N286" s="20"/>
      <c r="O286" s="20"/>
      <c r="P286" s="20"/>
      <c r="Q286" s="20"/>
      <c r="R286" s="20"/>
      <c r="S286" s="20"/>
      <c r="T286" s="20"/>
    </row>
    <row r="287" spans="3:57" ht="16.5" x14ac:dyDescent="0.3">
      <c r="C287" s="20"/>
      <c r="D287" s="142"/>
      <c r="E287" s="20"/>
      <c r="F287" s="20"/>
      <c r="G287" s="20"/>
      <c r="H287" s="20"/>
      <c r="I287" s="142"/>
      <c r="J287" s="142"/>
      <c r="K287" s="142"/>
      <c r="L287" s="20"/>
      <c r="M287" s="20"/>
      <c r="N287" s="20"/>
      <c r="O287" s="20"/>
      <c r="P287" s="20"/>
      <c r="Q287" s="20"/>
      <c r="R287" s="20"/>
      <c r="S287" s="20"/>
      <c r="T287" s="20"/>
    </row>
    <row r="288" spans="3:57" ht="16.5" x14ac:dyDescent="0.3">
      <c r="C288" s="20"/>
      <c r="D288" s="142"/>
      <c r="E288" s="20"/>
      <c r="F288" s="20"/>
      <c r="G288" s="20"/>
      <c r="H288" s="20"/>
      <c r="I288" s="142"/>
      <c r="J288" s="142"/>
      <c r="K288" s="142"/>
      <c r="L288" s="20"/>
      <c r="M288" s="20"/>
      <c r="N288" s="20"/>
      <c r="O288" s="20"/>
      <c r="P288" s="20"/>
      <c r="Q288" s="20"/>
      <c r="R288" s="20"/>
      <c r="S288" s="20"/>
      <c r="T288" s="20"/>
    </row>
    <row r="289" spans="3:20" ht="16.5" x14ac:dyDescent="0.3">
      <c r="C289" s="20"/>
      <c r="D289" s="142"/>
      <c r="E289" s="20"/>
      <c r="F289" s="20"/>
      <c r="G289" s="20"/>
      <c r="H289" s="20"/>
      <c r="I289" s="142"/>
      <c r="J289" s="142"/>
      <c r="K289" s="142"/>
      <c r="L289" s="20"/>
      <c r="M289" s="20"/>
      <c r="N289" s="20"/>
      <c r="O289" s="20"/>
      <c r="P289" s="20"/>
      <c r="Q289" s="20"/>
      <c r="R289" s="20"/>
      <c r="S289" s="20"/>
      <c r="T289" s="20"/>
    </row>
    <row r="290" spans="3:20" ht="16.5" x14ac:dyDescent="0.3">
      <c r="C290" s="20"/>
      <c r="D290" s="142"/>
      <c r="E290" s="20"/>
      <c r="F290" s="20"/>
      <c r="G290" s="20"/>
      <c r="H290" s="20"/>
      <c r="I290" s="142"/>
      <c r="J290" s="142"/>
      <c r="K290" s="142"/>
      <c r="L290" s="20"/>
      <c r="M290" s="20"/>
      <c r="N290" s="20"/>
      <c r="O290" s="20"/>
      <c r="P290" s="20"/>
      <c r="Q290" s="20"/>
      <c r="R290" s="20"/>
      <c r="S290" s="20"/>
      <c r="T290" s="20"/>
    </row>
    <row r="291" spans="3:20" ht="16.5" x14ac:dyDescent="0.3">
      <c r="C291" s="20"/>
      <c r="D291" s="142"/>
      <c r="E291" s="20"/>
      <c r="F291" s="20"/>
      <c r="G291" s="20"/>
      <c r="H291" s="20"/>
      <c r="I291" s="142"/>
      <c r="J291" s="142"/>
      <c r="K291" s="142"/>
      <c r="L291" s="20"/>
      <c r="M291" s="20"/>
      <c r="N291" s="20"/>
      <c r="O291" s="20"/>
      <c r="P291" s="20"/>
      <c r="Q291" s="20"/>
      <c r="R291" s="20"/>
      <c r="S291" s="20"/>
      <c r="T291" s="20"/>
    </row>
    <row r="292" spans="3:20" ht="16.5" x14ac:dyDescent="0.3">
      <c r="C292" s="20"/>
      <c r="D292" s="142"/>
      <c r="E292" s="20"/>
      <c r="F292" s="20"/>
      <c r="G292" s="20"/>
      <c r="H292" s="20"/>
      <c r="I292" s="142"/>
      <c r="J292" s="142"/>
      <c r="K292" s="142"/>
      <c r="L292" s="20"/>
      <c r="M292" s="20"/>
      <c r="N292" s="20"/>
      <c r="O292" s="20"/>
      <c r="P292" s="20"/>
      <c r="Q292" s="20"/>
      <c r="R292" s="20"/>
      <c r="S292" s="20"/>
      <c r="T292" s="20"/>
    </row>
    <row r="293" spans="3:20" ht="16.5" x14ac:dyDescent="0.3">
      <c r="C293" s="20"/>
      <c r="D293" s="142"/>
      <c r="E293" s="20"/>
      <c r="F293" s="20"/>
      <c r="G293" s="20"/>
      <c r="H293" s="20"/>
      <c r="I293" s="142"/>
      <c r="J293" s="142"/>
      <c r="K293" s="142"/>
      <c r="L293" s="20"/>
      <c r="M293" s="20"/>
      <c r="N293" s="20"/>
      <c r="O293" s="20"/>
      <c r="P293" s="20"/>
      <c r="Q293" s="20"/>
      <c r="R293" s="20"/>
      <c r="S293" s="20"/>
      <c r="T293" s="20"/>
    </row>
    <row r="294" spans="3:20" ht="16.5" x14ac:dyDescent="0.3">
      <c r="C294" s="20"/>
      <c r="D294" s="142"/>
      <c r="E294" s="20"/>
      <c r="F294" s="20"/>
      <c r="G294" s="20"/>
      <c r="H294" s="20"/>
      <c r="I294" s="142"/>
      <c r="J294" s="142"/>
      <c r="K294" s="142"/>
      <c r="L294" s="20"/>
      <c r="M294" s="20"/>
      <c r="N294" s="20"/>
      <c r="O294" s="20"/>
      <c r="P294" s="20"/>
      <c r="Q294" s="20"/>
      <c r="R294" s="20"/>
      <c r="S294" s="20"/>
      <c r="T294" s="20"/>
    </row>
    <row r="295" spans="3:20" ht="16.5" x14ac:dyDescent="0.3">
      <c r="C295" s="20"/>
      <c r="D295" s="142"/>
      <c r="E295" s="20"/>
      <c r="F295" s="20"/>
      <c r="G295" s="20"/>
      <c r="H295" s="20"/>
      <c r="I295" s="142"/>
      <c r="J295" s="142"/>
      <c r="K295" s="142"/>
      <c r="L295" s="20"/>
      <c r="M295" s="20"/>
      <c r="N295" s="20"/>
      <c r="O295" s="20"/>
      <c r="P295" s="20"/>
      <c r="Q295" s="20"/>
      <c r="R295" s="20"/>
      <c r="S295" s="20"/>
      <c r="T295" s="20"/>
    </row>
    <row r="296" spans="3:20" ht="16.5" x14ac:dyDescent="0.3">
      <c r="C296" s="20"/>
      <c r="D296" s="142"/>
      <c r="E296" s="20"/>
      <c r="F296" s="20"/>
      <c r="G296" s="20"/>
      <c r="H296" s="20"/>
      <c r="I296" s="142"/>
      <c r="J296" s="142"/>
      <c r="K296" s="142"/>
      <c r="L296" s="20"/>
      <c r="M296" s="20"/>
      <c r="N296" s="20"/>
      <c r="O296" s="20"/>
      <c r="P296" s="20"/>
      <c r="Q296" s="20"/>
      <c r="R296" s="20"/>
      <c r="S296" s="20"/>
      <c r="T296" s="20"/>
    </row>
    <row r="297" spans="3:20" ht="16.5" x14ac:dyDescent="0.3">
      <c r="C297" s="20"/>
      <c r="D297" s="142"/>
      <c r="E297" s="20"/>
      <c r="F297" s="20"/>
      <c r="G297" s="20"/>
      <c r="H297" s="20"/>
      <c r="I297" s="142"/>
      <c r="J297" s="142"/>
      <c r="K297" s="142"/>
      <c r="L297" s="20"/>
      <c r="M297" s="20"/>
      <c r="N297" s="20"/>
      <c r="O297" s="20"/>
      <c r="P297" s="20"/>
      <c r="Q297" s="20"/>
      <c r="R297" s="20"/>
      <c r="S297" s="20"/>
      <c r="T297" s="20"/>
    </row>
    <row r="298" spans="3:20" ht="16.5" x14ac:dyDescent="0.3">
      <c r="C298" s="20"/>
      <c r="D298" s="142"/>
      <c r="E298" s="20"/>
      <c r="F298" s="20"/>
      <c r="G298" s="20"/>
      <c r="H298" s="20"/>
      <c r="I298" s="142"/>
      <c r="J298" s="142"/>
      <c r="K298" s="142"/>
      <c r="L298" s="20"/>
      <c r="M298" s="20"/>
      <c r="N298" s="20"/>
      <c r="O298" s="20"/>
      <c r="P298" s="20"/>
      <c r="Q298" s="20"/>
      <c r="R298" s="20"/>
      <c r="S298" s="20"/>
      <c r="T298" s="20"/>
    </row>
    <row r="299" spans="3:20" ht="16.5" x14ac:dyDescent="0.3">
      <c r="C299" s="20"/>
      <c r="D299" s="142"/>
      <c r="E299" s="20"/>
      <c r="F299" s="20"/>
      <c r="G299" s="20"/>
      <c r="H299" s="20"/>
      <c r="I299" s="142"/>
      <c r="J299" s="142"/>
      <c r="K299" s="142"/>
      <c r="L299" s="20"/>
      <c r="M299" s="20"/>
      <c r="N299" s="20"/>
      <c r="O299" s="20"/>
      <c r="P299" s="20"/>
      <c r="Q299" s="20"/>
      <c r="R299" s="20"/>
      <c r="S299" s="20"/>
      <c r="T299" s="20"/>
    </row>
    <row r="300" spans="3:20" ht="16.5" x14ac:dyDescent="0.3">
      <c r="C300" s="20"/>
      <c r="D300" s="142"/>
      <c r="E300" s="20"/>
      <c r="F300" s="20"/>
      <c r="G300" s="20"/>
      <c r="H300" s="20"/>
      <c r="I300" s="142"/>
      <c r="J300" s="142"/>
      <c r="K300" s="142"/>
      <c r="L300" s="20"/>
      <c r="M300" s="20"/>
      <c r="N300" s="20"/>
      <c r="O300" s="20"/>
      <c r="P300" s="20"/>
      <c r="Q300" s="20"/>
      <c r="R300" s="20"/>
      <c r="S300" s="20"/>
      <c r="T300" s="20"/>
    </row>
    <row r="301" spans="3:20" ht="16.5" x14ac:dyDescent="0.3">
      <c r="C301" s="20"/>
      <c r="D301" s="142"/>
      <c r="E301" s="20"/>
      <c r="F301" s="20"/>
      <c r="G301" s="20"/>
      <c r="H301" s="20"/>
      <c r="I301" s="142"/>
      <c r="J301" s="142"/>
      <c r="K301" s="142"/>
      <c r="L301" s="20"/>
      <c r="M301" s="20"/>
      <c r="N301" s="20"/>
      <c r="O301" s="20"/>
      <c r="P301" s="20"/>
      <c r="Q301" s="20"/>
      <c r="R301" s="20"/>
      <c r="S301" s="20"/>
      <c r="T301" s="20"/>
    </row>
    <row r="302" spans="3:20" ht="16.5" x14ac:dyDescent="0.3">
      <c r="C302" s="20"/>
      <c r="D302" s="142"/>
      <c r="E302" s="20"/>
      <c r="F302" s="20"/>
      <c r="G302" s="20"/>
      <c r="H302" s="20"/>
      <c r="I302" s="142"/>
      <c r="J302" s="142"/>
      <c r="K302" s="142"/>
      <c r="L302" s="20"/>
      <c r="M302" s="20"/>
      <c r="N302" s="20"/>
      <c r="O302" s="20"/>
      <c r="P302" s="20"/>
      <c r="Q302" s="20"/>
      <c r="R302" s="20"/>
      <c r="S302" s="20"/>
      <c r="T302" s="20"/>
    </row>
    <row r="303" spans="3:20" ht="16.5" x14ac:dyDescent="0.3">
      <c r="C303" s="20"/>
      <c r="D303" s="142"/>
      <c r="E303" s="20"/>
      <c r="F303" s="20"/>
      <c r="G303" s="20"/>
      <c r="H303" s="20"/>
      <c r="I303" s="142"/>
      <c r="J303" s="142"/>
      <c r="K303" s="142"/>
      <c r="L303" s="20"/>
      <c r="M303" s="20"/>
      <c r="N303" s="20"/>
      <c r="O303" s="20"/>
      <c r="P303" s="20"/>
      <c r="Q303" s="20"/>
      <c r="R303" s="20"/>
      <c r="S303" s="20"/>
      <c r="T303" s="20"/>
    </row>
    <row r="304" spans="3:20" ht="16.5" x14ac:dyDescent="0.3">
      <c r="C304" s="20"/>
      <c r="D304" s="142"/>
      <c r="E304" s="20"/>
      <c r="F304" s="20"/>
      <c r="G304" s="20"/>
      <c r="H304" s="20"/>
      <c r="I304" s="142"/>
      <c r="J304" s="142"/>
      <c r="K304" s="142"/>
      <c r="L304" s="20"/>
      <c r="M304" s="20"/>
      <c r="N304" s="20"/>
      <c r="O304" s="20"/>
      <c r="P304" s="20"/>
      <c r="Q304" s="20"/>
      <c r="R304" s="20"/>
      <c r="S304" s="20"/>
      <c r="T304" s="20"/>
    </row>
    <row r="305" spans="3:20" ht="16.5" x14ac:dyDescent="0.3">
      <c r="C305" s="20"/>
      <c r="D305" s="142"/>
      <c r="E305" s="20"/>
      <c r="F305" s="20"/>
      <c r="G305" s="20"/>
      <c r="H305" s="20"/>
      <c r="I305" s="142"/>
      <c r="J305" s="142"/>
      <c r="K305" s="142"/>
      <c r="L305" s="20"/>
      <c r="M305" s="20"/>
      <c r="N305" s="20"/>
      <c r="O305" s="20"/>
      <c r="P305" s="20"/>
      <c r="Q305" s="20"/>
      <c r="R305" s="20"/>
      <c r="S305" s="20"/>
      <c r="T305" s="20"/>
    </row>
    <row r="306" spans="3:20" ht="16.5" x14ac:dyDescent="0.3">
      <c r="C306" s="20"/>
      <c r="D306" s="142"/>
      <c r="E306" s="20"/>
      <c r="F306" s="20"/>
      <c r="G306" s="20"/>
      <c r="H306" s="20"/>
      <c r="I306" s="142"/>
      <c r="J306" s="142"/>
      <c r="K306" s="142"/>
      <c r="L306" s="20"/>
      <c r="M306" s="20"/>
      <c r="N306" s="20"/>
      <c r="O306" s="20"/>
      <c r="P306" s="20"/>
      <c r="Q306" s="20"/>
      <c r="R306" s="20"/>
      <c r="S306" s="20"/>
      <c r="T306" s="20"/>
    </row>
    <row r="307" spans="3:20" ht="16.5" x14ac:dyDescent="0.3">
      <c r="C307" s="20"/>
      <c r="D307" s="142"/>
      <c r="E307" s="20"/>
      <c r="F307" s="20"/>
      <c r="G307" s="20"/>
      <c r="H307" s="20"/>
      <c r="I307" s="142"/>
      <c r="J307" s="142"/>
      <c r="K307" s="142"/>
      <c r="L307" s="20"/>
      <c r="M307" s="20"/>
      <c r="N307" s="20"/>
      <c r="O307" s="20"/>
      <c r="P307" s="20"/>
      <c r="Q307" s="20"/>
      <c r="R307" s="20"/>
      <c r="S307" s="20"/>
      <c r="T307" s="20"/>
    </row>
    <row r="308" spans="3:20" ht="16.5" x14ac:dyDescent="0.3">
      <c r="C308" s="20"/>
      <c r="D308" s="142"/>
      <c r="E308" s="20"/>
      <c r="F308" s="20"/>
      <c r="G308" s="20"/>
      <c r="H308" s="20"/>
      <c r="I308" s="142"/>
      <c r="J308" s="142"/>
      <c r="K308" s="142"/>
      <c r="L308" s="20"/>
      <c r="M308" s="20"/>
      <c r="N308" s="20"/>
      <c r="O308" s="20"/>
      <c r="P308" s="20"/>
      <c r="Q308" s="20"/>
      <c r="R308" s="20"/>
      <c r="S308" s="20"/>
      <c r="T308" s="20"/>
    </row>
    <row r="309" spans="3:20" ht="16.5" x14ac:dyDescent="0.3">
      <c r="C309" s="20"/>
      <c r="D309" s="142"/>
      <c r="E309" s="20"/>
      <c r="F309" s="20"/>
      <c r="G309" s="20"/>
      <c r="H309" s="20"/>
      <c r="I309" s="142"/>
      <c r="J309" s="142"/>
      <c r="K309" s="142"/>
      <c r="L309" s="20"/>
      <c r="M309" s="20"/>
      <c r="N309" s="20"/>
      <c r="O309" s="20"/>
      <c r="P309" s="20"/>
      <c r="Q309" s="20"/>
      <c r="R309" s="20"/>
      <c r="S309" s="20"/>
      <c r="T309" s="20"/>
    </row>
    <row r="310" spans="3:20" ht="16.5" x14ac:dyDescent="0.3">
      <c r="C310" s="20"/>
      <c r="D310" s="142"/>
      <c r="E310" s="20"/>
      <c r="F310" s="20"/>
      <c r="G310" s="20"/>
      <c r="H310" s="20"/>
      <c r="I310" s="142"/>
      <c r="J310" s="142"/>
      <c r="K310" s="142"/>
      <c r="L310" s="20"/>
      <c r="M310" s="20"/>
      <c r="N310" s="20"/>
      <c r="O310" s="20"/>
      <c r="P310" s="20"/>
      <c r="Q310" s="20"/>
      <c r="R310" s="20"/>
      <c r="S310" s="20"/>
      <c r="T310" s="20"/>
    </row>
    <row r="311" spans="3:20" ht="16.5" x14ac:dyDescent="0.3">
      <c r="C311" s="20"/>
      <c r="D311" s="142"/>
      <c r="E311" s="20"/>
      <c r="F311" s="20"/>
      <c r="G311" s="20"/>
      <c r="H311" s="20"/>
      <c r="I311" s="142"/>
      <c r="J311" s="142"/>
      <c r="K311" s="142"/>
      <c r="L311" s="20"/>
      <c r="M311" s="20"/>
      <c r="N311" s="20"/>
      <c r="O311" s="20"/>
      <c r="P311" s="20"/>
      <c r="Q311" s="20"/>
      <c r="R311" s="20"/>
      <c r="S311" s="20"/>
      <c r="T311" s="20"/>
    </row>
    <row r="312" spans="3:20" ht="16.5" x14ac:dyDescent="0.3">
      <c r="C312" s="20"/>
      <c r="D312" s="142"/>
      <c r="E312" s="20"/>
      <c r="F312" s="20"/>
      <c r="G312" s="20"/>
      <c r="H312" s="20"/>
      <c r="I312" s="142"/>
      <c r="J312" s="142"/>
      <c r="K312" s="142"/>
      <c r="L312" s="20"/>
      <c r="M312" s="20"/>
      <c r="N312" s="20"/>
      <c r="O312" s="20"/>
      <c r="P312" s="20"/>
      <c r="Q312" s="20"/>
      <c r="R312" s="20"/>
      <c r="S312" s="20"/>
      <c r="T312" s="20"/>
    </row>
    <row r="313" spans="3:20" ht="16.5" x14ac:dyDescent="0.3">
      <c r="C313" s="20"/>
      <c r="D313" s="142"/>
      <c r="E313" s="20"/>
      <c r="F313" s="20"/>
      <c r="G313" s="20"/>
      <c r="H313" s="20"/>
      <c r="I313" s="142"/>
      <c r="J313" s="142"/>
      <c r="K313" s="142"/>
      <c r="L313" s="20"/>
      <c r="M313" s="20"/>
      <c r="N313" s="20"/>
      <c r="O313" s="20"/>
      <c r="P313" s="20"/>
      <c r="Q313" s="20"/>
      <c r="R313" s="20"/>
      <c r="S313" s="20"/>
      <c r="T313" s="20"/>
    </row>
    <row r="314" spans="3:20" ht="16.5" x14ac:dyDescent="0.3">
      <c r="C314" s="20"/>
      <c r="D314" s="142"/>
      <c r="E314" s="20"/>
      <c r="F314" s="20"/>
      <c r="G314" s="20"/>
      <c r="H314" s="20"/>
      <c r="I314" s="142"/>
      <c r="J314" s="142"/>
      <c r="K314" s="142"/>
      <c r="L314" s="20"/>
      <c r="M314" s="20"/>
      <c r="N314" s="20"/>
      <c r="O314" s="20"/>
      <c r="P314" s="20"/>
      <c r="Q314" s="20"/>
      <c r="R314" s="20"/>
      <c r="S314" s="20"/>
      <c r="T314" s="20"/>
    </row>
    <row r="315" spans="3:20" ht="16.5" x14ac:dyDescent="0.3">
      <c r="C315" s="20"/>
      <c r="D315" s="142"/>
      <c r="E315" s="20"/>
      <c r="F315" s="20"/>
      <c r="G315" s="20"/>
      <c r="H315" s="20"/>
      <c r="I315" s="142"/>
      <c r="J315" s="142"/>
      <c r="K315" s="142"/>
      <c r="L315" s="20"/>
      <c r="M315" s="20"/>
      <c r="N315" s="20"/>
      <c r="O315" s="20"/>
      <c r="P315" s="20"/>
      <c r="Q315" s="20"/>
      <c r="R315" s="20"/>
      <c r="S315" s="20"/>
      <c r="T315" s="20"/>
    </row>
    <row r="316" spans="3:20" ht="16.5" x14ac:dyDescent="0.3">
      <c r="C316" s="20"/>
      <c r="D316" s="142"/>
      <c r="E316" s="20"/>
      <c r="F316" s="20"/>
      <c r="G316" s="20"/>
      <c r="H316" s="20"/>
      <c r="I316" s="142"/>
      <c r="J316" s="142"/>
      <c r="K316" s="142"/>
      <c r="L316" s="20"/>
      <c r="M316" s="20"/>
      <c r="N316" s="20"/>
      <c r="O316" s="20"/>
      <c r="P316" s="20"/>
      <c r="Q316" s="20"/>
      <c r="R316" s="20"/>
      <c r="S316" s="20"/>
      <c r="T316" s="20"/>
    </row>
    <row r="317" spans="3:20" ht="16.5" x14ac:dyDescent="0.3">
      <c r="C317" s="20"/>
      <c r="D317" s="142"/>
      <c r="E317" s="20"/>
      <c r="F317" s="20"/>
      <c r="G317" s="20"/>
      <c r="H317" s="20"/>
      <c r="I317" s="142"/>
      <c r="J317" s="142"/>
      <c r="K317" s="142"/>
      <c r="L317" s="20"/>
      <c r="M317" s="20"/>
      <c r="N317" s="20"/>
      <c r="O317" s="20"/>
      <c r="P317" s="20"/>
      <c r="Q317" s="20"/>
      <c r="R317" s="20"/>
      <c r="S317" s="20"/>
      <c r="T317" s="20"/>
    </row>
    <row r="318" spans="3:20" ht="16.5" x14ac:dyDescent="0.3">
      <c r="C318" s="20"/>
      <c r="D318" s="142"/>
      <c r="E318" s="20"/>
      <c r="F318" s="20"/>
      <c r="G318" s="20"/>
      <c r="H318" s="20"/>
      <c r="I318" s="142"/>
      <c r="J318" s="142"/>
      <c r="K318" s="142"/>
      <c r="L318" s="20"/>
      <c r="M318" s="20"/>
      <c r="N318" s="20"/>
      <c r="O318" s="20"/>
      <c r="P318" s="20"/>
      <c r="Q318" s="20"/>
      <c r="R318" s="20"/>
      <c r="S318" s="20"/>
      <c r="T318" s="20"/>
    </row>
    <row r="319" spans="3:20" ht="16.5" x14ac:dyDescent="0.3">
      <c r="C319" s="20"/>
      <c r="D319" s="142"/>
      <c r="E319" s="20"/>
      <c r="F319" s="20"/>
      <c r="G319" s="20"/>
      <c r="H319" s="20"/>
      <c r="I319" s="142"/>
      <c r="J319" s="142"/>
      <c r="K319" s="142"/>
      <c r="L319" s="20"/>
      <c r="M319" s="20"/>
      <c r="N319" s="20"/>
      <c r="O319" s="20"/>
      <c r="P319" s="20"/>
      <c r="Q319" s="20"/>
      <c r="R319" s="20"/>
      <c r="S319" s="20"/>
      <c r="T319" s="20"/>
    </row>
    <row r="320" spans="3:20" ht="16.5" x14ac:dyDescent="0.3">
      <c r="C320" s="20"/>
      <c r="D320" s="142"/>
      <c r="E320" s="20"/>
      <c r="F320" s="20"/>
      <c r="G320" s="20"/>
      <c r="H320" s="20"/>
      <c r="I320" s="142"/>
      <c r="J320" s="142"/>
      <c r="K320" s="142"/>
      <c r="L320" s="20"/>
      <c r="M320" s="20"/>
      <c r="N320" s="20"/>
      <c r="O320" s="20"/>
      <c r="P320" s="20"/>
      <c r="Q320" s="20"/>
      <c r="R320" s="20"/>
      <c r="S320" s="20"/>
      <c r="T320" s="20"/>
    </row>
    <row r="321" spans="3:20" ht="16.5" x14ac:dyDescent="0.3">
      <c r="C321" s="20"/>
      <c r="D321" s="142"/>
      <c r="E321" s="20"/>
      <c r="F321" s="20"/>
      <c r="G321" s="20"/>
      <c r="H321" s="20"/>
      <c r="I321" s="142"/>
      <c r="J321" s="142"/>
      <c r="K321" s="142"/>
      <c r="L321" s="20"/>
      <c r="M321" s="20"/>
      <c r="N321" s="20"/>
      <c r="O321" s="20"/>
      <c r="P321" s="20"/>
      <c r="Q321" s="20"/>
      <c r="R321" s="20"/>
      <c r="S321" s="20"/>
      <c r="T321" s="20"/>
    </row>
    <row r="322" spans="3:20" ht="16.5" x14ac:dyDescent="0.3">
      <c r="C322" s="20"/>
      <c r="D322" s="142"/>
      <c r="E322" s="20"/>
      <c r="F322" s="20"/>
      <c r="G322" s="20"/>
      <c r="H322" s="20"/>
      <c r="I322" s="142"/>
      <c r="J322" s="142"/>
      <c r="K322" s="142"/>
      <c r="L322" s="20"/>
      <c r="M322" s="20"/>
      <c r="N322" s="20"/>
      <c r="O322" s="20"/>
      <c r="P322" s="20"/>
      <c r="Q322" s="20"/>
      <c r="R322" s="20"/>
      <c r="S322" s="20"/>
      <c r="T322" s="20"/>
    </row>
    <row r="323" spans="3:20" ht="16.5" x14ac:dyDescent="0.3">
      <c r="C323" s="20"/>
      <c r="D323" s="142"/>
      <c r="E323" s="20"/>
      <c r="F323" s="20"/>
      <c r="G323" s="20"/>
      <c r="H323" s="20"/>
      <c r="I323" s="142"/>
      <c r="J323" s="142"/>
      <c r="K323" s="142"/>
      <c r="L323" s="20"/>
      <c r="M323" s="20"/>
      <c r="N323" s="20"/>
      <c r="O323" s="20"/>
      <c r="P323" s="20"/>
      <c r="Q323" s="20"/>
      <c r="R323" s="20"/>
      <c r="S323" s="20"/>
      <c r="T323" s="20"/>
    </row>
    <row r="324" spans="3:20" ht="16.5" x14ac:dyDescent="0.3">
      <c r="C324" s="20"/>
      <c r="D324" s="142"/>
      <c r="E324" s="20"/>
      <c r="F324" s="20"/>
      <c r="G324" s="20"/>
      <c r="H324" s="20"/>
      <c r="I324" s="142"/>
      <c r="J324" s="142"/>
      <c r="K324" s="142"/>
      <c r="L324" s="20"/>
      <c r="M324" s="20"/>
      <c r="N324" s="20"/>
      <c r="O324" s="20"/>
      <c r="P324" s="20"/>
      <c r="Q324" s="20"/>
      <c r="R324" s="20"/>
      <c r="S324" s="20"/>
      <c r="T324" s="20"/>
    </row>
    <row r="325" spans="3:20" ht="16.5" x14ac:dyDescent="0.3">
      <c r="C325" s="20"/>
      <c r="D325" s="142"/>
      <c r="E325" s="20"/>
      <c r="F325" s="20"/>
      <c r="G325" s="20"/>
      <c r="H325" s="20"/>
      <c r="I325" s="142"/>
      <c r="J325" s="142"/>
      <c r="K325" s="142"/>
      <c r="L325" s="20"/>
      <c r="M325" s="20"/>
      <c r="N325" s="20"/>
      <c r="O325" s="20"/>
      <c r="P325" s="20"/>
      <c r="Q325" s="20"/>
      <c r="R325" s="20"/>
      <c r="S325" s="20"/>
      <c r="T325" s="20"/>
    </row>
    <row r="326" spans="3:20" ht="16.5" x14ac:dyDescent="0.3">
      <c r="C326" s="20"/>
      <c r="D326" s="142"/>
      <c r="E326" s="20"/>
      <c r="F326" s="20"/>
      <c r="G326" s="20"/>
      <c r="H326" s="20"/>
      <c r="I326" s="142"/>
      <c r="J326" s="142"/>
      <c r="K326" s="142"/>
      <c r="L326" s="20"/>
      <c r="M326" s="20"/>
      <c r="N326" s="20"/>
      <c r="O326" s="20"/>
      <c r="P326" s="20"/>
      <c r="Q326" s="20"/>
      <c r="R326" s="20"/>
      <c r="S326" s="20"/>
      <c r="T326" s="20"/>
    </row>
    <row r="327" spans="3:20" ht="16.5" x14ac:dyDescent="0.3">
      <c r="C327" s="20"/>
      <c r="D327" s="142"/>
      <c r="E327" s="20"/>
      <c r="F327" s="20"/>
      <c r="G327" s="20"/>
      <c r="H327" s="20"/>
      <c r="I327" s="142"/>
      <c r="J327" s="142"/>
      <c r="K327" s="142"/>
      <c r="L327" s="20"/>
      <c r="M327" s="20"/>
      <c r="N327" s="20"/>
      <c r="O327" s="20"/>
      <c r="P327" s="20"/>
      <c r="Q327" s="20"/>
      <c r="R327" s="20"/>
      <c r="S327" s="20"/>
      <c r="T327" s="20"/>
    </row>
    <row r="328" spans="3:20" ht="16.5" x14ac:dyDescent="0.3">
      <c r="C328" s="20"/>
      <c r="D328" s="142"/>
      <c r="E328" s="20"/>
      <c r="F328" s="20"/>
      <c r="G328" s="20"/>
      <c r="H328" s="20"/>
      <c r="I328" s="142"/>
      <c r="J328" s="142"/>
      <c r="K328" s="142"/>
      <c r="L328" s="20"/>
      <c r="M328" s="20"/>
      <c r="N328" s="20"/>
      <c r="O328" s="20"/>
      <c r="P328" s="20"/>
      <c r="Q328" s="20"/>
      <c r="R328" s="20"/>
      <c r="S328" s="20"/>
      <c r="T328" s="20"/>
    </row>
    <row r="329" spans="3:20" ht="16.5" x14ac:dyDescent="0.3">
      <c r="C329" s="20"/>
      <c r="D329" s="142"/>
      <c r="E329" s="20"/>
      <c r="F329" s="20"/>
      <c r="G329" s="20"/>
      <c r="H329" s="20"/>
      <c r="I329" s="142"/>
      <c r="J329" s="142"/>
      <c r="K329" s="142"/>
      <c r="L329" s="20"/>
      <c r="M329" s="20"/>
      <c r="N329" s="20"/>
      <c r="O329" s="20"/>
      <c r="P329" s="20"/>
      <c r="Q329" s="20"/>
      <c r="R329" s="20"/>
      <c r="S329" s="20"/>
      <c r="T329" s="20"/>
    </row>
    <row r="330" spans="3:20" ht="16.5" x14ac:dyDescent="0.3">
      <c r="C330" s="20"/>
      <c r="D330" s="142"/>
      <c r="E330" s="20"/>
      <c r="F330" s="20"/>
      <c r="G330" s="20"/>
      <c r="H330" s="20"/>
      <c r="I330" s="142"/>
      <c r="J330" s="142"/>
      <c r="K330" s="142"/>
      <c r="L330" s="20"/>
      <c r="M330" s="20"/>
      <c r="N330" s="20"/>
      <c r="O330" s="20"/>
      <c r="P330" s="20"/>
      <c r="Q330" s="20"/>
      <c r="R330" s="20"/>
      <c r="S330" s="20"/>
      <c r="T330" s="20"/>
    </row>
    <row r="331" spans="3:20" ht="16.5" x14ac:dyDescent="0.3">
      <c r="C331" s="20"/>
      <c r="D331" s="142"/>
      <c r="E331" s="20"/>
      <c r="F331" s="20"/>
      <c r="G331" s="20"/>
      <c r="H331" s="20"/>
      <c r="I331" s="142"/>
      <c r="J331" s="142"/>
      <c r="K331" s="142"/>
      <c r="L331" s="20"/>
      <c r="M331" s="20"/>
      <c r="N331" s="20"/>
      <c r="O331" s="20"/>
      <c r="P331" s="20"/>
      <c r="Q331" s="20"/>
      <c r="R331" s="20"/>
      <c r="S331" s="20"/>
      <c r="T331" s="20"/>
    </row>
    <row r="332" spans="3:20" ht="16.5" x14ac:dyDescent="0.3">
      <c r="C332" s="20"/>
      <c r="D332" s="142"/>
      <c r="E332" s="20"/>
      <c r="F332" s="20"/>
      <c r="G332" s="20"/>
      <c r="H332" s="20"/>
      <c r="I332" s="142"/>
      <c r="J332" s="142"/>
      <c r="K332" s="142"/>
      <c r="L332" s="20"/>
      <c r="M332" s="20"/>
      <c r="N332" s="20"/>
      <c r="O332" s="20"/>
      <c r="P332" s="20"/>
      <c r="Q332" s="20"/>
      <c r="R332" s="20"/>
      <c r="T332" s="20"/>
    </row>
    <row r="333" spans="3:20" ht="16.5" x14ac:dyDescent="0.3">
      <c r="C333" s="20"/>
      <c r="D333" s="142"/>
      <c r="E333" s="20"/>
      <c r="F333" s="20"/>
      <c r="G333" s="20"/>
      <c r="H333" s="20"/>
      <c r="I333" s="142"/>
      <c r="J333" s="142"/>
      <c r="K333" s="142"/>
      <c r="L333" s="20"/>
      <c r="M333" s="20"/>
      <c r="N333" s="20"/>
      <c r="O333" s="20"/>
      <c r="P333" s="20"/>
      <c r="Q333" s="20"/>
      <c r="R333" s="20"/>
    </row>
    <row r="334" spans="3:20" ht="16.5" x14ac:dyDescent="0.3">
      <c r="C334" s="20"/>
      <c r="D334" s="142"/>
      <c r="E334" s="20"/>
      <c r="F334" s="20"/>
      <c r="G334" s="20"/>
      <c r="H334" s="20"/>
      <c r="I334" s="142"/>
      <c r="J334" s="142"/>
      <c r="K334" s="142"/>
      <c r="L334" s="20"/>
      <c r="M334" s="20"/>
      <c r="N334" s="20"/>
      <c r="O334" s="20"/>
      <c r="P334" s="20"/>
      <c r="Q334" s="20"/>
      <c r="R334" s="20"/>
    </row>
    <row r="335" spans="3:20" ht="16.5" x14ac:dyDescent="0.3">
      <c r="C335" s="20"/>
      <c r="D335" s="142"/>
      <c r="E335" s="20"/>
      <c r="F335" s="20"/>
      <c r="G335" s="20"/>
      <c r="H335" s="20"/>
      <c r="I335" s="142"/>
      <c r="J335" s="142"/>
      <c r="K335" s="142"/>
      <c r="L335" s="20"/>
      <c r="M335" s="20"/>
      <c r="N335" s="20"/>
      <c r="O335" s="20"/>
      <c r="P335" s="20"/>
      <c r="Q335" s="20"/>
      <c r="R335" s="20"/>
    </row>
    <row r="336" spans="3:20" ht="16.5" x14ac:dyDescent="0.3">
      <c r="C336" s="20"/>
      <c r="D336" s="142"/>
      <c r="E336" s="20"/>
      <c r="F336" s="20"/>
      <c r="G336" s="20"/>
      <c r="H336" s="20"/>
      <c r="I336" s="142"/>
      <c r="J336" s="142"/>
      <c r="K336" s="142"/>
      <c r="L336" s="20"/>
      <c r="M336" s="20"/>
      <c r="N336" s="20"/>
      <c r="O336" s="20"/>
      <c r="P336" s="20"/>
      <c r="Q336" s="20"/>
      <c r="R336" s="20"/>
    </row>
    <row r="337" spans="3:18" ht="16.5" x14ac:dyDescent="0.3">
      <c r="C337" s="20"/>
      <c r="D337" s="142"/>
      <c r="E337" s="20"/>
      <c r="F337" s="20"/>
      <c r="G337" s="20"/>
      <c r="H337" s="20"/>
      <c r="I337" s="142"/>
      <c r="J337" s="142"/>
      <c r="K337" s="142"/>
      <c r="L337" s="20"/>
      <c r="M337" s="20"/>
      <c r="N337" s="20"/>
      <c r="O337" s="20"/>
      <c r="P337" s="20"/>
      <c r="Q337" s="20"/>
      <c r="R337" s="20"/>
    </row>
    <row r="338" spans="3:18" ht="16.5" x14ac:dyDescent="0.3">
      <c r="C338" s="20"/>
      <c r="D338" s="142"/>
      <c r="E338" s="20"/>
      <c r="F338" s="20"/>
      <c r="G338" s="20"/>
      <c r="H338" s="20"/>
      <c r="I338" s="142"/>
      <c r="J338" s="142"/>
      <c r="K338" s="142"/>
      <c r="L338" s="20"/>
      <c r="M338" s="20"/>
      <c r="N338" s="20"/>
      <c r="O338" s="20"/>
      <c r="P338" s="20"/>
      <c r="Q338" s="20"/>
      <c r="R338" s="20"/>
    </row>
    <row r="339" spans="3:18" ht="16.5" x14ac:dyDescent="0.3">
      <c r="C339" s="20"/>
      <c r="D339" s="142"/>
      <c r="E339" s="20"/>
      <c r="F339" s="20"/>
      <c r="G339" s="20"/>
      <c r="H339" s="20"/>
      <c r="I339" s="142"/>
      <c r="J339" s="142"/>
      <c r="K339" s="142"/>
      <c r="L339" s="20"/>
      <c r="M339" s="20"/>
      <c r="N339" s="20"/>
      <c r="O339" s="20"/>
      <c r="P339" s="20"/>
      <c r="Q339" s="20"/>
      <c r="R339" s="20"/>
    </row>
    <row r="340" spans="3:18" ht="16.5" x14ac:dyDescent="0.3">
      <c r="C340" s="20"/>
      <c r="D340" s="142"/>
      <c r="E340" s="20"/>
      <c r="F340" s="20"/>
      <c r="G340" s="20"/>
      <c r="H340" s="20"/>
      <c r="I340" s="142"/>
      <c r="J340" s="142"/>
      <c r="K340" s="142"/>
      <c r="L340" s="20"/>
      <c r="M340" s="20"/>
      <c r="N340" s="20"/>
      <c r="O340" s="20"/>
      <c r="P340" s="20"/>
      <c r="Q340" s="20"/>
      <c r="R340" s="20"/>
    </row>
    <row r="341" spans="3:18" ht="16.5" x14ac:dyDescent="0.3">
      <c r="C341" s="20"/>
    </row>
    <row r="342" spans="3:18" ht="16.5" x14ac:dyDescent="0.3">
      <c r="C342" s="20"/>
    </row>
    <row r="343" spans="3:18" ht="16.5" x14ac:dyDescent="0.3">
      <c r="C343" s="20"/>
    </row>
    <row r="344" spans="3:18" ht="16.5" x14ac:dyDescent="0.3">
      <c r="C344" s="20"/>
    </row>
  </sheetData>
  <sheetProtection password="C613" sheet="1" objects="1" scenarios="1" selectLockedCells="1"/>
  <dataConsolidate/>
  <mergeCells count="524">
    <mergeCell ref="C53:G54"/>
    <mergeCell ref="O54:P54"/>
    <mergeCell ref="M54:N54"/>
    <mergeCell ref="O63:R63"/>
    <mergeCell ref="C55:L58"/>
    <mergeCell ref="C67:L67"/>
    <mergeCell ref="O55:R55"/>
    <mergeCell ref="O59:R59"/>
    <mergeCell ref="AC131:AG132"/>
    <mergeCell ref="AB128:AD129"/>
    <mergeCell ref="AE128:AF129"/>
    <mergeCell ref="AG128:AH129"/>
    <mergeCell ref="AG126:AH127"/>
    <mergeCell ref="AE126:AF127"/>
    <mergeCell ref="AB126:AD127"/>
    <mergeCell ref="U128:Y129"/>
    <mergeCell ref="Z128:AA129"/>
    <mergeCell ref="Z126:AA127"/>
    <mergeCell ref="U126:Y127"/>
    <mergeCell ref="V131:AA132"/>
    <mergeCell ref="C92:G93"/>
    <mergeCell ref="C94:G94"/>
    <mergeCell ref="C69:G70"/>
    <mergeCell ref="C71:G71"/>
    <mergeCell ref="V142:AA144"/>
    <mergeCell ref="M61:N61"/>
    <mergeCell ref="O64:R64"/>
    <mergeCell ref="M89:N89"/>
    <mergeCell ref="M85:N85"/>
    <mergeCell ref="O85:R85"/>
    <mergeCell ref="D141:M144"/>
    <mergeCell ref="N141:Q144"/>
    <mergeCell ref="N146:Q147"/>
    <mergeCell ref="P125:Q125"/>
    <mergeCell ref="O92:R94"/>
    <mergeCell ref="M92:N94"/>
    <mergeCell ref="H92:L94"/>
    <mergeCell ref="N120:O122"/>
    <mergeCell ref="H120:K122"/>
    <mergeCell ref="N114:O114"/>
    <mergeCell ref="P114:Q114"/>
    <mergeCell ref="N115:O115"/>
    <mergeCell ref="P115:Q115"/>
    <mergeCell ref="C100:K101"/>
    <mergeCell ref="N145:Q145"/>
    <mergeCell ref="D131:K131"/>
    <mergeCell ref="D135:K135"/>
    <mergeCell ref="L132:O132"/>
    <mergeCell ref="H69:L71"/>
    <mergeCell ref="P112:Q112"/>
    <mergeCell ref="AW96:AY96"/>
    <mergeCell ref="AE96:AF96"/>
    <mergeCell ref="U96:AA96"/>
    <mergeCell ref="AB96:AD96"/>
    <mergeCell ref="AB97:AD97"/>
    <mergeCell ref="L119:O119"/>
    <mergeCell ref="N113:O113"/>
    <mergeCell ref="N112:O112"/>
    <mergeCell ref="AG118:AH118"/>
    <mergeCell ref="AP90:AV90"/>
    <mergeCell ref="AW90:AY90"/>
    <mergeCell ref="U89:AA89"/>
    <mergeCell ref="U92:AA95"/>
    <mergeCell ref="AB89:AD89"/>
    <mergeCell ref="AE89:AF89"/>
    <mergeCell ref="U88:AH88"/>
    <mergeCell ref="U86:AH86"/>
    <mergeCell ref="AB87:AD87"/>
    <mergeCell ref="AG87:AH87"/>
    <mergeCell ref="U85:AA85"/>
    <mergeCell ref="AG85:AH85"/>
    <mergeCell ref="AG89:AH89"/>
    <mergeCell ref="AE118:AF118"/>
    <mergeCell ref="AE121:AF122"/>
    <mergeCell ref="AE119:AF120"/>
    <mergeCell ref="AY106:AZ106"/>
    <mergeCell ref="AW106:AX106"/>
    <mergeCell ref="U100:AA101"/>
    <mergeCell ref="AG103:AH106"/>
    <mergeCell ref="AE103:AF106"/>
    <mergeCell ref="U103:AD106"/>
    <mergeCell ref="AG111:AH112"/>
    <mergeCell ref="AG107:AH108"/>
    <mergeCell ref="AE107:AF108"/>
    <mergeCell ref="AE109:AF110"/>
    <mergeCell ref="AG109:AH110"/>
    <mergeCell ref="U107:AD108"/>
    <mergeCell ref="U109:AD110"/>
    <mergeCell ref="U111:AD112"/>
    <mergeCell ref="AE111:AF112"/>
    <mergeCell ref="AY108:AZ108"/>
    <mergeCell ref="AW108:AX108"/>
    <mergeCell ref="AY107:AZ107"/>
    <mergeCell ref="AW107:AX107"/>
    <mergeCell ref="AB118:AD118"/>
    <mergeCell ref="AB121:AD122"/>
    <mergeCell ref="AZ96:BA96"/>
    <mergeCell ref="BB96:BC96"/>
    <mergeCell ref="AP99:BC99"/>
    <mergeCell ref="AP100:AV100"/>
    <mergeCell ref="AW100:AY100"/>
    <mergeCell ref="AZ100:BA100"/>
    <mergeCell ref="BB100:BC100"/>
    <mergeCell ref="AW101:AY101"/>
    <mergeCell ref="AZ93:BA93"/>
    <mergeCell ref="BB93:BC93"/>
    <mergeCell ref="AP94:AV94"/>
    <mergeCell ref="AW94:AY94"/>
    <mergeCell ref="AZ94:BA94"/>
    <mergeCell ref="BB94:BC94"/>
    <mergeCell ref="AP95:BC95"/>
    <mergeCell ref="AP93:AV93"/>
    <mergeCell ref="AW93:AY93"/>
    <mergeCell ref="AZ90:BA90"/>
    <mergeCell ref="BB90:BC90"/>
    <mergeCell ref="AP91:AV91"/>
    <mergeCell ref="AW91:AY91"/>
    <mergeCell ref="AZ91:BA91"/>
    <mergeCell ref="BB91:BC91"/>
    <mergeCell ref="AP92:AV92"/>
    <mergeCell ref="AW92:AY92"/>
    <mergeCell ref="AZ92:BA92"/>
    <mergeCell ref="BB92:BC92"/>
    <mergeCell ref="AZ85:BA87"/>
    <mergeCell ref="BB85:BC87"/>
    <mergeCell ref="AP88:BC88"/>
    <mergeCell ref="AP89:AV89"/>
    <mergeCell ref="AW89:AY89"/>
    <mergeCell ref="AZ89:BA89"/>
    <mergeCell ref="BB89:BC89"/>
    <mergeCell ref="AP68:BC68"/>
    <mergeCell ref="AP69:AV69"/>
    <mergeCell ref="AW69:AY69"/>
    <mergeCell ref="AZ69:BA69"/>
    <mergeCell ref="BB69:BC69"/>
    <mergeCell ref="AP70:AV70"/>
    <mergeCell ref="AW70:AY70"/>
    <mergeCell ref="AZ70:BA70"/>
    <mergeCell ref="BB70:BC70"/>
    <mergeCell ref="AW71:AY71"/>
    <mergeCell ref="AP85:AV87"/>
    <mergeCell ref="AW85:AY87"/>
    <mergeCell ref="BB63:BC63"/>
    <mergeCell ref="AP64:BC64"/>
    <mergeCell ref="AP65:AV65"/>
    <mergeCell ref="AW65:AY65"/>
    <mergeCell ref="AZ65:BA65"/>
    <mergeCell ref="BB65:BC65"/>
    <mergeCell ref="AP66:BC66"/>
    <mergeCell ref="AP67:AV67"/>
    <mergeCell ref="AW67:AY67"/>
    <mergeCell ref="AZ67:BA67"/>
    <mergeCell ref="BB67:BC67"/>
    <mergeCell ref="AP63:AV63"/>
    <mergeCell ref="AW63:AY63"/>
    <mergeCell ref="AZ63:BA63"/>
    <mergeCell ref="AP60:AV60"/>
    <mergeCell ref="AW60:AY60"/>
    <mergeCell ref="AZ60:BA60"/>
    <mergeCell ref="BB60:BC60"/>
    <mergeCell ref="AP61:BC61"/>
    <mergeCell ref="AP62:AV62"/>
    <mergeCell ref="AW62:AY62"/>
    <mergeCell ref="AZ62:BA62"/>
    <mergeCell ref="BB62:BC62"/>
    <mergeCell ref="AP27:BC27"/>
    <mergeCell ref="AP28:AV28"/>
    <mergeCell ref="AW28:AY28"/>
    <mergeCell ref="AZ28:BA28"/>
    <mergeCell ref="BB28:BC28"/>
    <mergeCell ref="AP33:AV33"/>
    <mergeCell ref="AP41:AV41"/>
    <mergeCell ref="AW41:AY41"/>
    <mergeCell ref="AZ41:BA41"/>
    <mergeCell ref="BB41:BC41"/>
    <mergeCell ref="AP36:AV36"/>
    <mergeCell ref="AW36:AY36"/>
    <mergeCell ref="AZ36:BA36"/>
    <mergeCell ref="BB36:BC36"/>
    <mergeCell ref="AP39:AV39"/>
    <mergeCell ref="AW39:AY39"/>
    <mergeCell ref="AZ39:BA39"/>
    <mergeCell ref="BB39:BC39"/>
    <mergeCell ref="AP40:AV40"/>
    <mergeCell ref="AW40:AY40"/>
    <mergeCell ref="AZ40:BA40"/>
    <mergeCell ref="BB40:BC40"/>
    <mergeCell ref="BB31:BC31"/>
    <mergeCell ref="AP32:BC32"/>
    <mergeCell ref="AW21:AY23"/>
    <mergeCell ref="AZ21:BA23"/>
    <mergeCell ref="BB21:BC23"/>
    <mergeCell ref="AP24:BC24"/>
    <mergeCell ref="AP25:AV25"/>
    <mergeCell ref="AW25:AY25"/>
    <mergeCell ref="AZ25:BA25"/>
    <mergeCell ref="BB25:BC25"/>
    <mergeCell ref="AP26:AV26"/>
    <mergeCell ref="AW26:AY26"/>
    <mergeCell ref="AZ26:BA26"/>
    <mergeCell ref="BB26:BC26"/>
    <mergeCell ref="AP21:AV23"/>
    <mergeCell ref="AE30:AF30"/>
    <mergeCell ref="AG25:AH25"/>
    <mergeCell ref="AE26:AF26"/>
    <mergeCell ref="AG26:AH26"/>
    <mergeCell ref="AE28:AF28"/>
    <mergeCell ref="AG28:AH28"/>
    <mergeCell ref="U25:AA25"/>
    <mergeCell ref="U27:AH27"/>
    <mergeCell ref="U46:AA48"/>
    <mergeCell ref="U40:AA40"/>
    <mergeCell ref="AE25:AF25"/>
    <mergeCell ref="AB26:AD26"/>
    <mergeCell ref="AB28:AD28"/>
    <mergeCell ref="AP34:BC34"/>
    <mergeCell ref="AW33:AY33"/>
    <mergeCell ref="AZ33:BA33"/>
    <mergeCell ref="BB33:BC33"/>
    <mergeCell ref="AP35:AV35"/>
    <mergeCell ref="AW35:AY35"/>
    <mergeCell ref="AZ35:BA35"/>
    <mergeCell ref="BB35:BC35"/>
    <mergeCell ref="BB53:BC55"/>
    <mergeCell ref="AP58:AV58"/>
    <mergeCell ref="AW58:AY58"/>
    <mergeCell ref="AZ58:BA58"/>
    <mergeCell ref="BB58:BC58"/>
    <mergeCell ref="AW43:AY43"/>
    <mergeCell ref="AG50:AH50"/>
    <mergeCell ref="AG51:AH51"/>
    <mergeCell ref="U49:AH49"/>
    <mergeCell ref="AE50:AF50"/>
    <mergeCell ref="AE51:AF51"/>
    <mergeCell ref="U51:AA51"/>
    <mergeCell ref="AB50:AD50"/>
    <mergeCell ref="U44:Y45"/>
    <mergeCell ref="U50:AA50"/>
    <mergeCell ref="AE46:AF48"/>
    <mergeCell ref="AG46:AH48"/>
    <mergeCell ref="AE84:AF84"/>
    <mergeCell ref="AP29:AV29"/>
    <mergeCell ref="AW29:AY29"/>
    <mergeCell ref="AZ29:BA29"/>
    <mergeCell ref="AZ31:BA31"/>
    <mergeCell ref="AG30:AH30"/>
    <mergeCell ref="AP53:AV55"/>
    <mergeCell ref="AW53:AY55"/>
    <mergeCell ref="AZ53:BA55"/>
    <mergeCell ref="AP59:AV59"/>
    <mergeCell ref="AW59:AY59"/>
    <mergeCell ref="AZ59:BA59"/>
    <mergeCell ref="AP30:BC30"/>
    <mergeCell ref="AP31:AV31"/>
    <mergeCell ref="AW31:AY31"/>
    <mergeCell ref="BB29:BC29"/>
    <mergeCell ref="BB59:BC59"/>
    <mergeCell ref="AG53:AH53"/>
    <mergeCell ref="U29:AH29"/>
    <mergeCell ref="AP56:BC56"/>
    <mergeCell ref="AP57:AV57"/>
    <mergeCell ref="AW57:AY57"/>
    <mergeCell ref="AZ57:BA57"/>
    <mergeCell ref="BB57:BC57"/>
    <mergeCell ref="M25:N25"/>
    <mergeCell ref="AE92:AF95"/>
    <mergeCell ref="AB92:AD95"/>
    <mergeCell ref="AE87:AF87"/>
    <mergeCell ref="AE85:AF85"/>
    <mergeCell ref="AE57:AF57"/>
    <mergeCell ref="AG57:AH57"/>
    <mergeCell ref="AE58:AF58"/>
    <mergeCell ref="AG58:AH58"/>
    <mergeCell ref="AG60:AH60"/>
    <mergeCell ref="AB64:AD64"/>
    <mergeCell ref="AG64:AH64"/>
    <mergeCell ref="AE64:AF64"/>
    <mergeCell ref="AB85:AD85"/>
    <mergeCell ref="U80:AH80"/>
    <mergeCell ref="U83:AA83"/>
    <mergeCell ref="AG81:AH81"/>
    <mergeCell ref="U75:AD76"/>
    <mergeCell ref="U77:AA79"/>
    <mergeCell ref="AB77:AD79"/>
    <mergeCell ref="AG77:AH79"/>
    <mergeCell ref="AE77:AF79"/>
    <mergeCell ref="AE83:AF83"/>
    <mergeCell ref="U82:AA82"/>
    <mergeCell ref="M28:N28"/>
    <mergeCell ref="C6:P7"/>
    <mergeCell ref="C21:L23"/>
    <mergeCell ref="M21:N23"/>
    <mergeCell ref="M24:N24"/>
    <mergeCell ref="H12:P12"/>
    <mergeCell ref="O24:R24"/>
    <mergeCell ref="H8:P8"/>
    <mergeCell ref="H9:P9"/>
    <mergeCell ref="H17:P17"/>
    <mergeCell ref="H13:P13"/>
    <mergeCell ref="H10:P10"/>
    <mergeCell ref="H11:L11"/>
    <mergeCell ref="C14:G16"/>
    <mergeCell ref="H14:O14"/>
    <mergeCell ref="H15:O15"/>
    <mergeCell ref="H16:O16"/>
    <mergeCell ref="O21:R21"/>
    <mergeCell ref="M27:N27"/>
    <mergeCell ref="O27:R27"/>
    <mergeCell ref="O22:R23"/>
    <mergeCell ref="O26:R26"/>
    <mergeCell ref="O25:R25"/>
    <mergeCell ref="M26:N26"/>
    <mergeCell ref="C33:L33"/>
    <mergeCell ref="M33:N33"/>
    <mergeCell ref="C35:L36"/>
    <mergeCell ref="AB53:AD53"/>
    <mergeCell ref="AB46:AD48"/>
    <mergeCell ref="U33:AA33"/>
    <mergeCell ref="U34:AA34"/>
    <mergeCell ref="M29:N29"/>
    <mergeCell ref="O29:R29"/>
    <mergeCell ref="O30:R30"/>
    <mergeCell ref="O31:R31"/>
    <mergeCell ref="O32:R32"/>
    <mergeCell ref="O33:R33"/>
    <mergeCell ref="M43:N43"/>
    <mergeCell ref="M42:N42"/>
    <mergeCell ref="M41:N41"/>
    <mergeCell ref="M40:N40"/>
    <mergeCell ref="M37:N39"/>
    <mergeCell ref="M32:N32"/>
    <mergeCell ref="O43:R43"/>
    <mergeCell ref="M30:N30"/>
    <mergeCell ref="M31:N31"/>
    <mergeCell ref="O42:R42"/>
    <mergeCell ref="AB51:AD51"/>
    <mergeCell ref="U21:AA23"/>
    <mergeCell ref="AB21:AD23"/>
    <mergeCell ref="AE21:AF23"/>
    <mergeCell ref="O38:R39"/>
    <mergeCell ref="AG21:AH23"/>
    <mergeCell ref="U24:AH24"/>
    <mergeCell ref="AB41:AD41"/>
    <mergeCell ref="U41:AA41"/>
    <mergeCell ref="U30:AA30"/>
    <mergeCell ref="AB30:AD30"/>
    <mergeCell ref="U32:AA32"/>
    <mergeCell ref="O40:R40"/>
    <mergeCell ref="AE36:AF39"/>
    <mergeCell ref="AB36:AD39"/>
    <mergeCell ref="O41:R41"/>
    <mergeCell ref="AG33:AH33"/>
    <mergeCell ref="AG34:AH34"/>
    <mergeCell ref="AB32:AD32"/>
    <mergeCell ref="U31:AH31"/>
    <mergeCell ref="AG32:AH32"/>
    <mergeCell ref="AB25:AD25"/>
    <mergeCell ref="U28:AA28"/>
    <mergeCell ref="U26:AA26"/>
    <mergeCell ref="AE32:AF32"/>
    <mergeCell ref="AG90:AH90"/>
    <mergeCell ref="AG82:AH82"/>
    <mergeCell ref="AE81:AF81"/>
    <mergeCell ref="U81:AA81"/>
    <mergeCell ref="AG83:AH83"/>
    <mergeCell ref="AB82:AD82"/>
    <mergeCell ref="AB81:AD81"/>
    <mergeCell ref="AE72:AF72"/>
    <mergeCell ref="AB56:AD56"/>
    <mergeCell ref="AG62:AH62"/>
    <mergeCell ref="AB62:AD62"/>
    <mergeCell ref="U63:AA63"/>
    <mergeCell ref="AG68:AH68"/>
    <mergeCell ref="AE63:AF63"/>
    <mergeCell ref="AE62:AF62"/>
    <mergeCell ref="U62:AA62"/>
    <mergeCell ref="AB63:AD63"/>
    <mergeCell ref="AE90:AF90"/>
    <mergeCell ref="U61:AH61"/>
    <mergeCell ref="AE82:AF82"/>
    <mergeCell ref="AE66:AF66"/>
    <mergeCell ref="AG84:AH84"/>
    <mergeCell ref="AG66:AH66"/>
    <mergeCell ref="AE71:AF71"/>
    <mergeCell ref="AE60:AF60"/>
    <mergeCell ref="AB58:AD58"/>
    <mergeCell ref="AE53:AF53"/>
    <mergeCell ref="AE54:AF54"/>
    <mergeCell ref="AG54:AH54"/>
    <mergeCell ref="AB54:AD54"/>
    <mergeCell ref="O56:R58"/>
    <mergeCell ref="AB60:AD60"/>
    <mergeCell ref="AB55:AD55"/>
    <mergeCell ref="U60:AA60"/>
    <mergeCell ref="U58:AA58"/>
    <mergeCell ref="AE56:AF56"/>
    <mergeCell ref="AG56:AH56"/>
    <mergeCell ref="AB119:AD120"/>
    <mergeCell ref="M69:N71"/>
    <mergeCell ref="U67:AA70"/>
    <mergeCell ref="U97:AA97"/>
    <mergeCell ref="U64:AA64"/>
    <mergeCell ref="AB71:AD71"/>
    <mergeCell ref="AB67:AD70"/>
    <mergeCell ref="AB66:AD66"/>
    <mergeCell ref="U72:AA72"/>
    <mergeCell ref="AB72:AD72"/>
    <mergeCell ref="V66:AA66"/>
    <mergeCell ref="U90:AA90"/>
    <mergeCell ref="AB90:AD90"/>
    <mergeCell ref="M86:N86"/>
    <mergeCell ref="U84:AA84"/>
    <mergeCell ref="U71:AA71"/>
    <mergeCell ref="AB83:AD83"/>
    <mergeCell ref="AB84:AD84"/>
    <mergeCell ref="M67:N67"/>
    <mergeCell ref="C90:L90"/>
    <mergeCell ref="M90:N90"/>
    <mergeCell ref="C79:L81"/>
    <mergeCell ref="M82:N82"/>
    <mergeCell ref="O79:R79"/>
    <mergeCell ref="O86:R86"/>
    <mergeCell ref="C76:L78"/>
    <mergeCell ref="P111:Q111"/>
    <mergeCell ref="N109:O110"/>
    <mergeCell ref="P109:Q110"/>
    <mergeCell ref="O90:R90"/>
    <mergeCell ref="M87:N87"/>
    <mergeCell ref="M88:N88"/>
    <mergeCell ref="M83:N83"/>
    <mergeCell ref="M84:N84"/>
    <mergeCell ref="O89:R89"/>
    <mergeCell ref="O87:R87"/>
    <mergeCell ref="O88:R88"/>
    <mergeCell ref="N111:O111"/>
    <mergeCell ref="AE67:AF70"/>
    <mergeCell ref="AG67:AH67"/>
    <mergeCell ref="AG63:AH63"/>
    <mergeCell ref="O28:R28"/>
    <mergeCell ref="O84:R84"/>
    <mergeCell ref="O83:R83"/>
    <mergeCell ref="O80:R81"/>
    <mergeCell ref="O82:R82"/>
    <mergeCell ref="AE33:AF33"/>
    <mergeCell ref="AB33:AD33"/>
    <mergeCell ref="AB34:AD34"/>
    <mergeCell ref="U54:AA54"/>
    <mergeCell ref="AE34:AF34"/>
    <mergeCell ref="U36:AA39"/>
    <mergeCell ref="O37:R37"/>
    <mergeCell ref="AB40:AD40"/>
    <mergeCell ref="U52:AH52"/>
    <mergeCell ref="AE41:AF41"/>
    <mergeCell ref="AE40:AF40"/>
    <mergeCell ref="U57:AA57"/>
    <mergeCell ref="AB57:AD57"/>
    <mergeCell ref="Q54:R54"/>
    <mergeCell ref="U53:AA53"/>
    <mergeCell ref="U59:AH59"/>
    <mergeCell ref="M55:N58"/>
    <mergeCell ref="O69:R71"/>
    <mergeCell ref="M62:N62"/>
    <mergeCell ref="O61:R61"/>
    <mergeCell ref="M45:N47"/>
    <mergeCell ref="M79:N81"/>
    <mergeCell ref="M63:N63"/>
    <mergeCell ref="O65:R65"/>
    <mergeCell ref="O67:R67"/>
    <mergeCell ref="O66:R66"/>
    <mergeCell ref="M66:N66"/>
    <mergeCell ref="M65:N65"/>
    <mergeCell ref="M64:N64"/>
    <mergeCell ref="M59:N59"/>
    <mergeCell ref="M60:N60"/>
    <mergeCell ref="O62:R62"/>
    <mergeCell ref="O60:R60"/>
    <mergeCell ref="C45:G45"/>
    <mergeCell ref="C46:G47"/>
    <mergeCell ref="H45:L47"/>
    <mergeCell ref="O45:R47"/>
    <mergeCell ref="G160:J160"/>
    <mergeCell ref="G161:J161"/>
    <mergeCell ref="D129:K130"/>
    <mergeCell ref="L120:M122"/>
    <mergeCell ref="L123:M123"/>
    <mergeCell ref="L124:M124"/>
    <mergeCell ref="L127:M127"/>
    <mergeCell ref="P120:Q122"/>
    <mergeCell ref="P123:Q123"/>
    <mergeCell ref="N124:O124"/>
    <mergeCell ref="H124:K124"/>
    <mergeCell ref="D132:K132"/>
    <mergeCell ref="P132:Q132"/>
    <mergeCell ref="N123:O123"/>
    <mergeCell ref="D120:G122"/>
    <mergeCell ref="L125:M125"/>
    <mergeCell ref="N125:O125"/>
    <mergeCell ref="D136:K136"/>
    <mergeCell ref="D137:K137"/>
    <mergeCell ref="L137:O137"/>
    <mergeCell ref="P137:Q137"/>
    <mergeCell ref="AY111:AZ111"/>
    <mergeCell ref="AW111:AX111"/>
    <mergeCell ref="AY110:AZ110"/>
    <mergeCell ref="AW110:AX110"/>
    <mergeCell ref="AY109:AZ109"/>
    <mergeCell ref="AW109:AX109"/>
    <mergeCell ref="H123:K123"/>
    <mergeCell ref="H127:K127"/>
    <mergeCell ref="N127:O127"/>
    <mergeCell ref="P124:Q124"/>
    <mergeCell ref="P127:Q127"/>
    <mergeCell ref="R120:R122"/>
    <mergeCell ref="P119:R119"/>
    <mergeCell ref="U115:AA116"/>
    <mergeCell ref="P113:Q113"/>
    <mergeCell ref="U119:Y120"/>
    <mergeCell ref="U121:Y122"/>
    <mergeCell ref="Z118:AA118"/>
    <mergeCell ref="U118:Y118"/>
    <mergeCell ref="Z121:AA122"/>
    <mergeCell ref="Z119:AA120"/>
    <mergeCell ref="AG121:AH122"/>
    <mergeCell ref="AG119:AH120"/>
  </mergeCells>
  <conditionalFormatting sqref="R106 R108">
    <cfRule type="iconSet" priority="97">
      <iconSet>
        <cfvo type="percent" val="0"/>
        <cfvo type="percent" val="33"/>
        <cfvo type="percent" val="67"/>
      </iconSet>
    </cfRule>
  </conditionalFormatting>
  <conditionalFormatting sqref="L159 C129:D129 N159 P159 P168:R180 F170:O180 D167:E180 D128:H128 R103:R115 C105:K109 P109 C103:M104 C102:R102 C100:D100 L100:R101 C99:R99 C110:M115 N108:N109 C76 M76:N76 C92 H92 M92 O82:O92 C82:N89 O79 P91:R91 C69 H69 M69 C53:N59 P68:R68 O59:O68 O53:O55 P53:R54 U44:Y45 U75 U107 U109 U111 L118:L119 P118:P119 D118:H119 R118 C116:R117 M77:R78 D158:K159 C118:C124 C126:C128 D123:G124 D127:G127 P123:P124 C125:H125 U100 T108 U103 L123:L125 L127:L128 R124:R125 R127:R129 N124:N125 N127 P127:P128 P132 R158:R167 C130:C184 C61:N66 C60:L60 C79:L81 C68:N68 M67:N67 C91:N91 M90:N90">
    <cfRule type="containsText" dxfId="18" priority="86" operator="containsText" text="Design Stage">
      <formula>NOT(ISERROR(SEARCH("Design Stage",C44)))</formula>
    </cfRule>
  </conditionalFormatting>
  <conditionalFormatting sqref="O45">
    <cfRule type="iconSet" priority="99">
      <iconSet>
        <cfvo type="percent" val="0"/>
        <cfvo type="percent" val="33"/>
        <cfvo type="percent" val="67"/>
      </iconSet>
    </cfRule>
  </conditionalFormatting>
  <conditionalFormatting sqref="O99:R99 O92">
    <cfRule type="iconSet" priority="169">
      <iconSet>
        <cfvo type="percent" val="0"/>
        <cfvo type="percent" val="33"/>
        <cfvo type="percent" val="67"/>
      </iconSet>
    </cfRule>
  </conditionalFormatting>
  <conditionalFormatting sqref="L132">
    <cfRule type="containsText" dxfId="17" priority="38" operator="containsText" text="Design Stage">
      <formula>NOT(ISERROR(SEARCH("Design Stage",L132)))</formula>
    </cfRule>
  </conditionalFormatting>
  <conditionalFormatting sqref="L132">
    <cfRule type="iconSet" priority="39">
      <iconSet>
        <cfvo type="percent" val="0"/>
        <cfvo type="percent" val="33"/>
        <cfvo type="percent" val="67"/>
      </iconSet>
    </cfRule>
  </conditionalFormatting>
  <conditionalFormatting sqref="N123">
    <cfRule type="containsText" dxfId="16" priority="37" operator="containsText" text="Design Stage">
      <formula>NOT(ISERROR(SEARCH("Design Stage",N123)))</formula>
    </cfRule>
  </conditionalFormatting>
  <conditionalFormatting sqref="O69">
    <cfRule type="iconSet" priority="36">
      <iconSet>
        <cfvo type="percent" val="0"/>
        <cfvo type="percent" val="33"/>
        <cfvo type="percent" val="67"/>
      </iconSet>
    </cfRule>
  </conditionalFormatting>
  <conditionalFormatting sqref="R123">
    <cfRule type="containsText" dxfId="15" priority="30" operator="containsText" text="Design Stage">
      <formula>NOT(ISERROR(SEARCH("Design Stage",R123)))</formula>
    </cfRule>
  </conditionalFormatting>
  <conditionalFormatting sqref="O49">
    <cfRule type="iconSet" priority="28">
      <iconSet>
        <cfvo type="percent" val="0"/>
        <cfvo type="percent" val="33"/>
        <cfvo type="percent" val="67"/>
      </iconSet>
    </cfRule>
  </conditionalFormatting>
  <conditionalFormatting sqref="C73 H73 M73">
    <cfRule type="containsText" dxfId="14" priority="26" operator="containsText" text="Design Stage">
      <formula>NOT(ISERROR(SEARCH("Design Stage",C73)))</formula>
    </cfRule>
  </conditionalFormatting>
  <conditionalFormatting sqref="O73">
    <cfRule type="iconSet" priority="25">
      <iconSet>
        <cfvo type="percent" val="0"/>
        <cfvo type="percent" val="33"/>
        <cfvo type="percent" val="67"/>
      </iconSet>
    </cfRule>
  </conditionalFormatting>
  <conditionalFormatting sqref="C96 H96 M96 O96">
    <cfRule type="containsText" dxfId="13" priority="23" operator="containsText" text="Design Stage">
      <formula>NOT(ISERROR(SEARCH("Design Stage",C96)))</formula>
    </cfRule>
  </conditionalFormatting>
  <conditionalFormatting sqref="O96">
    <cfRule type="iconSet" priority="24">
      <iconSet>
        <cfvo type="percent" val="0"/>
        <cfvo type="percent" val="33"/>
        <cfvo type="percent" val="67"/>
      </iconSet>
    </cfRule>
  </conditionalFormatting>
  <conditionalFormatting sqref="H123">
    <cfRule type="containsText" dxfId="12" priority="21" operator="containsText" text="Design Stage">
      <formula>NOT(ISERROR(SEARCH("Design Stage",H123)))</formula>
    </cfRule>
  </conditionalFormatting>
  <conditionalFormatting sqref="AN12:AN14">
    <cfRule type="containsText" dxfId="11" priority="20" operator="containsText" text="Design Stage">
      <formula>NOT(ISERROR(SEARCH("Design Stage",AN12)))</formula>
    </cfRule>
  </conditionalFormatting>
  <conditionalFormatting sqref="H124">
    <cfRule type="containsText" dxfId="10" priority="17" operator="containsText" text="Design Stage">
      <formula>NOT(ISERROR(SEARCH("Design Stage",H124)))</formula>
    </cfRule>
  </conditionalFormatting>
  <conditionalFormatting sqref="H127">
    <cfRule type="containsText" dxfId="9" priority="16" operator="containsText" text="Design Stage">
      <formula>NOT(ISERROR(SEARCH("Design Stage",H127)))</formula>
    </cfRule>
  </conditionalFormatting>
  <conditionalFormatting sqref="G160">
    <cfRule type="containsText" dxfId="8" priority="13" operator="containsText" text="Design Stage">
      <formula>NOT(ISERROR(SEARCH("Design Stage",G160)))</formula>
    </cfRule>
  </conditionalFormatting>
  <conditionalFormatting sqref="U115">
    <cfRule type="containsText" dxfId="7" priority="12" operator="containsText" text="Design Stage">
      <formula>NOT(ISERROR(SEARCH("Design Stage",U115)))</formula>
    </cfRule>
  </conditionalFormatting>
  <conditionalFormatting sqref="L138">
    <cfRule type="containsText" dxfId="6" priority="5" operator="containsText" text="Design Stage">
      <formula>NOT(ISERROR(SEARCH("Design Stage",L138)))</formula>
    </cfRule>
  </conditionalFormatting>
  <conditionalFormatting sqref="P137 D135:D136">
    <cfRule type="containsText" dxfId="5" priority="10" operator="containsText" text="Design Stage">
      <formula>NOT(ISERROR(SEARCH("Design Stage",D135)))</formula>
    </cfRule>
  </conditionalFormatting>
  <conditionalFormatting sqref="L137">
    <cfRule type="containsText" dxfId="4" priority="8" operator="containsText" text="Design Stage">
      <formula>NOT(ISERROR(SEARCH("Design Stage",L137)))</formula>
    </cfRule>
  </conditionalFormatting>
  <conditionalFormatting sqref="L137">
    <cfRule type="iconSet" priority="9">
      <iconSet>
        <cfvo type="percent" val="0"/>
        <cfvo type="percent" val="33"/>
        <cfvo type="percent" val="67"/>
      </iconSet>
    </cfRule>
  </conditionalFormatting>
  <conditionalFormatting sqref="P138">
    <cfRule type="containsText" dxfId="3" priority="7" operator="containsText" text="Design Stage">
      <formula>NOT(ISERROR(SEARCH("Design Stage",P138)))</formula>
    </cfRule>
  </conditionalFormatting>
  <conditionalFormatting sqref="L138">
    <cfRule type="iconSet" priority="6">
      <iconSet>
        <cfvo type="percent" val="0"/>
        <cfvo type="percent" val="33"/>
        <cfvo type="percent" val="67"/>
      </iconSet>
    </cfRule>
  </conditionalFormatting>
  <conditionalFormatting sqref="P125">
    <cfRule type="containsText" dxfId="2" priority="4" operator="containsText" text="Design Stage">
      <formula>NOT(ISERROR(SEARCH("Design Stage",P125)))</formula>
    </cfRule>
  </conditionalFormatting>
  <conditionalFormatting sqref="S99">
    <cfRule type="containsText" dxfId="1" priority="2" operator="containsText" text="Design Stage">
      <formula>NOT(ISERROR(SEARCH("Design Stage",S99)))</formula>
    </cfRule>
  </conditionalFormatting>
  <conditionalFormatting sqref="S99">
    <cfRule type="iconSet" priority="3">
      <iconSet>
        <cfvo type="percent" val="0"/>
        <cfvo type="percent" val="33"/>
        <cfvo type="percent" val="67"/>
      </iconSet>
    </cfRule>
  </conditionalFormatting>
  <conditionalFormatting sqref="S100">
    <cfRule type="containsText" dxfId="0" priority="1" operator="containsText" text="Design Stage">
      <formula>NOT(ISERROR(SEARCH("Design Stage",S100)))</formula>
    </cfRule>
  </conditionalFormatting>
  <dataValidations count="2">
    <dataValidation type="list" errorStyle="warning" allowBlank="1" showInputMessage="1" showErrorMessage="1" sqref="H12:P12">
      <formula1>type_build</formula1>
    </dataValidation>
    <dataValidation type="list" allowBlank="1" showInputMessage="1" showErrorMessage="1" sqref="H13:P13">
      <formula1>INDIRECT(VLOOKUP($H$12,listb,2,FALSE))</formula1>
    </dataValidation>
  </dataValidations>
  <printOptions horizontalCentered="1" verticalCentered="1"/>
  <pageMargins left="3.937007874015748E-2" right="3.937007874015748E-2" top="0.19685039370078741" bottom="0.19685039370078741" header="0.31496062992125984" footer="0.31496062992125984"/>
  <pageSetup paperSize="8" scale="40" orientation="portrait" horizontalDpi="300" verticalDpi="300" r:id="rId1"/>
  <ignoredErrors>
    <ignoredError sqref="AL36 AN35 AN40 DQ117:DQ118 DQ119:DR119 DR117" evalError="1"/>
    <ignoredError sqref="DN118:DP118" formula="1"/>
    <ignoredError sqref="DR118" evalError="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52" r:id="rId4" name="Check Box 4">
              <controlPr locked="0" defaultSize="0" autoFill="0" autoLine="0" autoPict="0">
                <anchor moveWithCells="1">
                  <from>
                    <xdr:col>15</xdr:col>
                    <xdr:colOff>209550</xdr:colOff>
                    <xdr:row>13</xdr:row>
                    <xdr:rowOff>0</xdr:rowOff>
                  </from>
                  <to>
                    <xdr:col>15</xdr:col>
                    <xdr:colOff>495300</xdr:colOff>
                    <xdr:row>14</xdr:row>
                    <xdr:rowOff>0</xdr:rowOff>
                  </to>
                </anchor>
              </controlPr>
            </control>
          </mc:Choice>
        </mc:AlternateContent>
        <mc:AlternateContent xmlns:mc="http://schemas.openxmlformats.org/markup-compatibility/2006">
          <mc:Choice Requires="x14">
            <control shapeId="2053" r:id="rId5" name="Check Box 5">
              <controlPr locked="0" defaultSize="0" autoFill="0" autoLine="0" autoPict="0">
                <anchor moveWithCells="1">
                  <from>
                    <xdr:col>15</xdr:col>
                    <xdr:colOff>209550</xdr:colOff>
                    <xdr:row>14</xdr:row>
                    <xdr:rowOff>19050</xdr:rowOff>
                  </from>
                  <to>
                    <xdr:col>15</xdr:col>
                    <xdr:colOff>447675</xdr:colOff>
                    <xdr:row>15</xdr:row>
                    <xdr:rowOff>0</xdr:rowOff>
                  </to>
                </anchor>
              </controlPr>
            </control>
          </mc:Choice>
        </mc:AlternateContent>
        <mc:AlternateContent xmlns:mc="http://schemas.openxmlformats.org/markup-compatibility/2006">
          <mc:Choice Requires="x14">
            <control shapeId="2054" r:id="rId6" name="Check Box 6">
              <controlPr locked="0" defaultSize="0" autoFill="0" autoLine="0" autoPict="0">
                <anchor moveWithCells="1">
                  <from>
                    <xdr:col>15</xdr:col>
                    <xdr:colOff>209550</xdr:colOff>
                    <xdr:row>15</xdr:row>
                    <xdr:rowOff>19050</xdr:rowOff>
                  </from>
                  <to>
                    <xdr:col>15</xdr:col>
                    <xdr:colOff>514350</xdr:colOff>
                    <xdr:row>16</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Sheet2!$F$18:$F$21</xm:f>
          </x14:formula1>
          <xm:sqref>H10:P10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AB319"/>
  <sheetViews>
    <sheetView showGridLines="0" showRowColHeaders="0" topLeftCell="A19" zoomScale="90" zoomScaleNormal="90" zoomScaleSheetLayoutView="90" zoomScalePageLayoutView="90" workbookViewId="0">
      <selection activeCell="U160" sqref="U160:V174"/>
    </sheetView>
  </sheetViews>
  <sheetFormatPr defaultColWidth="9.140625" defaultRowHeight="15" x14ac:dyDescent="0.25"/>
  <cols>
    <col min="1" max="1" width="2.7109375" style="683" customWidth="1"/>
    <col min="2" max="2" width="1.7109375" style="683" customWidth="1"/>
    <col min="3" max="3" width="3.7109375" style="683" customWidth="1"/>
    <col min="4" max="4" width="6.5703125" style="683" customWidth="1"/>
    <col min="5" max="6" width="3.85546875" style="683" customWidth="1"/>
    <col min="7" max="8" width="9.140625" style="683"/>
    <col min="9" max="9" width="4.42578125" style="683" customWidth="1"/>
    <col min="10" max="10" width="7.5703125" style="683" customWidth="1"/>
    <col min="11" max="11" width="7.7109375" style="683" customWidth="1"/>
    <col min="12" max="12" width="30.7109375" style="683" hidden="1" customWidth="1"/>
    <col min="13" max="13" width="9.140625" style="683"/>
    <col min="14" max="14" width="9.140625" style="683" hidden="1" customWidth="1"/>
    <col min="15" max="15" width="17" style="683" customWidth="1"/>
    <col min="16" max="16" width="4.85546875" style="683" customWidth="1"/>
    <col min="17" max="18" width="6" style="683" customWidth="1"/>
    <col min="19" max="20" width="8.85546875" style="683" customWidth="1"/>
    <col min="21" max="21" width="14.85546875" style="683" customWidth="1"/>
    <col min="22" max="22" width="17.5703125" style="683" customWidth="1"/>
    <col min="23" max="23" width="3.7109375" style="683" customWidth="1"/>
    <col min="24" max="24" width="1.7109375" style="683" customWidth="1"/>
    <col min="25" max="25" width="2.7109375" style="683" customWidth="1"/>
    <col min="26" max="28" width="9.140625" style="683" hidden="1" customWidth="1"/>
    <col min="29" max="16384" width="9.140625" style="683"/>
  </cols>
  <sheetData>
    <row r="1" spans="2:28" x14ac:dyDescent="0.25">
      <c r="B1" s="474"/>
      <c r="D1" s="399"/>
      <c r="E1" s="399"/>
      <c r="F1" s="399"/>
      <c r="G1" s="399"/>
      <c r="H1" s="399"/>
      <c r="I1" s="399"/>
      <c r="J1" s="399"/>
      <c r="K1" s="399"/>
    </row>
    <row r="2" spans="2:28" ht="26.25" customHeight="1" x14ac:dyDescent="0.45">
      <c r="B2" s="474"/>
      <c r="E2" s="399"/>
      <c r="F2" s="399"/>
      <c r="G2" s="752"/>
      <c r="I2" s="399"/>
      <c r="J2" s="399"/>
      <c r="K2" s="399"/>
    </row>
    <row r="3" spans="2:28" ht="15" customHeight="1" x14ac:dyDescent="0.25">
      <c r="B3" s="474"/>
      <c r="E3" s="399"/>
      <c r="F3" s="399"/>
      <c r="I3" s="399"/>
      <c r="J3" s="399"/>
      <c r="K3" s="399"/>
    </row>
    <row r="4" spans="2:28" ht="15" customHeight="1" x14ac:dyDescent="0.3">
      <c r="B4" s="474"/>
      <c r="E4" s="399"/>
      <c r="F4" s="399"/>
      <c r="G4" s="753"/>
      <c r="I4" s="399"/>
      <c r="J4" s="399"/>
      <c r="K4" s="399"/>
    </row>
    <row r="5" spans="2:28" ht="18" customHeight="1" x14ac:dyDescent="0.3">
      <c r="B5" s="753" t="s">
        <v>1062</v>
      </c>
      <c r="E5" s="399"/>
      <c r="F5" s="399"/>
      <c r="G5" s="753"/>
      <c r="I5" s="399"/>
      <c r="J5" s="399"/>
      <c r="K5" s="399"/>
    </row>
    <row r="6" spans="2:28" ht="23.25" x14ac:dyDescent="0.35">
      <c r="B6" s="515" t="s">
        <v>1216</v>
      </c>
      <c r="D6" s="515"/>
      <c r="E6" s="399"/>
      <c r="F6" s="399"/>
      <c r="G6" s="515"/>
      <c r="I6" s="399"/>
      <c r="J6" s="399"/>
      <c r="K6" s="399"/>
      <c r="L6" s="399"/>
      <c r="M6" s="399"/>
      <c r="N6" s="399"/>
      <c r="O6" s="399"/>
      <c r="P6" s="399"/>
      <c r="Q6" s="399"/>
      <c r="R6" s="399"/>
    </row>
    <row r="7" spans="2:28" ht="15" customHeight="1" x14ac:dyDescent="0.3">
      <c r="B7" s="753" t="s">
        <v>675</v>
      </c>
      <c r="E7" s="2071"/>
      <c r="F7" s="2071"/>
      <c r="G7" s="2071"/>
      <c r="I7" s="399"/>
      <c r="J7" s="399"/>
      <c r="K7" s="399"/>
      <c r="L7" s="399"/>
      <c r="M7" s="399"/>
      <c r="N7" s="399"/>
      <c r="O7" s="399"/>
      <c r="P7" s="399"/>
      <c r="Q7" s="399"/>
      <c r="R7" s="399"/>
    </row>
    <row r="8" spans="2:28" ht="15" customHeight="1" x14ac:dyDescent="0.25">
      <c r="B8" s="2083" t="s">
        <v>277</v>
      </c>
      <c r="C8" s="2084"/>
      <c r="D8" s="2084"/>
      <c r="E8" s="2084"/>
      <c r="F8" s="2084"/>
      <c r="G8" s="2084"/>
      <c r="H8" s="2084"/>
      <c r="I8" s="2084"/>
      <c r="J8" s="2084"/>
      <c r="K8" s="2084"/>
      <c r="L8" s="2084"/>
      <c r="M8" s="2084"/>
      <c r="N8" s="2084"/>
      <c r="O8" s="2084"/>
      <c r="P8" s="2085"/>
      <c r="Q8" s="2119" t="s">
        <v>1198</v>
      </c>
      <c r="R8" s="2120"/>
      <c r="S8" s="2128" t="s">
        <v>839</v>
      </c>
      <c r="T8" s="2128"/>
      <c r="U8" s="2083" t="s">
        <v>1206</v>
      </c>
      <c r="V8" s="2084"/>
      <c r="W8" s="2084"/>
      <c r="X8" s="2085"/>
    </row>
    <row r="9" spans="2:28" ht="11.25" customHeight="1" x14ac:dyDescent="0.25">
      <c r="B9" s="2086"/>
      <c r="C9" s="2087"/>
      <c r="D9" s="2087"/>
      <c r="E9" s="2087"/>
      <c r="F9" s="2087"/>
      <c r="G9" s="2087"/>
      <c r="H9" s="2087"/>
      <c r="I9" s="2087"/>
      <c r="J9" s="2087"/>
      <c r="K9" s="2087"/>
      <c r="L9" s="2087"/>
      <c r="M9" s="2087"/>
      <c r="N9" s="2087"/>
      <c r="O9" s="2087"/>
      <c r="P9" s="2088"/>
      <c r="Q9" s="2121"/>
      <c r="R9" s="2122"/>
      <c r="S9" s="2129" t="s">
        <v>995</v>
      </c>
      <c r="T9" s="2129"/>
      <c r="U9" s="2086"/>
      <c r="V9" s="2087"/>
      <c r="W9" s="2087"/>
      <c r="X9" s="2088"/>
    </row>
    <row r="10" spans="2:28" ht="11.25" customHeight="1" x14ac:dyDescent="0.25">
      <c r="B10" s="2086"/>
      <c r="C10" s="2087"/>
      <c r="D10" s="2087"/>
      <c r="E10" s="2087"/>
      <c r="F10" s="2087"/>
      <c r="G10" s="2087"/>
      <c r="H10" s="2087"/>
      <c r="I10" s="2087"/>
      <c r="J10" s="2087"/>
      <c r="K10" s="2087"/>
      <c r="L10" s="2087"/>
      <c r="M10" s="2087"/>
      <c r="N10" s="2087"/>
      <c r="O10" s="2087"/>
      <c r="P10" s="2088"/>
      <c r="Q10" s="2121"/>
      <c r="R10" s="2122"/>
      <c r="S10" s="2129"/>
      <c r="T10" s="2129"/>
      <c r="U10" s="2086"/>
      <c r="V10" s="2087"/>
      <c r="W10" s="2087"/>
      <c r="X10" s="2088"/>
      <c r="AA10" s="683" t="s">
        <v>1223</v>
      </c>
      <c r="AB10" s="683" t="s">
        <v>1224</v>
      </c>
    </row>
    <row r="11" spans="2:28" ht="11.25" customHeight="1" x14ac:dyDescent="0.25">
      <c r="B11" s="2086"/>
      <c r="C11" s="2087"/>
      <c r="D11" s="2087"/>
      <c r="E11" s="2087"/>
      <c r="F11" s="2087"/>
      <c r="G11" s="2087"/>
      <c r="H11" s="2087"/>
      <c r="I11" s="2087"/>
      <c r="J11" s="2087"/>
      <c r="K11" s="2087"/>
      <c r="L11" s="2087"/>
      <c r="M11" s="2087"/>
      <c r="N11" s="2087"/>
      <c r="O11" s="2087"/>
      <c r="P11" s="2088"/>
      <c r="Q11" s="2121"/>
      <c r="R11" s="2122"/>
      <c r="S11" s="2129"/>
      <c r="T11" s="2129"/>
      <c r="U11" s="2086"/>
      <c r="V11" s="2087"/>
      <c r="W11" s="2087"/>
      <c r="X11" s="2088"/>
      <c r="Z11" s="683" t="s">
        <v>1221</v>
      </c>
      <c r="AA11" s="683">
        <f>Q40+Q45+Q46+Q47+Q52+Q58+Q59+Q78+Q82+Q84+Q87+Q90+Q97+Q101+Q110+Q111+Q116+Q117+Q118+Q140+Q141+Q206+Q217</f>
        <v>83</v>
      </c>
      <c r="AB11" s="683">
        <f>Q40+Q45+Q46+Q47+Q52+Q58+Q59+Q78+Q82+Q84+Q87+Q90+Q97+Q101+Q110+Q111+Q206+Q217</f>
        <v>39</v>
      </c>
    </row>
    <row r="12" spans="2:28" ht="11.25" customHeight="1" x14ac:dyDescent="0.25">
      <c r="B12" s="2089"/>
      <c r="C12" s="2090"/>
      <c r="D12" s="2090"/>
      <c r="E12" s="2090"/>
      <c r="F12" s="2090"/>
      <c r="G12" s="2090"/>
      <c r="H12" s="2090"/>
      <c r="I12" s="2090"/>
      <c r="J12" s="2090"/>
      <c r="K12" s="2090"/>
      <c r="L12" s="2090"/>
      <c r="M12" s="2090"/>
      <c r="N12" s="2090"/>
      <c r="O12" s="2090"/>
      <c r="P12" s="2091"/>
      <c r="Q12" s="2123"/>
      <c r="R12" s="2124"/>
      <c r="S12" s="2129"/>
      <c r="T12" s="2129"/>
      <c r="U12" s="2089"/>
      <c r="V12" s="2090"/>
      <c r="W12" s="2090"/>
      <c r="X12" s="2091"/>
      <c r="Z12" s="683" t="s">
        <v>180</v>
      </c>
      <c r="AA12" s="683">
        <f>Q17+Q30+Q31+Q32+Q48+Q50+Q51+Q54+Q55+Q56+Q105+Q114+Q174+Q185+Q188+Q192+Q195+Q196+Q208+Q220+Q222+Q223+Q226+Q240+Q244+Q247</f>
        <v>39</v>
      </c>
      <c r="AB12" s="683">
        <f>Q17+Q30+Q31+Q32+Q48+Q50+Q51+Q54+Q55+Q56+Q105+Q146+Q147+Q148+Q149+Q150+Q151+Q152+Q153+Q154+Q155+Q185+Q188+Q192+Q195+Q196+Q208+Q220+Q222+Q223+Q226+Q240+Q244+Q247</f>
        <v>55</v>
      </c>
    </row>
    <row r="13" spans="2:28" ht="9.9499999999999993" customHeight="1" x14ac:dyDescent="0.25">
      <c r="B13" s="915"/>
      <c r="C13" s="914"/>
      <c r="D13" s="916"/>
      <c r="E13" s="916"/>
      <c r="F13" s="916"/>
      <c r="G13" s="916"/>
      <c r="H13" s="916"/>
      <c r="I13" s="916"/>
      <c r="J13" s="916"/>
      <c r="K13" s="916"/>
      <c r="L13" s="916"/>
      <c r="M13" s="916"/>
      <c r="N13" s="916"/>
      <c r="O13" s="916"/>
      <c r="P13" s="916"/>
      <c r="Q13" s="917"/>
      <c r="R13" s="917"/>
      <c r="S13" s="917"/>
      <c r="T13" s="917"/>
      <c r="U13" s="914"/>
      <c r="V13" s="914"/>
      <c r="W13" s="914"/>
      <c r="X13" s="914"/>
      <c r="Z13" s="683" t="s">
        <v>1222</v>
      </c>
      <c r="AA13" s="683">
        <f>Q19+Q20+Q21+Q22+Q23+Q60+Q168+Q171+Q172+Q230+Q233+Q234+Q235</f>
        <v>14</v>
      </c>
      <c r="AB13" s="683">
        <f>AA13</f>
        <v>14</v>
      </c>
    </row>
    <row r="14" spans="2:28" ht="14.1" customHeight="1" x14ac:dyDescent="0.25">
      <c r="B14" s="1296"/>
      <c r="C14" s="1296"/>
      <c r="D14" s="1297"/>
      <c r="E14" s="1297"/>
      <c r="F14" s="1297"/>
      <c r="G14" s="1297"/>
      <c r="H14" s="1297"/>
      <c r="I14" s="1297"/>
      <c r="J14" s="1297"/>
      <c r="K14" s="1297"/>
      <c r="L14" s="1297"/>
      <c r="M14" s="1297"/>
      <c r="N14" s="1297"/>
      <c r="O14" s="1297"/>
      <c r="P14" s="1297"/>
      <c r="Q14" s="1298"/>
      <c r="R14" s="1298"/>
      <c r="S14" s="1298"/>
      <c r="T14" s="1298"/>
      <c r="U14" s="1131"/>
      <c r="V14" s="1131"/>
      <c r="W14" s="1131"/>
      <c r="X14" s="1131"/>
      <c r="AA14" s="683">
        <f>SUM(AA11:AA13)</f>
        <v>136</v>
      </c>
      <c r="AB14" s="683">
        <f>SUM(AB11:AB13)</f>
        <v>108</v>
      </c>
    </row>
    <row r="15" spans="2:28" ht="27.75" x14ac:dyDescent="0.45">
      <c r="B15" s="1131"/>
      <c r="C15" s="914"/>
      <c r="D15" s="918" t="s">
        <v>173</v>
      </c>
      <c r="E15" s="919"/>
      <c r="F15" s="919"/>
      <c r="G15" s="919"/>
      <c r="H15" s="919"/>
      <c r="I15" s="919"/>
      <c r="J15" s="919"/>
      <c r="K15" s="919"/>
      <c r="L15" s="919"/>
      <c r="M15" s="919"/>
      <c r="N15" s="919"/>
      <c r="O15" s="919"/>
      <c r="P15" s="919"/>
      <c r="Q15" s="919"/>
      <c r="R15" s="919"/>
      <c r="S15" s="919"/>
      <c r="T15" s="919"/>
      <c r="U15" s="914"/>
      <c r="V15" s="914"/>
      <c r="W15" s="914"/>
      <c r="X15" s="1131"/>
    </row>
    <row r="16" spans="2:28" ht="18" x14ac:dyDescent="0.35">
      <c r="B16" s="1131"/>
      <c r="C16" s="915"/>
      <c r="D16" s="1130" t="s">
        <v>491</v>
      </c>
      <c r="E16" s="1129"/>
      <c r="F16" s="1129"/>
      <c r="G16" s="1129"/>
      <c r="H16" s="1129"/>
      <c r="I16" s="1129"/>
      <c r="J16" s="1129"/>
      <c r="K16" s="1129"/>
      <c r="L16" s="1129"/>
      <c r="M16" s="1129"/>
      <c r="N16" s="1129"/>
      <c r="O16" s="1129"/>
      <c r="P16" s="1129"/>
      <c r="Q16" s="1129"/>
      <c r="R16" s="1129"/>
      <c r="S16" s="1129"/>
      <c r="T16" s="1129"/>
      <c r="U16" s="1131" t="s">
        <v>1207</v>
      </c>
      <c r="V16" s="1131"/>
      <c r="W16" s="915"/>
      <c r="X16" s="1131"/>
    </row>
    <row r="17" spans="2:24" ht="15" customHeight="1" x14ac:dyDescent="0.25">
      <c r="B17" s="1131"/>
      <c r="C17" s="914"/>
      <c r="D17" s="2125" t="s">
        <v>278</v>
      </c>
      <c r="E17" s="2114" t="s">
        <v>1218</v>
      </c>
      <c r="F17" s="2114"/>
      <c r="G17" s="2114"/>
      <c r="H17" s="2114"/>
      <c r="I17" s="2114"/>
      <c r="J17" s="2114"/>
      <c r="K17" s="2114"/>
      <c r="L17" s="2114"/>
      <c r="M17" s="2114"/>
      <c r="N17" s="2114"/>
      <c r="O17" s="2114"/>
      <c r="P17" s="2126" t="s">
        <v>180</v>
      </c>
      <c r="Q17" s="2127">
        <v>1</v>
      </c>
      <c r="R17" s="2127"/>
      <c r="S17" s="2099"/>
      <c r="T17" s="2099"/>
      <c r="U17" s="2067"/>
      <c r="V17" s="2067"/>
      <c r="W17" s="915"/>
      <c r="X17" s="1131"/>
    </row>
    <row r="18" spans="2:24" ht="15" customHeight="1" x14ac:dyDescent="0.25">
      <c r="B18" s="1131"/>
      <c r="C18" s="914"/>
      <c r="D18" s="2125"/>
      <c r="E18" s="2114"/>
      <c r="F18" s="2114"/>
      <c r="G18" s="2114"/>
      <c r="H18" s="2114"/>
      <c r="I18" s="2114"/>
      <c r="J18" s="2114"/>
      <c r="K18" s="2114"/>
      <c r="L18" s="2114"/>
      <c r="M18" s="2114"/>
      <c r="N18" s="2114"/>
      <c r="O18" s="2114"/>
      <c r="P18" s="2126"/>
      <c r="Q18" s="2127"/>
      <c r="R18" s="2127"/>
      <c r="S18" s="2099"/>
      <c r="T18" s="2099"/>
      <c r="U18" s="2067"/>
      <c r="V18" s="2067"/>
      <c r="W18" s="915"/>
      <c r="X18" s="1131"/>
    </row>
    <row r="19" spans="2:24" ht="33.75" customHeight="1" x14ac:dyDescent="0.35">
      <c r="B19" s="1131"/>
      <c r="C19" s="914"/>
      <c r="D19" s="1134" t="s">
        <v>291</v>
      </c>
      <c r="E19" s="2107" t="s">
        <v>1018</v>
      </c>
      <c r="F19" s="2107"/>
      <c r="G19" s="2107"/>
      <c r="H19" s="2107"/>
      <c r="I19" s="2107"/>
      <c r="J19" s="2107"/>
      <c r="K19" s="2107"/>
      <c r="L19" s="2107"/>
      <c r="M19" s="2107"/>
      <c r="N19" s="1137"/>
      <c r="O19" s="1137"/>
      <c r="P19" s="1138" t="s">
        <v>181</v>
      </c>
      <c r="Q19" s="2093">
        <v>1</v>
      </c>
      <c r="R19" s="2093"/>
      <c r="S19" s="2097"/>
      <c r="T19" s="2097"/>
      <c r="U19" s="2067"/>
      <c r="V19" s="2067"/>
      <c r="W19" s="915"/>
      <c r="X19" s="1131"/>
    </row>
    <row r="20" spans="2:24" ht="16.5" x14ac:dyDescent="0.35">
      <c r="B20" s="1131"/>
      <c r="C20" s="914"/>
      <c r="D20" s="1134" t="s">
        <v>279</v>
      </c>
      <c r="E20" s="1135" t="s">
        <v>282</v>
      </c>
      <c r="F20" s="1135"/>
      <c r="G20" s="1136"/>
      <c r="H20" s="1136"/>
      <c r="I20" s="1136"/>
      <c r="J20" s="1136"/>
      <c r="K20" s="1136"/>
      <c r="L20" s="1137"/>
      <c r="M20" s="1137"/>
      <c r="N20" s="1137"/>
      <c r="O20" s="1137"/>
      <c r="P20" s="1138" t="s">
        <v>181</v>
      </c>
      <c r="Q20" s="2093">
        <v>1</v>
      </c>
      <c r="R20" s="2093"/>
      <c r="S20" s="2097"/>
      <c r="T20" s="2097"/>
      <c r="U20" s="2067"/>
      <c r="V20" s="2067"/>
      <c r="W20" s="915"/>
      <c r="X20" s="1131"/>
    </row>
    <row r="21" spans="2:24" ht="16.5" x14ac:dyDescent="0.35">
      <c r="B21" s="1131"/>
      <c r="C21" s="914"/>
      <c r="D21" s="1134" t="s">
        <v>293</v>
      </c>
      <c r="E21" s="1135" t="s">
        <v>283</v>
      </c>
      <c r="F21" s="1135"/>
      <c r="G21" s="1136"/>
      <c r="H21" s="1136"/>
      <c r="I21" s="1136"/>
      <c r="J21" s="1136"/>
      <c r="K21" s="1136"/>
      <c r="L21" s="1137"/>
      <c r="M21" s="1137"/>
      <c r="N21" s="1137"/>
      <c r="O21" s="1137"/>
      <c r="P21" s="1138" t="s">
        <v>181</v>
      </c>
      <c r="Q21" s="2093">
        <v>1</v>
      </c>
      <c r="R21" s="2093"/>
      <c r="S21" s="2097"/>
      <c r="T21" s="2097"/>
      <c r="U21" s="2067"/>
      <c r="V21" s="2067"/>
      <c r="W21" s="915"/>
      <c r="X21" s="1131"/>
    </row>
    <row r="22" spans="2:24" ht="29.25" customHeight="1" x14ac:dyDescent="0.35">
      <c r="B22" s="1131"/>
      <c r="C22" s="914"/>
      <c r="D22" s="1134" t="s">
        <v>294</v>
      </c>
      <c r="E22" s="2107" t="s">
        <v>824</v>
      </c>
      <c r="F22" s="2107"/>
      <c r="G22" s="2107"/>
      <c r="H22" s="2107"/>
      <c r="I22" s="2107"/>
      <c r="J22" s="2107"/>
      <c r="K22" s="2107"/>
      <c r="L22" s="2107"/>
      <c r="M22" s="2107"/>
      <c r="N22" s="1137"/>
      <c r="O22" s="1137"/>
      <c r="P22" s="1138" t="s">
        <v>181</v>
      </c>
      <c r="Q22" s="2093">
        <v>1</v>
      </c>
      <c r="R22" s="2093"/>
      <c r="S22" s="2097"/>
      <c r="T22" s="2097"/>
      <c r="U22" s="2067"/>
      <c r="V22" s="2067"/>
      <c r="W22" s="915"/>
      <c r="X22" s="1131"/>
    </row>
    <row r="23" spans="2:24" ht="16.5" x14ac:dyDescent="0.35">
      <c r="B23" s="1131"/>
      <c r="C23" s="914"/>
      <c r="D23" s="1134" t="s">
        <v>280</v>
      </c>
      <c r="E23" s="1135" t="s">
        <v>285</v>
      </c>
      <c r="F23" s="1135"/>
      <c r="G23" s="1136"/>
      <c r="H23" s="1136"/>
      <c r="I23" s="1136"/>
      <c r="J23" s="1136"/>
      <c r="K23" s="1136"/>
      <c r="L23" s="1137"/>
      <c r="M23" s="1137"/>
      <c r="N23" s="1137"/>
      <c r="O23" s="1137"/>
      <c r="P23" s="1138" t="s">
        <v>181</v>
      </c>
      <c r="Q23" s="2093">
        <v>1</v>
      </c>
      <c r="R23" s="2093"/>
      <c r="S23" s="2097"/>
      <c r="T23" s="2097"/>
      <c r="U23" s="2067"/>
      <c r="V23" s="2067"/>
      <c r="W23" s="915"/>
      <c r="X23" s="1131"/>
    </row>
    <row r="24" spans="2:24" ht="16.5" x14ac:dyDescent="0.35">
      <c r="B24" s="1131"/>
      <c r="C24" s="915"/>
      <c r="D24" s="2113" t="s">
        <v>40</v>
      </c>
      <c r="E24" s="2113"/>
      <c r="F24" s="2113"/>
      <c r="G24" s="2113"/>
      <c r="H24" s="2113"/>
      <c r="I24" s="2113"/>
      <c r="J24" s="2113"/>
      <c r="K24" s="2113"/>
      <c r="L24" s="2113"/>
      <c r="M24" s="2113"/>
      <c r="N24" s="2113"/>
      <c r="O24" s="2113"/>
      <c r="P24" s="2113"/>
      <c r="Q24" s="2101">
        <f>SUM(Q17:R23)</f>
        <v>6</v>
      </c>
      <c r="R24" s="2101"/>
      <c r="S24" s="2103">
        <f>SUM(S17:T23)</f>
        <v>0</v>
      </c>
      <c r="T24" s="2103"/>
      <c r="U24" s="1132"/>
      <c r="V24" s="1132"/>
      <c r="W24" s="915"/>
      <c r="X24" s="1131"/>
    </row>
    <row r="25" spans="2:24" ht="9.9499999999999993" customHeight="1" x14ac:dyDescent="0.3">
      <c r="B25" s="1131"/>
      <c r="C25" s="915"/>
      <c r="D25" s="1118"/>
      <c r="E25" s="1118"/>
      <c r="F25" s="1118"/>
      <c r="G25" s="1118"/>
      <c r="H25" s="1118"/>
      <c r="I25" s="1118"/>
      <c r="J25" s="1118"/>
      <c r="K25" s="1118"/>
      <c r="L25" s="1119"/>
      <c r="M25" s="1119"/>
      <c r="N25" s="1119"/>
      <c r="O25" s="1119"/>
      <c r="P25" s="1119"/>
      <c r="Q25" s="1119"/>
      <c r="R25" s="1119"/>
      <c r="S25" s="1120"/>
      <c r="T25" s="1120"/>
      <c r="U25" s="915"/>
      <c r="V25" s="915"/>
      <c r="W25" s="915"/>
      <c r="X25" s="1131"/>
    </row>
    <row r="26" spans="2:24" ht="18" x14ac:dyDescent="0.35">
      <c r="B26" s="1131"/>
      <c r="C26" s="915"/>
      <c r="D26" s="1130" t="s">
        <v>814</v>
      </c>
      <c r="E26" s="1130"/>
      <c r="F26" s="1130"/>
      <c r="G26" s="1130"/>
      <c r="H26" s="1130"/>
      <c r="I26" s="1130"/>
      <c r="J26" s="1130"/>
      <c r="K26" s="1130"/>
      <c r="L26" s="1130"/>
      <c r="M26" s="1130"/>
      <c r="N26" s="1130"/>
      <c r="O26" s="1130"/>
      <c r="P26" s="1130"/>
      <c r="Q26" s="1130"/>
      <c r="R26" s="1130"/>
      <c r="S26" s="1130"/>
      <c r="T26" s="1130"/>
      <c r="U26" s="1131" t="s">
        <v>1207</v>
      </c>
      <c r="V26" s="1131"/>
      <c r="W26" s="915"/>
      <c r="X26" s="1131"/>
    </row>
    <row r="27" spans="2:24" ht="16.5" x14ac:dyDescent="0.35">
      <c r="B27" s="1131"/>
      <c r="C27" s="914"/>
      <c r="D27" s="1139" t="s">
        <v>54</v>
      </c>
      <c r="E27" s="1139" t="s">
        <v>655</v>
      </c>
      <c r="F27" s="1139"/>
      <c r="G27" s="1140"/>
      <c r="H27" s="1140"/>
      <c r="I27" s="1140"/>
      <c r="J27" s="1140"/>
      <c r="K27" s="1140"/>
      <c r="L27" s="1141"/>
      <c r="M27" s="1137"/>
      <c r="N27" s="1137"/>
      <c r="O27" s="1137"/>
      <c r="P27" s="1142" t="s">
        <v>53</v>
      </c>
      <c r="Q27" s="2093" t="s">
        <v>194</v>
      </c>
      <c r="R27" s="2093"/>
      <c r="S27" s="2094" t="s">
        <v>194</v>
      </c>
      <c r="T27" s="2095"/>
      <c r="U27" s="2067"/>
      <c r="V27" s="2067"/>
      <c r="W27" s="914"/>
      <c r="X27" s="1131"/>
    </row>
    <row r="28" spans="2:24" ht="27.75" customHeight="1" x14ac:dyDescent="0.35">
      <c r="B28" s="1131"/>
      <c r="C28" s="914"/>
      <c r="D28" s="1139" t="s">
        <v>70</v>
      </c>
      <c r="E28" s="2114" t="s">
        <v>1087</v>
      </c>
      <c r="F28" s="2114"/>
      <c r="G28" s="2114"/>
      <c r="H28" s="2114"/>
      <c r="I28" s="2114"/>
      <c r="J28" s="2114"/>
      <c r="K28" s="2114"/>
      <c r="L28" s="2114"/>
      <c r="M28" s="2114"/>
      <c r="N28" s="2114"/>
      <c r="O28" s="1143"/>
      <c r="P28" s="1142" t="s">
        <v>53</v>
      </c>
      <c r="Q28" s="2093" t="s">
        <v>194</v>
      </c>
      <c r="R28" s="2093"/>
      <c r="S28" s="2094" t="s">
        <v>194</v>
      </c>
      <c r="T28" s="2095"/>
      <c r="U28" s="2067"/>
      <c r="V28" s="2067"/>
      <c r="W28" s="914"/>
      <c r="X28" s="1131"/>
    </row>
    <row r="29" spans="2:24" ht="16.5" x14ac:dyDescent="0.35">
      <c r="B29" s="1131"/>
      <c r="C29" s="914"/>
      <c r="D29" s="1139" t="s">
        <v>367</v>
      </c>
      <c r="E29" s="1134" t="s">
        <v>346</v>
      </c>
      <c r="F29" s="1300"/>
      <c r="G29" s="1144"/>
      <c r="H29" s="1144"/>
      <c r="I29" s="1144"/>
      <c r="J29" s="1144"/>
      <c r="K29" s="1144"/>
      <c r="L29" s="1137"/>
      <c r="M29" s="1137"/>
      <c r="N29" s="1137"/>
      <c r="O29" s="1137"/>
      <c r="P29" s="1145"/>
      <c r="Q29" s="1137"/>
      <c r="R29" s="1137"/>
      <c r="S29" s="1137"/>
      <c r="T29" s="1137"/>
      <c r="U29" s="2067"/>
      <c r="V29" s="2067"/>
      <c r="W29" s="914"/>
      <c r="X29" s="1131"/>
    </row>
    <row r="30" spans="2:24" ht="16.5" customHeight="1" x14ac:dyDescent="0.35">
      <c r="B30" s="1131"/>
      <c r="C30" s="914"/>
      <c r="D30" s="1136"/>
      <c r="F30" s="1146" t="s">
        <v>840</v>
      </c>
      <c r="G30" s="1146"/>
      <c r="H30" s="1146"/>
      <c r="I30" s="1146"/>
      <c r="J30" s="1136"/>
      <c r="K30" s="1136"/>
      <c r="L30" s="1137"/>
      <c r="M30" s="1137"/>
      <c r="N30" s="1137"/>
      <c r="O30" s="1137"/>
      <c r="P30" s="1147" t="s">
        <v>180</v>
      </c>
      <c r="Q30" s="2093">
        <v>3</v>
      </c>
      <c r="R30" s="2093"/>
      <c r="S30" s="2097"/>
      <c r="T30" s="2098"/>
      <c r="U30" s="2067"/>
      <c r="V30" s="2067"/>
      <c r="W30" s="914"/>
      <c r="X30" s="1131"/>
    </row>
    <row r="31" spans="2:24" ht="16.5" customHeight="1" x14ac:dyDescent="0.35">
      <c r="B31" s="1131"/>
      <c r="C31" s="914"/>
      <c r="D31" s="1136"/>
      <c r="F31" s="1146" t="s">
        <v>841</v>
      </c>
      <c r="G31" s="1146"/>
      <c r="H31" s="1146"/>
      <c r="I31" s="1146"/>
      <c r="J31" s="1136"/>
      <c r="K31" s="1136"/>
      <c r="L31" s="1137"/>
      <c r="M31" s="1137"/>
      <c r="N31" s="1137"/>
      <c r="O31" s="1137"/>
      <c r="P31" s="1147" t="s">
        <v>180</v>
      </c>
      <c r="Q31" s="2093">
        <v>2</v>
      </c>
      <c r="R31" s="2093"/>
      <c r="S31" s="2097"/>
      <c r="T31" s="2098"/>
      <c r="U31" s="2067"/>
      <c r="V31" s="2067"/>
      <c r="W31" s="914"/>
      <c r="X31" s="1131"/>
    </row>
    <row r="32" spans="2:24" ht="16.5" customHeight="1" x14ac:dyDescent="0.35">
      <c r="B32" s="1131"/>
      <c r="C32" s="914"/>
      <c r="D32" s="1136"/>
      <c r="F32" s="1146" t="s">
        <v>842</v>
      </c>
      <c r="G32" s="1146"/>
      <c r="H32" s="1146"/>
      <c r="I32" s="1146"/>
      <c r="J32" s="1136"/>
      <c r="K32" s="1136"/>
      <c r="L32" s="1137"/>
      <c r="M32" s="1137"/>
      <c r="N32" s="1137"/>
      <c r="O32" s="1137"/>
      <c r="P32" s="1147" t="s">
        <v>180</v>
      </c>
      <c r="Q32" s="2093">
        <v>1</v>
      </c>
      <c r="R32" s="2093"/>
      <c r="S32" s="2097"/>
      <c r="T32" s="2098"/>
      <c r="U32" s="2067"/>
      <c r="V32" s="2067"/>
      <c r="W32" s="914"/>
      <c r="X32" s="1131"/>
    </row>
    <row r="33" spans="2:24" ht="28.5" customHeight="1" x14ac:dyDescent="0.35">
      <c r="B33" s="1131"/>
      <c r="C33" s="914"/>
      <c r="D33" s="1139" t="s">
        <v>368</v>
      </c>
      <c r="E33" s="2107" t="s">
        <v>251</v>
      </c>
      <c r="F33" s="2107"/>
      <c r="G33" s="2107"/>
      <c r="H33" s="2107"/>
      <c r="I33" s="2107"/>
      <c r="J33" s="2107"/>
      <c r="K33" s="2107"/>
      <c r="L33" s="2107"/>
      <c r="M33" s="2107"/>
      <c r="N33" s="1145"/>
      <c r="O33" s="1137"/>
      <c r="P33" s="1145"/>
      <c r="Q33" s="2093"/>
      <c r="R33" s="2093"/>
      <c r="S33" s="2093"/>
      <c r="T33" s="2093"/>
      <c r="U33" s="2067"/>
      <c r="V33" s="2067"/>
      <c r="W33" s="920"/>
      <c r="X33" s="1131"/>
    </row>
    <row r="34" spans="2:24" ht="18.75" customHeight="1" x14ac:dyDescent="0.35">
      <c r="B34" s="1131"/>
      <c r="C34" s="914"/>
      <c r="D34" s="1150"/>
      <c r="F34" s="1151" t="s">
        <v>843</v>
      </c>
      <c r="G34" s="1150"/>
      <c r="H34" s="1150"/>
      <c r="I34" s="1150"/>
      <c r="J34" s="1150"/>
      <c r="K34" s="1150"/>
      <c r="L34" s="1137"/>
      <c r="M34" s="1137"/>
      <c r="N34" s="1137"/>
      <c r="O34" s="1137"/>
      <c r="P34" s="1145"/>
      <c r="Q34" s="1137"/>
      <c r="R34" s="1137"/>
      <c r="S34" s="1137"/>
      <c r="T34" s="1137"/>
      <c r="U34" s="2067"/>
      <c r="V34" s="2067"/>
      <c r="W34" s="914"/>
      <c r="X34" s="1131"/>
    </row>
    <row r="35" spans="2:24" ht="16.5" hidden="1" customHeight="1" x14ac:dyDescent="0.35">
      <c r="B35" s="1131"/>
      <c r="C35" s="914"/>
      <c r="D35" s="1150"/>
      <c r="F35" s="1152" t="s">
        <v>517</v>
      </c>
      <c r="G35" s="1150"/>
      <c r="H35" s="1150"/>
      <c r="I35" s="1150"/>
      <c r="J35" s="1150"/>
      <c r="K35" s="1150"/>
      <c r="L35" s="1137"/>
      <c r="M35" s="1137"/>
      <c r="N35" s="1137"/>
      <c r="O35" s="1137"/>
      <c r="P35" s="1145"/>
      <c r="Q35" s="1137"/>
      <c r="R35" s="1137"/>
      <c r="S35" s="1137"/>
      <c r="T35" s="1137"/>
      <c r="U35" s="2067"/>
      <c r="V35" s="2067"/>
      <c r="W35" s="914"/>
      <c r="X35" s="1131"/>
    </row>
    <row r="36" spans="2:24" ht="16.5" hidden="1" customHeight="1" x14ac:dyDescent="0.35">
      <c r="B36" s="1131"/>
      <c r="C36" s="914"/>
      <c r="D36" s="1150"/>
      <c r="F36" s="1153" t="s">
        <v>684</v>
      </c>
      <c r="G36" s="1154"/>
      <c r="H36" s="1154"/>
      <c r="I36" s="1154"/>
      <c r="J36" s="1154"/>
      <c r="K36" s="1154"/>
      <c r="L36" s="1137"/>
      <c r="M36" s="1137"/>
      <c r="N36" s="1137"/>
      <c r="O36" s="1137"/>
      <c r="P36" s="1142" t="s">
        <v>53</v>
      </c>
      <c r="Q36" s="2093"/>
      <c r="R36" s="2093"/>
      <c r="S36" s="1155"/>
      <c r="T36" s="1155"/>
      <c r="U36" s="2067"/>
      <c r="V36" s="2067"/>
      <c r="W36" s="914"/>
      <c r="X36" s="1131"/>
    </row>
    <row r="37" spans="2:24" ht="16.5" hidden="1" customHeight="1" x14ac:dyDescent="0.35">
      <c r="B37" s="1131"/>
      <c r="C37" s="914"/>
      <c r="D37" s="1136"/>
      <c r="F37" s="1153" t="s">
        <v>685</v>
      </c>
      <c r="G37" s="1156"/>
      <c r="H37" s="1156"/>
      <c r="I37" s="1156"/>
      <c r="J37" s="1156"/>
      <c r="K37" s="1156"/>
      <c r="L37" s="1137"/>
      <c r="M37" s="1137"/>
      <c r="N37" s="1137"/>
      <c r="O37" s="1136"/>
      <c r="P37" s="1142" t="s">
        <v>53</v>
      </c>
      <c r="Q37" s="2093">
        <v>2</v>
      </c>
      <c r="R37" s="2093"/>
      <c r="S37" s="2115"/>
      <c r="T37" s="2115"/>
      <c r="U37" s="2067"/>
      <c r="V37" s="2067"/>
      <c r="W37" s="914"/>
      <c r="X37" s="1131"/>
    </row>
    <row r="38" spans="2:24" ht="16.5" hidden="1" customHeight="1" x14ac:dyDescent="0.35">
      <c r="B38" s="1131"/>
      <c r="C38" s="914"/>
      <c r="D38" s="1150"/>
      <c r="F38" s="1152" t="s">
        <v>519</v>
      </c>
      <c r="G38" s="1150"/>
      <c r="H38" s="1150"/>
      <c r="I38" s="1150"/>
      <c r="J38" s="1150"/>
      <c r="K38" s="1150"/>
      <c r="L38" s="1137"/>
      <c r="M38" s="1137"/>
      <c r="N38" s="1137"/>
      <c r="O38" s="1137"/>
      <c r="P38" s="1145"/>
      <c r="Q38" s="1137"/>
      <c r="R38" s="1137"/>
      <c r="S38" s="1137"/>
      <c r="T38" s="1137"/>
      <c r="U38" s="2067"/>
      <c r="V38" s="2067"/>
      <c r="W38" s="914"/>
      <c r="X38" s="1131"/>
    </row>
    <row r="39" spans="2:24" ht="16.5" hidden="1" customHeight="1" x14ac:dyDescent="0.35">
      <c r="B39" s="1131"/>
      <c r="C39" s="914"/>
      <c r="D39" s="1150"/>
      <c r="F39" s="1153" t="s">
        <v>687</v>
      </c>
      <c r="G39" s="1154"/>
      <c r="H39" s="1154"/>
      <c r="I39" s="1154"/>
      <c r="J39" s="1154"/>
      <c r="K39" s="1154"/>
      <c r="L39" s="1137"/>
      <c r="M39" s="1137"/>
      <c r="N39" s="1137"/>
      <c r="O39" s="1137"/>
      <c r="P39" s="1142" t="s">
        <v>53</v>
      </c>
      <c r="Q39" s="2093"/>
      <c r="R39" s="2093"/>
      <c r="S39" s="1155"/>
      <c r="T39" s="1155"/>
      <c r="U39" s="2067"/>
      <c r="V39" s="2067"/>
      <c r="W39" s="914"/>
      <c r="X39" s="1131"/>
    </row>
    <row r="40" spans="2:24" ht="16.5" customHeight="1" x14ac:dyDescent="0.35">
      <c r="B40" s="1131"/>
      <c r="C40" s="914"/>
      <c r="D40" s="1136"/>
      <c r="G40" s="1153" t="s">
        <v>1096</v>
      </c>
      <c r="H40" s="1156"/>
      <c r="I40" s="1156"/>
      <c r="J40" s="1156"/>
      <c r="K40" s="1156"/>
      <c r="L40" s="1137"/>
      <c r="M40" s="1137"/>
      <c r="N40" s="1137"/>
      <c r="O40" s="1137"/>
      <c r="P40" s="1142" t="s">
        <v>53</v>
      </c>
      <c r="Q40" s="2093">
        <v>2</v>
      </c>
      <c r="R40" s="2093"/>
      <c r="S40" s="2099"/>
      <c r="T40" s="2100"/>
      <c r="U40" s="2067"/>
      <c r="V40" s="2067"/>
      <c r="W40" s="914"/>
      <c r="X40" s="1131"/>
    </row>
    <row r="41" spans="2:24" ht="16.5" hidden="1" customHeight="1" x14ac:dyDescent="0.35">
      <c r="B41" s="1131"/>
      <c r="C41" s="914"/>
      <c r="D41" s="1136"/>
      <c r="F41" s="1157" t="s">
        <v>518</v>
      </c>
      <c r="G41" s="1136"/>
      <c r="H41" s="1136"/>
      <c r="I41" s="1136"/>
      <c r="J41" s="1136"/>
      <c r="K41" s="1136"/>
      <c r="L41" s="1137"/>
      <c r="M41" s="1137"/>
      <c r="N41" s="1137"/>
      <c r="O41" s="1137"/>
      <c r="P41" s="1142" t="s">
        <v>53</v>
      </c>
      <c r="Q41" s="2093"/>
      <c r="R41" s="2093"/>
      <c r="S41" s="2108"/>
      <c r="T41" s="2108"/>
      <c r="U41" s="2067"/>
      <c r="V41" s="2067"/>
      <c r="W41" s="914"/>
      <c r="X41" s="1131"/>
    </row>
    <row r="42" spans="2:24" ht="16.5" x14ac:dyDescent="0.35">
      <c r="B42" s="1131"/>
      <c r="C42" s="914"/>
      <c r="D42" s="1136"/>
      <c r="F42" s="1151" t="s">
        <v>1023</v>
      </c>
      <c r="G42" s="1136"/>
      <c r="H42" s="1136"/>
      <c r="I42" s="1136"/>
      <c r="J42" s="1136"/>
      <c r="K42" s="1136"/>
      <c r="L42" s="1137"/>
      <c r="M42" s="1137"/>
      <c r="N42" s="1137"/>
      <c r="O42" s="1137"/>
      <c r="P42" s="1145"/>
      <c r="Q42" s="1137"/>
      <c r="R42" s="1137"/>
      <c r="S42" s="1137"/>
      <c r="T42" s="1137"/>
      <c r="U42" s="2067"/>
      <c r="V42" s="2067"/>
      <c r="W42" s="914"/>
      <c r="X42" s="1131"/>
    </row>
    <row r="43" spans="2:24" ht="16.5" x14ac:dyDescent="0.35">
      <c r="B43" s="1131"/>
      <c r="C43" s="914"/>
      <c r="D43" s="1136"/>
      <c r="G43" s="1158" t="s">
        <v>1194</v>
      </c>
      <c r="H43" s="1136"/>
      <c r="I43" s="1136"/>
      <c r="J43" s="1136"/>
      <c r="K43" s="1136"/>
      <c r="L43" s="1137"/>
      <c r="M43" s="1137"/>
      <c r="N43" s="1137"/>
      <c r="O43" s="1137"/>
      <c r="P43" s="1142" t="s">
        <v>53</v>
      </c>
      <c r="Q43" s="2093">
        <v>2</v>
      </c>
      <c r="R43" s="2093"/>
      <c r="S43" s="2104"/>
      <c r="T43" s="2105"/>
      <c r="U43" s="2067"/>
      <c r="V43" s="2067"/>
      <c r="W43" s="914"/>
      <c r="X43" s="1131"/>
    </row>
    <row r="44" spans="2:24" ht="16.5" x14ac:dyDescent="0.35">
      <c r="B44" s="1131"/>
      <c r="C44" s="914"/>
      <c r="D44" s="1136"/>
      <c r="G44" s="1158" t="s">
        <v>1195</v>
      </c>
      <c r="H44" s="1136"/>
      <c r="I44" s="1136"/>
      <c r="J44" s="1136"/>
      <c r="K44" s="1136"/>
      <c r="L44" s="1137"/>
      <c r="M44" s="1137"/>
      <c r="N44" s="1137"/>
      <c r="O44" s="1137"/>
      <c r="P44" s="1142" t="s">
        <v>53</v>
      </c>
      <c r="Q44" s="2093">
        <v>3</v>
      </c>
      <c r="R44" s="2093"/>
      <c r="S44" s="2104"/>
      <c r="T44" s="2105"/>
      <c r="U44" s="2067"/>
      <c r="V44" s="2067"/>
      <c r="W44" s="914"/>
      <c r="X44" s="1131"/>
    </row>
    <row r="45" spans="2:24" ht="16.5" x14ac:dyDescent="0.35">
      <c r="B45" s="1131"/>
      <c r="C45" s="914"/>
      <c r="D45" s="1136"/>
      <c r="G45" s="1158" t="s">
        <v>1196</v>
      </c>
      <c r="H45" s="1136"/>
      <c r="I45" s="1136"/>
      <c r="J45" s="1136"/>
      <c r="K45" s="1136"/>
      <c r="L45" s="1137"/>
      <c r="M45" s="1137"/>
      <c r="N45" s="1137"/>
      <c r="O45" s="1137"/>
      <c r="P45" s="1142" t="s">
        <v>53</v>
      </c>
      <c r="Q45" s="2093">
        <v>4</v>
      </c>
      <c r="R45" s="2093"/>
      <c r="S45" s="2104"/>
      <c r="T45" s="2105"/>
      <c r="U45" s="2067"/>
      <c r="V45" s="2067"/>
      <c r="W45" s="914"/>
      <c r="X45" s="1131"/>
    </row>
    <row r="46" spans="2:24" ht="16.5" x14ac:dyDescent="0.35">
      <c r="B46" s="1131"/>
      <c r="C46" s="914"/>
      <c r="D46" s="1159"/>
      <c r="G46" s="1158" t="s">
        <v>1197</v>
      </c>
      <c r="H46" s="1159"/>
      <c r="I46" s="1159"/>
      <c r="J46" s="1159"/>
      <c r="K46" s="1159"/>
      <c r="L46" s="1137"/>
      <c r="M46" s="1137"/>
      <c r="N46" s="1137"/>
      <c r="O46" s="1137"/>
      <c r="P46" s="1142" t="s">
        <v>53</v>
      </c>
      <c r="Q46" s="2093">
        <v>1</v>
      </c>
      <c r="R46" s="2093"/>
      <c r="S46" s="2104"/>
      <c r="T46" s="2105"/>
      <c r="U46" s="2067"/>
      <c r="V46" s="2067"/>
      <c r="W46" s="914"/>
      <c r="X46" s="1131"/>
    </row>
    <row r="47" spans="2:24" ht="16.5" x14ac:dyDescent="0.35">
      <c r="B47" s="1131"/>
      <c r="C47" s="914"/>
      <c r="D47" s="1136"/>
      <c r="G47" s="1158" t="s">
        <v>51</v>
      </c>
      <c r="H47" s="1136"/>
      <c r="I47" s="1136"/>
      <c r="J47" s="1136"/>
      <c r="K47" s="1136"/>
      <c r="L47" s="1137"/>
      <c r="M47" s="1137"/>
      <c r="N47" s="1137"/>
      <c r="O47" s="1137"/>
      <c r="P47" s="1142" t="s">
        <v>53</v>
      </c>
      <c r="Q47" s="2093">
        <v>1</v>
      </c>
      <c r="R47" s="2093"/>
      <c r="S47" s="2116"/>
      <c r="T47" s="2117"/>
      <c r="U47" s="2067"/>
      <c r="V47" s="2067"/>
      <c r="W47" s="914"/>
      <c r="X47" s="1131"/>
    </row>
    <row r="48" spans="2:24" ht="16.5" customHeight="1" x14ac:dyDescent="0.35">
      <c r="B48" s="1131"/>
      <c r="C48" s="914"/>
      <c r="D48" s="1134" t="s">
        <v>369</v>
      </c>
      <c r="E48" s="1134" t="s">
        <v>700</v>
      </c>
      <c r="F48" s="1300"/>
      <c r="G48" s="1144"/>
      <c r="H48" s="1136"/>
      <c r="I48" s="1136"/>
      <c r="J48" s="1136"/>
      <c r="K48" s="1136"/>
      <c r="L48" s="1137"/>
      <c r="M48" s="1137"/>
      <c r="N48" s="1137"/>
      <c r="O48" s="1137"/>
      <c r="P48" s="1147" t="s">
        <v>180</v>
      </c>
      <c r="Q48" s="2093">
        <v>1</v>
      </c>
      <c r="R48" s="2093"/>
      <c r="S48" s="2097"/>
      <c r="T48" s="2098"/>
      <c r="U48" s="2067"/>
      <c r="V48" s="2067"/>
      <c r="W48" s="914"/>
      <c r="X48" s="1131"/>
    </row>
    <row r="49" spans="2:24" ht="16.5" customHeight="1" x14ac:dyDescent="0.35">
      <c r="B49" s="1131"/>
      <c r="C49" s="914"/>
      <c r="D49" s="1134" t="s">
        <v>370</v>
      </c>
      <c r="E49" s="1134" t="s">
        <v>347</v>
      </c>
      <c r="F49" s="1300"/>
      <c r="G49" s="1144"/>
      <c r="H49" s="1136"/>
      <c r="I49" s="1136"/>
      <c r="J49" s="1136"/>
      <c r="K49" s="1136"/>
      <c r="L49" s="1137"/>
      <c r="M49" s="1137"/>
      <c r="N49" s="1137"/>
      <c r="O49" s="1137"/>
      <c r="P49" s="1137"/>
      <c r="Q49" s="1137"/>
      <c r="R49" s="1137"/>
      <c r="S49" s="1137"/>
      <c r="T49" s="1137"/>
      <c r="U49" s="2067"/>
      <c r="V49" s="2067"/>
      <c r="W49" s="920"/>
      <c r="X49" s="1131"/>
    </row>
    <row r="50" spans="2:24" ht="16.5" x14ac:dyDescent="0.35">
      <c r="B50" s="1131"/>
      <c r="C50" s="914"/>
      <c r="D50" s="1136"/>
      <c r="F50" s="1146" t="s">
        <v>844</v>
      </c>
      <c r="G50" s="1146"/>
      <c r="H50" s="1136"/>
      <c r="I50" s="1136"/>
      <c r="J50" s="1136"/>
      <c r="K50" s="1136"/>
      <c r="L50" s="1137"/>
      <c r="M50" s="1137"/>
      <c r="N50" s="1137"/>
      <c r="O50" s="1137"/>
      <c r="P50" s="1147" t="s">
        <v>180</v>
      </c>
      <c r="Q50" s="2093">
        <v>1</v>
      </c>
      <c r="R50" s="2093"/>
      <c r="S50" s="2097"/>
      <c r="T50" s="2098"/>
      <c r="U50" s="2067"/>
      <c r="V50" s="2067"/>
      <c r="W50" s="914"/>
      <c r="X50" s="1131"/>
    </row>
    <row r="51" spans="2:24" ht="16.5" x14ac:dyDescent="0.35">
      <c r="B51" s="1131"/>
      <c r="C51" s="914"/>
      <c r="D51" s="1136"/>
      <c r="F51" s="1146" t="s">
        <v>845</v>
      </c>
      <c r="G51" s="1146"/>
      <c r="H51" s="1136"/>
      <c r="I51" s="1136"/>
      <c r="J51" s="1136"/>
      <c r="K51" s="1136"/>
      <c r="L51" s="1137"/>
      <c r="M51" s="1137"/>
      <c r="N51" s="1137"/>
      <c r="O51" s="1137"/>
      <c r="P51" s="1147" t="s">
        <v>180</v>
      </c>
      <c r="Q51" s="2093">
        <v>1</v>
      </c>
      <c r="R51" s="2093"/>
      <c r="S51" s="2097"/>
      <c r="T51" s="2098"/>
      <c r="U51" s="2067"/>
      <c r="V51" s="2067"/>
      <c r="W51" s="914"/>
      <c r="X51" s="1131"/>
    </row>
    <row r="52" spans="2:24" ht="17.25" customHeight="1" x14ac:dyDescent="0.35">
      <c r="B52" s="1131"/>
      <c r="C52" s="914"/>
      <c r="D52" s="1160"/>
      <c r="F52" s="1146" t="s">
        <v>846</v>
      </c>
      <c r="G52" s="1146"/>
      <c r="H52" s="1160"/>
      <c r="I52" s="1160"/>
      <c r="J52" s="1160"/>
      <c r="K52" s="1160"/>
      <c r="L52" s="1137"/>
      <c r="M52" s="1137"/>
      <c r="N52" s="1137"/>
      <c r="O52" s="1137"/>
      <c r="P52" s="1142" t="s">
        <v>53</v>
      </c>
      <c r="Q52" s="2093">
        <v>1</v>
      </c>
      <c r="R52" s="2093"/>
      <c r="S52" s="2097"/>
      <c r="T52" s="2098"/>
      <c r="U52" s="2067"/>
      <c r="V52" s="2067"/>
      <c r="W52" s="914"/>
      <c r="X52" s="1131"/>
    </row>
    <row r="53" spans="2:24" ht="18" customHeight="1" x14ac:dyDescent="0.35">
      <c r="B53" s="1131"/>
      <c r="C53" s="914"/>
      <c r="D53" s="1134" t="s">
        <v>371</v>
      </c>
      <c r="E53" s="1134" t="s">
        <v>56</v>
      </c>
      <c r="F53" s="1300"/>
      <c r="G53" s="1144"/>
      <c r="H53" s="1160"/>
      <c r="I53" s="1160"/>
      <c r="J53" s="1160"/>
      <c r="K53" s="1160"/>
      <c r="L53" s="1137"/>
      <c r="M53" s="1137"/>
      <c r="N53" s="1137"/>
      <c r="O53" s="1137"/>
      <c r="P53" s="1137"/>
      <c r="Q53" s="1137"/>
      <c r="R53" s="1137"/>
      <c r="S53" s="1137"/>
      <c r="T53" s="1137"/>
      <c r="U53" s="2067"/>
      <c r="V53" s="2067"/>
      <c r="W53" s="914"/>
      <c r="X53" s="1131"/>
    </row>
    <row r="54" spans="2:24" ht="17.25" customHeight="1" x14ac:dyDescent="0.35">
      <c r="B54" s="1131"/>
      <c r="C54" s="914"/>
      <c r="D54" s="1160"/>
      <c r="F54" s="1146" t="s">
        <v>1097</v>
      </c>
      <c r="G54" s="1160"/>
      <c r="H54" s="1160"/>
      <c r="I54" s="1160"/>
      <c r="J54" s="1160"/>
      <c r="K54" s="1160"/>
      <c r="L54" s="1137"/>
      <c r="M54" s="1137"/>
      <c r="N54" s="1137"/>
      <c r="O54" s="1137"/>
      <c r="P54" s="1147" t="s">
        <v>180</v>
      </c>
      <c r="Q54" s="2118">
        <v>3</v>
      </c>
      <c r="R54" s="2118"/>
      <c r="S54" s="2097"/>
      <c r="T54" s="2098"/>
      <c r="U54" s="2067"/>
      <c r="V54" s="2067"/>
      <c r="W54" s="914"/>
      <c r="X54" s="1131"/>
    </row>
    <row r="55" spans="2:24" ht="16.5" x14ac:dyDescent="0.35">
      <c r="B55" s="1131"/>
      <c r="C55" s="914"/>
      <c r="D55" s="1136"/>
      <c r="F55" s="1146" t="s">
        <v>847</v>
      </c>
      <c r="G55" s="1136"/>
      <c r="H55" s="1136"/>
      <c r="I55" s="1136"/>
      <c r="J55" s="1136"/>
      <c r="K55" s="1136"/>
      <c r="L55" s="1137"/>
      <c r="M55" s="1137"/>
      <c r="N55" s="1137"/>
      <c r="O55" s="1137"/>
      <c r="P55" s="1147" t="s">
        <v>180</v>
      </c>
      <c r="Q55" s="2093">
        <v>1</v>
      </c>
      <c r="R55" s="2093"/>
      <c r="S55" s="2097"/>
      <c r="T55" s="2098"/>
      <c r="U55" s="2067"/>
      <c r="V55" s="2067"/>
      <c r="W55" s="914"/>
      <c r="X55" s="1131"/>
    </row>
    <row r="56" spans="2:24" ht="16.5" x14ac:dyDescent="0.35">
      <c r="B56" s="1131"/>
      <c r="C56" s="914"/>
      <c r="D56" s="1136"/>
      <c r="F56" s="1146" t="s">
        <v>1098</v>
      </c>
      <c r="G56" s="1136"/>
      <c r="H56" s="1136"/>
      <c r="I56" s="1136"/>
      <c r="J56" s="1136"/>
      <c r="K56" s="1136"/>
      <c r="L56" s="1137"/>
      <c r="M56" s="1137"/>
      <c r="N56" s="1137"/>
      <c r="O56" s="1137"/>
      <c r="P56" s="1147" t="s">
        <v>180</v>
      </c>
      <c r="Q56" s="2093">
        <v>1</v>
      </c>
      <c r="R56" s="2093"/>
      <c r="S56" s="2097"/>
      <c r="T56" s="2098"/>
      <c r="U56" s="2067"/>
      <c r="V56" s="2067"/>
      <c r="W56" s="914"/>
      <c r="X56" s="1131"/>
    </row>
    <row r="57" spans="2:24" ht="16.5" x14ac:dyDescent="0.35">
      <c r="B57" s="1131"/>
      <c r="C57" s="914"/>
      <c r="D57" s="1134" t="s">
        <v>372</v>
      </c>
      <c r="E57" s="1134" t="s">
        <v>348</v>
      </c>
      <c r="F57" s="1300"/>
      <c r="G57" s="1144"/>
      <c r="H57" s="1136"/>
      <c r="I57" s="1136"/>
      <c r="J57" s="1136"/>
      <c r="K57" s="1136"/>
      <c r="L57" s="1137"/>
      <c r="M57" s="1137"/>
      <c r="N57" s="1137"/>
      <c r="O57" s="1137"/>
      <c r="P57" s="1137"/>
      <c r="Q57" s="1137"/>
      <c r="R57" s="1137"/>
      <c r="S57" s="1137"/>
      <c r="T57" s="1137"/>
      <c r="U57" s="2067"/>
      <c r="V57" s="2067"/>
      <c r="W57" s="914"/>
      <c r="X57" s="1131"/>
    </row>
    <row r="58" spans="2:24" ht="16.5" customHeight="1" x14ac:dyDescent="0.35">
      <c r="B58" s="1131"/>
      <c r="C58" s="914"/>
      <c r="D58" s="1161"/>
      <c r="F58" s="1146" t="s">
        <v>848</v>
      </c>
      <c r="G58" s="1146"/>
      <c r="H58" s="1136"/>
      <c r="I58" s="1136"/>
      <c r="J58" s="1136"/>
      <c r="K58" s="1136"/>
      <c r="L58" s="1137"/>
      <c r="M58" s="1137"/>
      <c r="N58" s="1137"/>
      <c r="O58" s="1137"/>
      <c r="P58" s="1142" t="s">
        <v>53</v>
      </c>
      <c r="Q58" s="2093">
        <v>2</v>
      </c>
      <c r="R58" s="2093"/>
      <c r="S58" s="2097"/>
      <c r="T58" s="2098"/>
      <c r="U58" s="2067"/>
      <c r="V58" s="2067"/>
      <c r="W58" s="914"/>
      <c r="X58" s="1131"/>
    </row>
    <row r="59" spans="2:24" ht="16.5" customHeight="1" x14ac:dyDescent="0.35">
      <c r="B59" s="1131"/>
      <c r="C59" s="914"/>
      <c r="D59" s="1150"/>
      <c r="F59" s="1146" t="s">
        <v>849</v>
      </c>
      <c r="G59" s="1146"/>
      <c r="H59" s="1150"/>
      <c r="I59" s="1150"/>
      <c r="J59" s="1150"/>
      <c r="K59" s="1150"/>
      <c r="L59" s="1137"/>
      <c r="M59" s="1137"/>
      <c r="N59" s="1137"/>
      <c r="O59" s="1137"/>
      <c r="P59" s="1142" t="s">
        <v>53</v>
      </c>
      <c r="Q59" s="2093">
        <v>2</v>
      </c>
      <c r="R59" s="2093"/>
      <c r="S59" s="2097"/>
      <c r="T59" s="2098"/>
      <c r="U59" s="2067"/>
      <c r="V59" s="2067"/>
      <c r="W59" s="914"/>
      <c r="X59" s="1131"/>
    </row>
    <row r="60" spans="2:24" ht="16.5" customHeight="1" x14ac:dyDescent="0.35">
      <c r="B60" s="1131"/>
      <c r="C60" s="914"/>
      <c r="D60" s="1134" t="s">
        <v>373</v>
      </c>
      <c r="E60" s="1134" t="s">
        <v>349</v>
      </c>
      <c r="F60" s="1300"/>
      <c r="G60" s="1144"/>
      <c r="H60" s="1136"/>
      <c r="I60" s="1136"/>
      <c r="J60" s="1150"/>
      <c r="K60" s="1150"/>
      <c r="L60" s="1137"/>
      <c r="M60" s="1137"/>
      <c r="N60" s="1137"/>
      <c r="O60" s="1137"/>
      <c r="P60" s="1138" t="s">
        <v>181</v>
      </c>
      <c r="Q60" s="2093">
        <v>1</v>
      </c>
      <c r="R60" s="2093"/>
      <c r="S60" s="2097"/>
      <c r="T60" s="2098"/>
      <c r="U60" s="2067"/>
      <c r="V60" s="2067"/>
      <c r="W60" s="914"/>
      <c r="X60" s="1131"/>
    </row>
    <row r="61" spans="2:24" ht="16.5" customHeight="1" x14ac:dyDescent="0.35">
      <c r="B61" s="1131"/>
      <c r="C61" s="915"/>
      <c r="D61" s="2113" t="s">
        <v>40</v>
      </c>
      <c r="E61" s="2113"/>
      <c r="F61" s="2113"/>
      <c r="G61" s="2113"/>
      <c r="H61" s="2113"/>
      <c r="I61" s="2113"/>
      <c r="J61" s="2113"/>
      <c r="K61" s="2113"/>
      <c r="L61" s="2113"/>
      <c r="M61" s="2113"/>
      <c r="N61" s="2113"/>
      <c r="O61" s="2113"/>
      <c r="P61" s="2113"/>
      <c r="Q61" s="2101">
        <f>SUM(Q30:R32)+Q41+Q46+Q47+SUM(Q48:R60)+Q40+Q45</f>
        <v>28</v>
      </c>
      <c r="R61" s="2101"/>
      <c r="S61" s="2103">
        <f>SUM(S29:T60)</f>
        <v>0</v>
      </c>
      <c r="T61" s="2103"/>
      <c r="U61" s="1132"/>
      <c r="V61" s="1132"/>
      <c r="W61" s="915"/>
      <c r="X61" s="1131"/>
    </row>
    <row r="62" spans="2:24" ht="9.9499999999999993" customHeight="1" x14ac:dyDescent="0.3">
      <c r="B62" s="1131"/>
      <c r="C62" s="914"/>
      <c r="D62" s="1117"/>
      <c r="E62" s="1117"/>
      <c r="F62" s="1117"/>
      <c r="G62" s="1117"/>
      <c r="H62" s="1117"/>
      <c r="I62" s="1117"/>
      <c r="J62" s="1117"/>
      <c r="K62" s="1117"/>
      <c r="L62" s="1119"/>
      <c r="M62" s="1119"/>
      <c r="N62" s="1119"/>
      <c r="O62" s="1119"/>
      <c r="P62" s="1119"/>
      <c r="Q62" s="1119"/>
      <c r="R62" s="1119"/>
      <c r="S62" s="1120"/>
      <c r="T62" s="1120"/>
      <c r="U62" s="914"/>
      <c r="V62" s="914"/>
      <c r="W62" s="914"/>
      <c r="X62" s="1131"/>
    </row>
    <row r="63" spans="2:24" ht="16.5" customHeight="1" x14ac:dyDescent="0.35">
      <c r="B63" s="1131"/>
      <c r="C63" s="915"/>
      <c r="D63" s="2092" t="s">
        <v>815</v>
      </c>
      <c r="E63" s="2092"/>
      <c r="F63" s="2092"/>
      <c r="G63" s="2092"/>
      <c r="H63" s="2092"/>
      <c r="I63" s="2092"/>
      <c r="J63" s="2092"/>
      <c r="K63" s="2092"/>
      <c r="L63" s="2092"/>
      <c r="M63" s="2092"/>
      <c r="N63" s="2092"/>
      <c r="O63" s="2092"/>
      <c r="P63" s="2092"/>
      <c r="Q63" s="2092"/>
      <c r="R63" s="2092"/>
      <c r="S63" s="2092"/>
      <c r="T63" s="2092"/>
      <c r="U63" s="1131" t="s">
        <v>1207</v>
      </c>
      <c r="V63" s="1131"/>
      <c r="W63" s="915"/>
      <c r="X63" s="1131"/>
    </row>
    <row r="64" spans="2:24" ht="16.5" customHeight="1" x14ac:dyDescent="0.35">
      <c r="B64" s="1131"/>
      <c r="C64" s="914"/>
      <c r="D64" s="1139" t="s">
        <v>54</v>
      </c>
      <c r="E64" s="1139" t="s">
        <v>71</v>
      </c>
      <c r="F64" s="1139"/>
      <c r="G64" s="1140"/>
      <c r="H64" s="1140"/>
      <c r="I64" s="1140"/>
      <c r="J64" s="1140"/>
      <c r="K64" s="1136"/>
      <c r="L64" s="1162"/>
      <c r="M64" s="1162"/>
      <c r="N64" s="1162"/>
      <c r="O64" s="1162"/>
      <c r="P64" s="1142" t="s">
        <v>53</v>
      </c>
      <c r="Q64" s="2093" t="s">
        <v>194</v>
      </c>
      <c r="R64" s="2093"/>
      <c r="S64" s="2094" t="s">
        <v>194</v>
      </c>
      <c r="T64" s="2095"/>
      <c r="U64" s="2067"/>
      <c r="V64" s="2067"/>
      <c r="W64" s="914"/>
      <c r="X64" s="1131"/>
    </row>
    <row r="65" spans="2:24" ht="16.5" hidden="1" customHeight="1" x14ac:dyDescent="0.35">
      <c r="B65" s="1131"/>
      <c r="C65" s="914"/>
      <c r="D65" s="1136"/>
      <c r="E65" s="1163" t="s">
        <v>1103</v>
      </c>
      <c r="F65" s="1163"/>
      <c r="G65" s="1164"/>
      <c r="H65" s="1164"/>
      <c r="I65" s="1164"/>
      <c r="J65" s="1164"/>
      <c r="K65" s="1164"/>
      <c r="L65" s="1165"/>
      <c r="M65" s="1164"/>
      <c r="N65" s="1162"/>
      <c r="O65" s="1162"/>
      <c r="P65" s="1166"/>
      <c r="Q65" s="1166"/>
      <c r="R65" s="1166"/>
      <c r="S65" s="1166"/>
      <c r="T65" s="1166"/>
      <c r="U65" s="2067"/>
      <c r="V65" s="2067"/>
      <c r="W65" s="914"/>
      <c r="X65" s="1131"/>
    </row>
    <row r="66" spans="2:24" ht="16.5" hidden="1" customHeight="1" x14ac:dyDescent="0.35">
      <c r="B66" s="1131"/>
      <c r="C66" s="914"/>
      <c r="D66" s="1136"/>
      <c r="E66" s="1167" t="s">
        <v>67</v>
      </c>
      <c r="F66" s="1167"/>
      <c r="G66" s="1164"/>
      <c r="H66" s="1164"/>
      <c r="I66" s="1164"/>
      <c r="J66" s="1164"/>
      <c r="K66" s="1164"/>
      <c r="L66" s="1165"/>
      <c r="M66" s="1164"/>
      <c r="N66" s="1162"/>
      <c r="O66" s="1162"/>
      <c r="P66" s="1166"/>
      <c r="Q66" s="1166"/>
      <c r="R66" s="1166"/>
      <c r="S66" s="1166"/>
      <c r="T66" s="1166"/>
      <c r="U66" s="2067"/>
      <c r="V66" s="2067"/>
      <c r="W66" s="914"/>
      <c r="X66" s="1131"/>
    </row>
    <row r="67" spans="2:24" ht="16.5" customHeight="1" x14ac:dyDescent="0.35">
      <c r="B67" s="1131"/>
      <c r="C67" s="914"/>
      <c r="D67" s="1136"/>
      <c r="F67" s="1168" t="s">
        <v>1200</v>
      </c>
      <c r="H67" s="1164"/>
      <c r="I67" s="1164"/>
      <c r="J67" s="1164"/>
      <c r="K67" s="1164"/>
      <c r="L67" s="1165"/>
      <c r="M67" s="1164"/>
      <c r="N67" s="1162"/>
      <c r="O67" s="1162"/>
      <c r="P67" s="1166"/>
      <c r="Q67" s="1166"/>
      <c r="R67" s="1166"/>
      <c r="S67" s="1166"/>
      <c r="T67" s="1166"/>
      <c r="U67" s="2067"/>
      <c r="V67" s="2067"/>
      <c r="W67" s="920"/>
      <c r="X67" s="1131"/>
    </row>
    <row r="68" spans="2:24" ht="16.5" customHeight="1" x14ac:dyDescent="0.35">
      <c r="B68" s="1131"/>
      <c r="C68" s="914"/>
      <c r="D68" s="1136"/>
      <c r="F68" s="1168" t="s">
        <v>1201</v>
      </c>
      <c r="H68" s="1164"/>
      <c r="I68" s="1164"/>
      <c r="J68" s="1164"/>
      <c r="K68" s="1164"/>
      <c r="L68" s="1165"/>
      <c r="M68" s="1164"/>
      <c r="N68" s="1162"/>
      <c r="O68" s="1162"/>
      <c r="P68" s="1166"/>
      <c r="Q68" s="1166"/>
      <c r="R68" s="1166"/>
      <c r="S68" s="1166"/>
      <c r="T68" s="1166"/>
      <c r="U68" s="2067"/>
      <c r="V68" s="2067"/>
      <c r="W68" s="914"/>
      <c r="X68" s="1131"/>
    </row>
    <row r="69" spans="2:24" ht="16.5" customHeight="1" x14ac:dyDescent="0.35">
      <c r="B69" s="1131"/>
      <c r="C69" s="914"/>
      <c r="D69" s="1139" t="s">
        <v>70</v>
      </c>
      <c r="E69" s="1139" t="s">
        <v>350</v>
      </c>
      <c r="F69" s="1139"/>
      <c r="G69" s="1167"/>
      <c r="H69" s="1167"/>
      <c r="I69" s="1167"/>
      <c r="J69" s="1167"/>
      <c r="K69" s="1167"/>
      <c r="L69" s="1167"/>
      <c r="M69" s="1140"/>
      <c r="N69" s="1140"/>
      <c r="O69" s="1162"/>
      <c r="P69" s="1142" t="s">
        <v>53</v>
      </c>
      <c r="Q69" s="2093" t="s">
        <v>194</v>
      </c>
      <c r="R69" s="2093"/>
      <c r="S69" s="2094" t="s">
        <v>194</v>
      </c>
      <c r="T69" s="2095"/>
      <c r="U69" s="2067"/>
      <c r="V69" s="2067"/>
      <c r="W69" s="914"/>
      <c r="X69" s="1131"/>
    </row>
    <row r="70" spans="2:24" ht="16.5" x14ac:dyDescent="0.35">
      <c r="B70" s="1131"/>
      <c r="C70" s="914"/>
      <c r="D70" s="1139"/>
      <c r="F70" s="1167" t="s">
        <v>1100</v>
      </c>
      <c r="H70" s="1167"/>
      <c r="I70" s="1167"/>
      <c r="J70" s="1167"/>
      <c r="K70" s="1167"/>
      <c r="L70" s="1167"/>
      <c r="M70" s="1140"/>
      <c r="N70" s="1140"/>
      <c r="O70" s="1162"/>
      <c r="P70" s="1166"/>
      <c r="Q70" s="1166"/>
      <c r="R70" s="1166"/>
      <c r="S70" s="1166"/>
      <c r="T70" s="1166"/>
      <c r="U70" s="2067"/>
      <c r="V70" s="2067"/>
      <c r="W70" s="920"/>
      <c r="X70" s="1131"/>
    </row>
    <row r="71" spans="2:24" ht="33" customHeight="1" x14ac:dyDescent="0.35">
      <c r="B71" s="1131"/>
      <c r="C71" s="914"/>
      <c r="D71" s="1136"/>
      <c r="F71" s="2081" t="s">
        <v>1099</v>
      </c>
      <c r="G71" s="2081"/>
      <c r="H71" s="2081"/>
      <c r="I71" s="2081"/>
      <c r="J71" s="2081"/>
      <c r="K71" s="2081"/>
      <c r="L71" s="2081"/>
      <c r="M71" s="2081"/>
      <c r="N71" s="1140"/>
      <c r="O71" s="1162"/>
      <c r="P71" s="1166"/>
      <c r="Q71" s="1166"/>
      <c r="R71" s="1166"/>
      <c r="S71" s="1166"/>
      <c r="T71" s="1166"/>
      <c r="U71" s="2067"/>
      <c r="V71" s="2067"/>
      <c r="W71" s="920"/>
      <c r="X71" s="1131"/>
    </row>
    <row r="72" spans="2:24" ht="16.5" customHeight="1" x14ac:dyDescent="0.35">
      <c r="B72" s="1131"/>
      <c r="C72" s="914"/>
      <c r="D72" s="1139" t="s">
        <v>248</v>
      </c>
      <c r="E72" s="1169" t="s">
        <v>825</v>
      </c>
      <c r="F72" s="1169"/>
      <c r="G72" s="1167"/>
      <c r="H72" s="1167"/>
      <c r="I72" s="1167"/>
      <c r="J72" s="1167"/>
      <c r="K72" s="1167"/>
      <c r="L72" s="1167"/>
      <c r="M72" s="1140"/>
      <c r="N72" s="1140"/>
      <c r="O72" s="1162"/>
      <c r="P72" s="1142" t="s">
        <v>53</v>
      </c>
      <c r="Q72" s="2093" t="s">
        <v>194</v>
      </c>
      <c r="R72" s="2093"/>
      <c r="S72" s="2094" t="s">
        <v>194</v>
      </c>
      <c r="T72" s="2095"/>
      <c r="U72" s="2067"/>
      <c r="V72" s="2067"/>
      <c r="W72" s="920"/>
      <c r="X72" s="1131"/>
    </row>
    <row r="73" spans="2:24" ht="16.5" customHeight="1" x14ac:dyDescent="0.35">
      <c r="B73" s="1131"/>
      <c r="C73" s="914"/>
      <c r="D73" s="1136"/>
      <c r="F73" s="1158" t="s">
        <v>829</v>
      </c>
      <c r="H73" s="1167"/>
      <c r="I73" s="1167"/>
      <c r="J73" s="1167"/>
      <c r="K73" s="1167"/>
      <c r="L73" s="1167"/>
      <c r="M73" s="1140"/>
      <c r="N73" s="1140"/>
      <c r="O73" s="1162"/>
      <c r="P73" s="1166"/>
      <c r="Q73" s="1166"/>
      <c r="R73" s="1166"/>
      <c r="S73" s="1166"/>
      <c r="T73" s="1166"/>
      <c r="U73" s="2067"/>
      <c r="V73" s="2067"/>
      <c r="W73" s="914"/>
      <c r="X73" s="1131"/>
    </row>
    <row r="74" spans="2:24" ht="16.5" customHeight="1" x14ac:dyDescent="0.35">
      <c r="B74" s="1131"/>
      <c r="C74" s="914"/>
      <c r="D74" s="1139" t="s">
        <v>191</v>
      </c>
      <c r="E74" s="1170" t="s">
        <v>359</v>
      </c>
      <c r="F74" s="1170"/>
      <c r="G74" s="1140"/>
      <c r="H74" s="1136"/>
      <c r="I74" s="1136"/>
      <c r="J74" s="1136"/>
      <c r="K74" s="1136"/>
      <c r="L74" s="1162"/>
      <c r="M74" s="1162"/>
      <c r="N74" s="1162"/>
      <c r="O74" s="1162"/>
      <c r="P74" s="1147" t="s">
        <v>180</v>
      </c>
      <c r="Q74" s="2093" t="s">
        <v>194</v>
      </c>
      <c r="R74" s="2093"/>
      <c r="S74" s="2094" t="s">
        <v>194</v>
      </c>
      <c r="T74" s="2095"/>
      <c r="U74" s="2067"/>
      <c r="V74" s="2067"/>
      <c r="W74" s="914"/>
      <c r="X74" s="1131"/>
    </row>
    <row r="75" spans="2:24" ht="16.5" customHeight="1" x14ac:dyDescent="0.35">
      <c r="B75" s="1131"/>
      <c r="C75" s="914"/>
      <c r="D75" s="1139" t="s">
        <v>380</v>
      </c>
      <c r="E75" s="1170" t="s">
        <v>72</v>
      </c>
      <c r="F75" s="1170"/>
      <c r="G75" s="1146"/>
      <c r="H75" s="1146"/>
      <c r="I75" s="1146"/>
      <c r="J75" s="1146"/>
      <c r="K75" s="1163"/>
      <c r="L75" s="1163"/>
      <c r="M75" s="1162"/>
      <c r="N75" s="1162"/>
      <c r="O75" s="1162"/>
      <c r="P75" s="1171"/>
      <c r="Q75" s="2096"/>
      <c r="R75" s="2096"/>
      <c r="S75" s="2096"/>
      <c r="T75" s="2096"/>
      <c r="U75" s="2067"/>
      <c r="V75" s="2067"/>
      <c r="W75" s="920"/>
      <c r="X75" s="1131"/>
    </row>
    <row r="76" spans="2:24" ht="16.5" customHeight="1" x14ac:dyDescent="0.35">
      <c r="B76" s="1131"/>
      <c r="C76" s="914"/>
      <c r="D76" s="1136"/>
      <c r="F76" s="1172" t="s">
        <v>980</v>
      </c>
      <c r="H76" s="1136"/>
      <c r="I76" s="1136"/>
      <c r="J76" s="1136"/>
      <c r="K76" s="1136"/>
      <c r="L76" s="1162"/>
      <c r="M76" s="1162"/>
      <c r="N76" s="1162"/>
      <c r="O76" s="1162"/>
      <c r="P76" s="1142" t="s">
        <v>53</v>
      </c>
      <c r="Q76" s="2096">
        <v>1</v>
      </c>
      <c r="R76" s="2096"/>
      <c r="S76" s="2099"/>
      <c r="T76" s="2100"/>
      <c r="U76" s="2067"/>
      <c r="V76" s="2067"/>
      <c r="W76" s="914"/>
      <c r="X76" s="1131"/>
    </row>
    <row r="77" spans="2:24" ht="16.5" customHeight="1" x14ac:dyDescent="0.35">
      <c r="B77" s="1131"/>
      <c r="C77" s="914"/>
      <c r="D77" s="1136"/>
      <c r="F77" s="1172" t="s">
        <v>75</v>
      </c>
      <c r="H77" s="1136"/>
      <c r="I77" s="1136"/>
      <c r="J77" s="1136"/>
      <c r="K77" s="1136"/>
      <c r="L77" s="1162"/>
      <c r="M77" s="1162"/>
      <c r="N77" s="1162"/>
      <c r="O77" s="1162"/>
      <c r="P77" s="1142" t="s">
        <v>53</v>
      </c>
      <c r="Q77" s="2096">
        <v>2</v>
      </c>
      <c r="R77" s="2096"/>
      <c r="S77" s="2099"/>
      <c r="T77" s="2100"/>
      <c r="U77" s="2067"/>
      <c r="V77" s="2067"/>
      <c r="W77" s="914"/>
      <c r="X77" s="1131"/>
    </row>
    <row r="78" spans="2:24" ht="16.5" customHeight="1" x14ac:dyDescent="0.35">
      <c r="B78" s="1131"/>
      <c r="C78" s="914"/>
      <c r="D78" s="1136"/>
      <c r="F78" s="1172" t="s">
        <v>981</v>
      </c>
      <c r="H78" s="1136"/>
      <c r="I78" s="1136"/>
      <c r="J78" s="1136"/>
      <c r="K78" s="1136"/>
      <c r="L78" s="1162"/>
      <c r="M78" s="1162"/>
      <c r="N78" s="1162"/>
      <c r="O78" s="1162"/>
      <c r="P78" s="1142" t="s">
        <v>53</v>
      </c>
      <c r="Q78" s="2096">
        <v>3</v>
      </c>
      <c r="R78" s="2096"/>
      <c r="S78" s="2099"/>
      <c r="T78" s="2100"/>
      <c r="U78" s="2067"/>
      <c r="V78" s="2067"/>
      <c r="W78" s="914"/>
      <c r="X78" s="1131"/>
    </row>
    <row r="79" spans="2:24" ht="16.5" hidden="1" customHeight="1" x14ac:dyDescent="0.35">
      <c r="B79" s="1131"/>
      <c r="C79" s="914"/>
      <c r="D79" s="1136"/>
      <c r="E79" s="1172" t="s">
        <v>76</v>
      </c>
      <c r="F79" s="1172"/>
      <c r="G79" s="1136"/>
      <c r="H79" s="1136"/>
      <c r="I79" s="1136"/>
      <c r="J79" s="1136"/>
      <c r="K79" s="1136"/>
      <c r="L79" s="1162"/>
      <c r="M79" s="1162"/>
      <c r="N79" s="1162"/>
      <c r="O79" s="1162"/>
      <c r="P79" s="1142" t="s">
        <v>53</v>
      </c>
      <c r="Q79" s="2096"/>
      <c r="R79" s="2096"/>
      <c r="S79" s="1155"/>
      <c r="T79" s="1155"/>
      <c r="U79" s="2067"/>
      <c r="V79" s="2067"/>
      <c r="W79" s="914"/>
      <c r="X79" s="1131"/>
    </row>
    <row r="80" spans="2:24" ht="16.5" hidden="1" customHeight="1" x14ac:dyDescent="0.35">
      <c r="B80" s="1131"/>
      <c r="C80" s="914"/>
      <c r="D80" s="1136"/>
      <c r="E80" s="1172" t="s">
        <v>77</v>
      </c>
      <c r="F80" s="1172"/>
      <c r="G80" s="1136"/>
      <c r="H80" s="1136"/>
      <c r="I80" s="1136"/>
      <c r="J80" s="1136"/>
      <c r="K80" s="1136"/>
      <c r="L80" s="1162"/>
      <c r="M80" s="1162"/>
      <c r="N80" s="1162"/>
      <c r="O80" s="1162"/>
      <c r="P80" s="1142" t="s">
        <v>53</v>
      </c>
      <c r="Q80" s="2096"/>
      <c r="R80" s="2096"/>
      <c r="S80" s="1155"/>
      <c r="T80" s="1155"/>
      <c r="U80" s="2067"/>
      <c r="V80" s="2067"/>
      <c r="W80" s="914"/>
      <c r="X80" s="1131"/>
    </row>
    <row r="81" spans="2:24" ht="16.5" customHeight="1" x14ac:dyDescent="0.35">
      <c r="B81" s="1131"/>
      <c r="C81" s="914"/>
      <c r="D81" s="1139" t="s">
        <v>381</v>
      </c>
      <c r="E81" s="1170" t="s">
        <v>78</v>
      </c>
      <c r="F81" s="1170"/>
      <c r="G81" s="1146"/>
      <c r="H81" s="1146"/>
      <c r="I81" s="1146"/>
      <c r="J81" s="1146"/>
      <c r="K81" s="1146"/>
      <c r="L81" s="1162"/>
      <c r="M81" s="1162"/>
      <c r="N81" s="1162"/>
      <c r="O81" s="1162"/>
      <c r="P81" s="1166"/>
      <c r="Q81" s="1136"/>
      <c r="R81" s="1136"/>
      <c r="S81" s="1136"/>
      <c r="T81" s="1136"/>
      <c r="U81" s="2067"/>
      <c r="V81" s="2067"/>
      <c r="W81" s="920"/>
      <c r="X81" s="1131"/>
    </row>
    <row r="82" spans="2:24" ht="16.5" customHeight="1" x14ac:dyDescent="0.35">
      <c r="B82" s="1131"/>
      <c r="C82" s="914"/>
      <c r="D82" s="1160"/>
      <c r="F82" s="1146" t="s">
        <v>1101</v>
      </c>
      <c r="G82" s="1146"/>
      <c r="H82" s="1160"/>
      <c r="I82" s="1160"/>
      <c r="J82" s="1160"/>
      <c r="K82" s="1160"/>
      <c r="L82" s="1162"/>
      <c r="M82" s="1162"/>
      <c r="N82" s="1162"/>
      <c r="O82" s="1162"/>
      <c r="P82" s="1142" t="s">
        <v>53</v>
      </c>
      <c r="Q82" s="2096">
        <v>1</v>
      </c>
      <c r="R82" s="2096"/>
      <c r="S82" s="2097"/>
      <c r="T82" s="2098"/>
      <c r="U82" s="2067"/>
      <c r="V82" s="2067"/>
      <c r="W82" s="914"/>
      <c r="X82" s="1131"/>
    </row>
    <row r="83" spans="2:24" ht="16.5" hidden="1" customHeight="1" x14ac:dyDescent="0.35">
      <c r="B83" s="1131"/>
      <c r="C83" s="914"/>
      <c r="D83" s="1160"/>
      <c r="F83" s="1146" t="s">
        <v>926</v>
      </c>
      <c r="G83" s="1146"/>
      <c r="H83" s="1160"/>
      <c r="I83" s="1160"/>
      <c r="J83" s="1160"/>
      <c r="K83" s="1160"/>
      <c r="L83" s="1162"/>
      <c r="M83" s="1162"/>
      <c r="N83" s="1162"/>
      <c r="O83" s="1162"/>
      <c r="P83" s="1142"/>
      <c r="Q83" s="2096"/>
      <c r="R83" s="2096"/>
      <c r="S83" s="2130"/>
      <c r="T83" s="2130"/>
      <c r="U83" s="2067"/>
      <c r="V83" s="2067"/>
      <c r="W83" s="914"/>
      <c r="X83" s="1131"/>
    </row>
    <row r="84" spans="2:24" ht="16.5" customHeight="1" x14ac:dyDescent="0.35">
      <c r="B84" s="1131"/>
      <c r="C84" s="914"/>
      <c r="D84" s="1160"/>
      <c r="F84" s="1146" t="s">
        <v>1102</v>
      </c>
      <c r="G84" s="1146"/>
      <c r="H84" s="1160"/>
      <c r="I84" s="1160"/>
      <c r="J84" s="1160"/>
      <c r="K84" s="1160"/>
      <c r="L84" s="1162"/>
      <c r="M84" s="1162"/>
      <c r="N84" s="1162"/>
      <c r="O84" s="1162"/>
      <c r="P84" s="1142" t="s">
        <v>53</v>
      </c>
      <c r="Q84" s="2096">
        <v>1</v>
      </c>
      <c r="R84" s="2096"/>
      <c r="S84" s="2097"/>
      <c r="T84" s="2098"/>
      <c r="U84" s="2067"/>
      <c r="V84" s="2067"/>
      <c r="W84" s="914"/>
      <c r="X84" s="1131"/>
    </row>
    <row r="85" spans="2:24" ht="16.5" hidden="1" customHeight="1" x14ac:dyDescent="0.35">
      <c r="B85" s="1131"/>
      <c r="C85" s="914"/>
      <c r="D85" s="1160"/>
      <c r="E85" s="1158" t="s">
        <v>925</v>
      </c>
      <c r="F85" s="1158"/>
      <c r="G85" s="1146"/>
      <c r="H85" s="1160"/>
      <c r="I85" s="1160"/>
      <c r="J85" s="1160"/>
      <c r="K85" s="1160"/>
      <c r="L85" s="1162"/>
      <c r="M85" s="1162"/>
      <c r="N85" s="1162"/>
      <c r="O85" s="1162"/>
      <c r="P85" s="1142" t="s">
        <v>53</v>
      </c>
      <c r="Q85" s="2096"/>
      <c r="R85" s="2096"/>
      <c r="S85" s="2108"/>
      <c r="T85" s="2108"/>
      <c r="U85" s="2067"/>
      <c r="V85" s="2067"/>
      <c r="W85" s="914"/>
      <c r="X85" s="1131"/>
    </row>
    <row r="86" spans="2:24" ht="23.25" customHeight="1" x14ac:dyDescent="0.35">
      <c r="B86" s="1131"/>
      <c r="C86" s="914"/>
      <c r="D86" s="1139" t="s">
        <v>382</v>
      </c>
      <c r="E86" s="2082" t="s">
        <v>693</v>
      </c>
      <c r="F86" s="2082"/>
      <c r="G86" s="2082"/>
      <c r="H86" s="2082"/>
      <c r="I86" s="2082"/>
      <c r="J86" s="2082"/>
      <c r="K86" s="2082"/>
      <c r="L86" s="2082"/>
      <c r="M86" s="2082"/>
      <c r="N86" s="1162"/>
      <c r="O86" s="1162"/>
      <c r="P86" s="1166"/>
      <c r="Q86" s="2096"/>
      <c r="R86" s="2096"/>
      <c r="S86" s="2096"/>
      <c r="T86" s="2096"/>
      <c r="U86" s="2067"/>
      <c r="V86" s="2067"/>
      <c r="W86" s="920"/>
      <c r="X86" s="1131"/>
    </row>
    <row r="87" spans="2:24" ht="16.5" customHeight="1" x14ac:dyDescent="0.35">
      <c r="B87" s="1131"/>
      <c r="C87" s="914"/>
      <c r="D87" s="1136"/>
      <c r="F87" s="1146" t="s">
        <v>1113</v>
      </c>
      <c r="G87" s="1137"/>
      <c r="H87" s="1137"/>
      <c r="I87" s="1137"/>
      <c r="J87" s="1137"/>
      <c r="K87" s="1137"/>
      <c r="L87" s="1162"/>
      <c r="M87" s="1162"/>
      <c r="N87" s="1162"/>
      <c r="O87" s="1162"/>
      <c r="P87" s="1142" t="s">
        <v>53</v>
      </c>
      <c r="Q87" s="2096">
        <v>1</v>
      </c>
      <c r="R87" s="2096"/>
      <c r="S87" s="2097"/>
      <c r="T87" s="2098"/>
      <c r="U87" s="2067"/>
      <c r="V87" s="2067"/>
      <c r="W87" s="914"/>
      <c r="X87" s="1131"/>
    </row>
    <row r="88" spans="2:24" ht="16.5" customHeight="1" x14ac:dyDescent="0.35">
      <c r="B88" s="1131"/>
      <c r="C88" s="914"/>
      <c r="D88" s="1136"/>
      <c r="F88" s="1173" t="s">
        <v>891</v>
      </c>
      <c r="G88" s="1137"/>
      <c r="H88" s="1137"/>
      <c r="I88" s="1137"/>
      <c r="J88" s="1137"/>
      <c r="K88" s="1137"/>
      <c r="L88" s="1162"/>
      <c r="M88" s="1162"/>
      <c r="N88" s="1162"/>
      <c r="O88" s="1162"/>
      <c r="P88" s="1166"/>
      <c r="Q88" s="2096"/>
      <c r="R88" s="2096"/>
      <c r="S88" s="2096"/>
      <c r="T88" s="2096"/>
      <c r="U88" s="2067"/>
      <c r="V88" s="2067"/>
      <c r="W88" s="914"/>
      <c r="X88" s="1131"/>
    </row>
    <row r="89" spans="2:24" ht="16.5" customHeight="1" x14ac:dyDescent="0.35">
      <c r="B89" s="1131"/>
      <c r="C89" s="914"/>
      <c r="D89" s="1136"/>
      <c r="G89" s="1158" t="s">
        <v>1114</v>
      </c>
      <c r="H89" s="1137"/>
      <c r="I89" s="1137"/>
      <c r="J89" s="1137"/>
      <c r="K89" s="1137"/>
      <c r="L89" s="1162"/>
      <c r="M89" s="1162"/>
      <c r="N89" s="1162"/>
      <c r="O89" s="1162"/>
      <c r="P89" s="1142" t="s">
        <v>53</v>
      </c>
      <c r="Q89" s="2096">
        <v>1</v>
      </c>
      <c r="R89" s="2096"/>
      <c r="S89" s="2099"/>
      <c r="T89" s="2099"/>
      <c r="U89" s="2067"/>
      <c r="V89" s="2067"/>
      <c r="W89" s="914"/>
      <c r="X89" s="1131"/>
    </row>
    <row r="90" spans="2:24" ht="16.5" customHeight="1" x14ac:dyDescent="0.35">
      <c r="B90" s="1131"/>
      <c r="C90" s="914"/>
      <c r="D90" s="1136"/>
      <c r="G90" s="1158" t="s">
        <v>1115</v>
      </c>
      <c r="H90" s="1137"/>
      <c r="I90" s="1137"/>
      <c r="J90" s="1137"/>
      <c r="K90" s="1137"/>
      <c r="L90" s="1162"/>
      <c r="M90" s="1162"/>
      <c r="N90" s="1162"/>
      <c r="O90" s="1162"/>
      <c r="P90" s="1142" t="s">
        <v>53</v>
      </c>
      <c r="Q90" s="2096">
        <v>2</v>
      </c>
      <c r="R90" s="2096"/>
      <c r="S90" s="2099"/>
      <c r="T90" s="2099"/>
      <c r="U90" s="2067"/>
      <c r="V90" s="2067"/>
      <c r="W90" s="914"/>
      <c r="X90" s="1131"/>
    </row>
    <row r="91" spans="2:24" ht="16.5" hidden="1" customHeight="1" x14ac:dyDescent="0.35">
      <c r="B91" s="1131"/>
      <c r="C91" s="914"/>
      <c r="D91" s="1136"/>
      <c r="E91" s="1158" t="s">
        <v>630</v>
      </c>
      <c r="F91" s="1158"/>
      <c r="G91" s="1137"/>
      <c r="H91" s="1137"/>
      <c r="I91" s="1137"/>
      <c r="J91" s="1137"/>
      <c r="K91" s="1137"/>
      <c r="L91" s="1162"/>
      <c r="M91" s="1162"/>
      <c r="N91" s="1162"/>
      <c r="O91" s="1162"/>
      <c r="P91" s="1142" t="s">
        <v>53</v>
      </c>
      <c r="Q91" s="2096"/>
      <c r="R91" s="2096"/>
      <c r="S91" s="1308"/>
      <c r="T91" s="1309"/>
      <c r="U91" s="2067"/>
      <c r="V91" s="2067"/>
      <c r="W91" s="914"/>
      <c r="X91" s="1131"/>
    </row>
    <row r="92" spans="2:24" ht="16.5" customHeight="1" x14ac:dyDescent="0.35">
      <c r="B92" s="1131"/>
      <c r="C92" s="914"/>
      <c r="D92" s="1139" t="s">
        <v>383</v>
      </c>
      <c r="E92" s="1170" t="s">
        <v>140</v>
      </c>
      <c r="F92" s="1170"/>
      <c r="G92" s="1146"/>
      <c r="H92" s="1136"/>
      <c r="I92" s="1136"/>
      <c r="J92" s="1136"/>
      <c r="K92" s="1136"/>
      <c r="L92" s="1166"/>
      <c r="M92" s="1166"/>
      <c r="N92" s="1166"/>
      <c r="O92" s="1166"/>
      <c r="P92" s="1166"/>
      <c r="Q92" s="2096"/>
      <c r="R92" s="2096"/>
      <c r="S92" s="2096"/>
      <c r="T92" s="2096"/>
      <c r="U92" s="2067"/>
      <c r="V92" s="2067"/>
      <c r="W92" s="920"/>
      <c r="X92" s="1131"/>
    </row>
    <row r="93" spans="2:24" ht="16.5" x14ac:dyDescent="0.35">
      <c r="B93" s="1131"/>
      <c r="C93" s="914"/>
      <c r="D93" s="1136"/>
      <c r="F93" s="1163" t="s">
        <v>850</v>
      </c>
      <c r="G93" s="1146"/>
      <c r="H93" s="1136"/>
      <c r="I93" s="1136"/>
      <c r="J93" s="1136"/>
      <c r="K93" s="1136"/>
      <c r="L93" s="1166"/>
      <c r="M93" s="1166"/>
      <c r="N93" s="1166"/>
      <c r="O93" s="1166"/>
      <c r="P93" s="1166"/>
      <c r="Q93" s="1137"/>
      <c r="R93" s="1137"/>
      <c r="S93" s="1137"/>
      <c r="T93" s="1137"/>
      <c r="U93" s="2067"/>
      <c r="V93" s="2067"/>
      <c r="W93" s="920"/>
      <c r="X93" s="1131"/>
    </row>
    <row r="94" spans="2:24" ht="16.5" customHeight="1" x14ac:dyDescent="0.35">
      <c r="B94" s="1131"/>
      <c r="C94" s="914"/>
      <c r="D94" s="1136"/>
      <c r="G94" s="1158" t="s">
        <v>1104</v>
      </c>
      <c r="H94" s="1136"/>
      <c r="I94" s="1136"/>
      <c r="J94" s="1136"/>
      <c r="K94" s="1136"/>
      <c r="L94" s="1166"/>
      <c r="M94" s="1166"/>
      <c r="N94" s="1166"/>
      <c r="O94" s="1166"/>
      <c r="P94" s="1142" t="s">
        <v>53</v>
      </c>
      <c r="Q94" s="2096">
        <v>1</v>
      </c>
      <c r="R94" s="2096"/>
      <c r="S94" s="2099"/>
      <c r="T94" s="2100"/>
      <c r="U94" s="2067"/>
      <c r="V94" s="2067"/>
      <c r="W94" s="914"/>
      <c r="X94" s="1131"/>
    </row>
    <row r="95" spans="2:24" ht="16.5" customHeight="1" x14ac:dyDescent="0.35">
      <c r="B95" s="1131"/>
      <c r="C95" s="914"/>
      <c r="D95" s="1136"/>
      <c r="G95" s="1158" t="s">
        <v>1105</v>
      </c>
      <c r="H95" s="1136"/>
      <c r="I95" s="1136"/>
      <c r="J95" s="1136"/>
      <c r="K95" s="1136"/>
      <c r="L95" s="1166"/>
      <c r="M95" s="1166"/>
      <c r="N95" s="1166"/>
      <c r="O95" s="1166"/>
      <c r="P95" s="1142" t="s">
        <v>53</v>
      </c>
      <c r="Q95" s="2096">
        <v>2</v>
      </c>
      <c r="R95" s="2096"/>
      <c r="S95" s="2099"/>
      <c r="T95" s="2100"/>
      <c r="U95" s="2067"/>
      <c r="V95" s="2067"/>
      <c r="W95" s="914"/>
      <c r="X95" s="1131"/>
    </row>
    <row r="96" spans="2:24" ht="16.5" customHeight="1" x14ac:dyDescent="0.35">
      <c r="B96" s="1131"/>
      <c r="C96" s="914"/>
      <c r="D96" s="1136"/>
      <c r="G96" s="1158" t="s">
        <v>1106</v>
      </c>
      <c r="H96" s="1136"/>
      <c r="I96" s="1136"/>
      <c r="J96" s="1136"/>
      <c r="K96" s="1174"/>
      <c r="L96" s="1166"/>
      <c r="M96" s="1166"/>
      <c r="N96" s="1166"/>
      <c r="O96" s="1166"/>
      <c r="P96" s="1142" t="s">
        <v>53</v>
      </c>
      <c r="Q96" s="2096">
        <v>3</v>
      </c>
      <c r="R96" s="2096"/>
      <c r="S96" s="2099"/>
      <c r="T96" s="2100"/>
      <c r="U96" s="2067"/>
      <c r="V96" s="2067"/>
      <c r="W96" s="914"/>
      <c r="X96" s="1131"/>
    </row>
    <row r="97" spans="2:24" ht="16.5" customHeight="1" x14ac:dyDescent="0.35">
      <c r="B97" s="1131"/>
      <c r="C97" s="914"/>
      <c r="D97" s="1136"/>
      <c r="G97" s="1158" t="s">
        <v>1107</v>
      </c>
      <c r="H97" s="1136"/>
      <c r="I97" s="1136"/>
      <c r="J97" s="1136"/>
      <c r="K97" s="1136"/>
      <c r="L97" s="1166"/>
      <c r="M97" s="1166"/>
      <c r="N97" s="1166"/>
      <c r="O97" s="1166"/>
      <c r="P97" s="1142" t="s">
        <v>53</v>
      </c>
      <c r="Q97" s="2096">
        <v>4</v>
      </c>
      <c r="R97" s="2096"/>
      <c r="S97" s="2099"/>
      <c r="T97" s="2100"/>
      <c r="U97" s="2067"/>
      <c r="V97" s="2067"/>
      <c r="W97" s="914"/>
      <c r="X97" s="1131"/>
    </row>
    <row r="98" spans="2:24" ht="16.5" hidden="1" customHeight="1" x14ac:dyDescent="0.35">
      <c r="B98" s="1131"/>
      <c r="C98" s="914"/>
      <c r="D98" s="1136"/>
      <c r="E98" s="1158" t="s">
        <v>832</v>
      </c>
      <c r="F98" s="1158"/>
      <c r="G98" s="1146"/>
      <c r="H98" s="1136"/>
      <c r="I98" s="1136"/>
      <c r="J98" s="1136"/>
      <c r="K98" s="1136"/>
      <c r="L98" s="1166"/>
      <c r="M98" s="1166"/>
      <c r="N98" s="1166"/>
      <c r="O98" s="1166"/>
      <c r="P98" s="1142" t="s">
        <v>53</v>
      </c>
      <c r="Q98" s="2096"/>
      <c r="R98" s="2096"/>
      <c r="S98" s="1155"/>
      <c r="T98" s="1155"/>
      <c r="U98" s="2067"/>
      <c r="V98" s="2067"/>
      <c r="W98" s="914"/>
      <c r="X98" s="1131"/>
    </row>
    <row r="99" spans="2:24" ht="16.5" hidden="1" customHeight="1" x14ac:dyDescent="0.35">
      <c r="B99" s="1131"/>
      <c r="C99" s="914"/>
      <c r="D99" s="1136"/>
      <c r="E99" s="1158" t="s">
        <v>833</v>
      </c>
      <c r="F99" s="1158"/>
      <c r="G99" s="1146"/>
      <c r="H99" s="1136"/>
      <c r="I99" s="1136"/>
      <c r="J99" s="1136"/>
      <c r="K99" s="1136"/>
      <c r="L99" s="1166"/>
      <c r="M99" s="1166"/>
      <c r="N99" s="1166"/>
      <c r="O99" s="1166"/>
      <c r="P99" s="1142" t="s">
        <v>53</v>
      </c>
      <c r="Q99" s="2096"/>
      <c r="R99" s="2096"/>
      <c r="S99" s="1155"/>
      <c r="T99" s="1155"/>
      <c r="U99" s="2067"/>
      <c r="V99" s="2067"/>
      <c r="W99" s="914"/>
      <c r="X99" s="1131"/>
    </row>
    <row r="100" spans="2:24" ht="16.5" hidden="1" customHeight="1" x14ac:dyDescent="0.35">
      <c r="B100" s="1131"/>
      <c r="C100" s="914"/>
      <c r="D100" s="1136"/>
      <c r="E100" s="1158" t="s">
        <v>834</v>
      </c>
      <c r="F100" s="1158"/>
      <c r="G100" s="1146"/>
      <c r="H100" s="1136"/>
      <c r="I100" s="1136"/>
      <c r="J100" s="1136"/>
      <c r="K100" s="1136"/>
      <c r="L100" s="1166"/>
      <c r="M100" s="1166"/>
      <c r="N100" s="1166"/>
      <c r="O100" s="1166"/>
      <c r="P100" s="1142" t="s">
        <v>53</v>
      </c>
      <c r="Q100" s="2096"/>
      <c r="R100" s="2096"/>
      <c r="S100" s="1155"/>
      <c r="T100" s="1155"/>
      <c r="U100" s="2067"/>
      <c r="V100" s="2067"/>
      <c r="W100" s="914"/>
      <c r="X100" s="1131"/>
    </row>
    <row r="101" spans="2:24" ht="16.5" customHeight="1" x14ac:dyDescent="0.35">
      <c r="B101" s="1131"/>
      <c r="C101" s="914"/>
      <c r="D101" s="1136"/>
      <c r="F101" s="1146" t="s">
        <v>1108</v>
      </c>
      <c r="G101" s="1136"/>
      <c r="H101" s="1136"/>
      <c r="I101" s="1136"/>
      <c r="J101" s="1136"/>
      <c r="K101" s="1136"/>
      <c r="L101" s="1166"/>
      <c r="M101" s="1166"/>
      <c r="N101" s="1166"/>
      <c r="O101" s="1166"/>
      <c r="P101" s="1142" t="s">
        <v>53</v>
      </c>
      <c r="Q101" s="2096">
        <v>1</v>
      </c>
      <c r="R101" s="2096"/>
      <c r="S101" s="2097"/>
      <c r="T101" s="2098"/>
      <c r="U101" s="2067"/>
      <c r="V101" s="2067"/>
      <c r="W101" s="914"/>
      <c r="X101" s="1131"/>
    </row>
    <row r="102" spans="2:24" ht="16.5" hidden="1" customHeight="1" x14ac:dyDescent="0.35">
      <c r="B102" s="1131"/>
      <c r="C102" s="914"/>
      <c r="D102" s="1139" t="s">
        <v>384</v>
      </c>
      <c r="E102" s="1135" t="s">
        <v>79</v>
      </c>
      <c r="F102" s="1135"/>
      <c r="G102" s="1144"/>
      <c r="H102" s="1137"/>
      <c r="I102" s="1137"/>
      <c r="J102" s="1137"/>
      <c r="K102" s="1137"/>
      <c r="L102" s="1162"/>
      <c r="M102" s="1162"/>
      <c r="N102" s="1162"/>
      <c r="O102" s="1162"/>
      <c r="P102" s="1166"/>
      <c r="Q102" s="1136"/>
      <c r="R102" s="1136"/>
      <c r="S102" s="1136"/>
      <c r="T102" s="1136"/>
      <c r="U102" s="2067"/>
      <c r="V102" s="2067"/>
      <c r="W102" s="914"/>
      <c r="X102" s="1131"/>
    </row>
    <row r="103" spans="2:24" ht="16.5" hidden="1" customHeight="1" x14ac:dyDescent="0.35">
      <c r="B103" s="1131"/>
      <c r="C103" s="914"/>
      <c r="D103" s="1136"/>
      <c r="E103" s="1146" t="s">
        <v>536</v>
      </c>
      <c r="F103" s="1146"/>
      <c r="G103" s="1137"/>
      <c r="H103" s="1137"/>
      <c r="I103" s="1137"/>
      <c r="J103" s="1137"/>
      <c r="K103" s="1137"/>
      <c r="L103" s="1162"/>
      <c r="M103" s="1162"/>
      <c r="N103" s="1162"/>
      <c r="O103" s="1162"/>
      <c r="P103" s="1138" t="s">
        <v>181</v>
      </c>
      <c r="Q103" s="2096"/>
      <c r="R103" s="2096"/>
      <c r="S103" s="2108"/>
      <c r="T103" s="2108"/>
      <c r="U103" s="2067"/>
      <c r="V103" s="2067"/>
      <c r="W103" s="914"/>
      <c r="X103" s="1131"/>
    </row>
    <row r="104" spans="2:24" ht="16.5" customHeight="1" x14ac:dyDescent="0.35">
      <c r="B104" s="1131"/>
      <c r="C104" s="914"/>
      <c r="D104" s="1151" t="s">
        <v>384</v>
      </c>
      <c r="E104" s="1175" t="s">
        <v>80</v>
      </c>
      <c r="F104" s="1175"/>
      <c r="G104" s="1144"/>
      <c r="H104" s="1137"/>
      <c r="I104" s="1137"/>
      <c r="J104" s="1137"/>
      <c r="K104" s="1137"/>
      <c r="L104" s="1162"/>
      <c r="M104" s="1162"/>
      <c r="N104" s="1162"/>
      <c r="O104" s="1162"/>
      <c r="P104" s="1166"/>
      <c r="Q104" s="2096"/>
      <c r="R104" s="2096"/>
      <c r="S104" s="2096"/>
      <c r="T104" s="2096"/>
      <c r="U104" s="2067"/>
      <c r="V104" s="2067"/>
      <c r="W104" s="920"/>
      <c r="X104" s="1131"/>
    </row>
    <row r="105" spans="2:24" ht="16.5" customHeight="1" x14ac:dyDescent="0.35">
      <c r="B105" s="1131"/>
      <c r="C105" s="914"/>
      <c r="D105" s="1136"/>
      <c r="F105" s="2072" t="s">
        <v>855</v>
      </c>
      <c r="G105" s="2072"/>
      <c r="H105" s="2072"/>
      <c r="I105" s="2072"/>
      <c r="J105" s="2072"/>
      <c r="K105" s="2072"/>
      <c r="L105" s="2072"/>
      <c r="M105" s="2072"/>
      <c r="N105" s="1162"/>
      <c r="O105" s="1162"/>
      <c r="P105" s="1147" t="s">
        <v>180</v>
      </c>
      <c r="Q105" s="2096">
        <v>1</v>
      </c>
      <c r="R105" s="2096"/>
      <c r="S105" s="2097"/>
      <c r="T105" s="2098"/>
      <c r="U105" s="2067"/>
      <c r="V105" s="2067"/>
      <c r="W105" s="914"/>
      <c r="X105" s="1131"/>
    </row>
    <row r="106" spans="2:24" ht="16.5" customHeight="1" x14ac:dyDescent="0.35">
      <c r="B106" s="1131"/>
      <c r="C106" s="914"/>
      <c r="D106" s="1139" t="s">
        <v>385</v>
      </c>
      <c r="E106" s="1169" t="s">
        <v>81</v>
      </c>
      <c r="F106" s="1169"/>
      <c r="G106" s="1146"/>
      <c r="H106" s="1146"/>
      <c r="I106" s="1137"/>
      <c r="J106" s="1137"/>
      <c r="K106" s="1137"/>
      <c r="L106" s="1162"/>
      <c r="M106" s="1162"/>
      <c r="N106" s="1162"/>
      <c r="O106" s="1162"/>
      <c r="P106" s="1166"/>
      <c r="Q106" s="2096"/>
      <c r="R106" s="2096"/>
      <c r="S106" s="2096"/>
      <c r="T106" s="2096"/>
      <c r="U106" s="2067"/>
      <c r="V106" s="2067"/>
      <c r="W106" s="914"/>
      <c r="X106" s="1131"/>
    </row>
    <row r="107" spans="2:24" ht="16.5" customHeight="1" x14ac:dyDescent="0.35">
      <c r="B107" s="1131"/>
      <c r="C107" s="914"/>
      <c r="D107" s="1136"/>
      <c r="F107" s="1158" t="s">
        <v>1110</v>
      </c>
      <c r="H107" s="1137"/>
      <c r="I107" s="1137"/>
      <c r="J107" s="1137"/>
      <c r="K107" s="1137"/>
      <c r="L107" s="1162"/>
      <c r="M107" s="1162"/>
      <c r="N107" s="1162"/>
      <c r="O107" s="1162"/>
      <c r="P107" s="1142" t="s">
        <v>53</v>
      </c>
      <c r="Q107" s="2096">
        <v>1</v>
      </c>
      <c r="R107" s="2096"/>
      <c r="S107" s="2099"/>
      <c r="T107" s="2100"/>
      <c r="U107" s="2067"/>
      <c r="V107" s="2067"/>
      <c r="W107" s="914"/>
      <c r="X107" s="1131"/>
    </row>
    <row r="108" spans="2:24" ht="16.5" customHeight="1" x14ac:dyDescent="0.35">
      <c r="B108" s="1131"/>
      <c r="C108" s="914"/>
      <c r="D108" s="1136"/>
      <c r="F108" s="1158" t="s">
        <v>1109</v>
      </c>
      <c r="H108" s="1137"/>
      <c r="I108" s="1137"/>
      <c r="J108" s="1137"/>
      <c r="K108" s="1137"/>
      <c r="L108" s="1162"/>
      <c r="M108" s="1162"/>
      <c r="N108" s="1162"/>
      <c r="O108" s="1162"/>
      <c r="P108" s="1142" t="s">
        <v>53</v>
      </c>
      <c r="Q108" s="2096">
        <v>2</v>
      </c>
      <c r="R108" s="2096"/>
      <c r="S108" s="2099"/>
      <c r="T108" s="2100"/>
      <c r="U108" s="2067"/>
      <c r="V108" s="2067"/>
      <c r="W108" s="914"/>
      <c r="X108" s="1131"/>
    </row>
    <row r="109" spans="2:24" ht="16.5" customHeight="1" x14ac:dyDescent="0.35">
      <c r="B109" s="1131"/>
      <c r="C109" s="914"/>
      <c r="D109" s="1136"/>
      <c r="F109" s="1158" t="s">
        <v>1111</v>
      </c>
      <c r="H109" s="1137"/>
      <c r="I109" s="1137"/>
      <c r="J109" s="1137"/>
      <c r="K109" s="1137"/>
      <c r="L109" s="1162"/>
      <c r="M109" s="1162"/>
      <c r="N109" s="1162"/>
      <c r="O109" s="1162"/>
      <c r="P109" s="1142" t="s">
        <v>53</v>
      </c>
      <c r="Q109" s="2096">
        <v>3</v>
      </c>
      <c r="R109" s="2096"/>
      <c r="S109" s="2099"/>
      <c r="T109" s="2100"/>
      <c r="U109" s="2067"/>
      <c r="V109" s="2067"/>
      <c r="W109" s="914"/>
      <c r="X109" s="1131"/>
    </row>
    <row r="110" spans="2:24" ht="16.5" customHeight="1" x14ac:dyDescent="0.35">
      <c r="B110" s="1131"/>
      <c r="C110" s="914"/>
      <c r="D110" s="1136"/>
      <c r="F110" s="1158" t="s">
        <v>1112</v>
      </c>
      <c r="H110" s="1137"/>
      <c r="I110" s="1137"/>
      <c r="J110" s="1137"/>
      <c r="K110" s="1137"/>
      <c r="L110" s="1162"/>
      <c r="M110" s="1162"/>
      <c r="N110" s="1162"/>
      <c r="O110" s="1162"/>
      <c r="P110" s="1142" t="s">
        <v>53</v>
      </c>
      <c r="Q110" s="2096">
        <v>4</v>
      </c>
      <c r="R110" s="2096"/>
      <c r="S110" s="2099"/>
      <c r="T110" s="2100"/>
      <c r="U110" s="2067"/>
      <c r="V110" s="2067"/>
      <c r="W110" s="914"/>
      <c r="X110" s="1131"/>
    </row>
    <row r="111" spans="2:24" ht="16.5" x14ac:dyDescent="0.35">
      <c r="B111" s="1131"/>
      <c r="C111" s="914"/>
      <c r="D111" s="1134" t="s">
        <v>386</v>
      </c>
      <c r="E111" s="1135" t="s">
        <v>1026</v>
      </c>
      <c r="F111" s="1135"/>
      <c r="G111" s="1136"/>
      <c r="H111" s="1136"/>
      <c r="I111" s="1136"/>
      <c r="J111" s="1136"/>
      <c r="K111" s="1136"/>
      <c r="L111" s="1137"/>
      <c r="M111" s="1137"/>
      <c r="N111" s="1137"/>
      <c r="O111" s="1137"/>
      <c r="P111" s="1142" t="s">
        <v>53</v>
      </c>
      <c r="Q111" s="2093">
        <v>1</v>
      </c>
      <c r="R111" s="2093"/>
      <c r="S111" s="2097"/>
      <c r="T111" s="2098"/>
      <c r="U111" s="2067"/>
      <c r="V111" s="2067"/>
      <c r="W111" s="914"/>
      <c r="X111" s="1131"/>
    </row>
    <row r="112" spans="2:24" ht="16.5" customHeight="1" x14ac:dyDescent="0.35">
      <c r="B112" s="1131"/>
      <c r="C112" s="914"/>
      <c r="D112" s="1176" t="s">
        <v>1202</v>
      </c>
      <c r="E112" s="1137"/>
      <c r="F112" s="1137"/>
      <c r="G112" s="1137"/>
      <c r="H112" s="1137"/>
      <c r="I112" s="1137"/>
      <c r="J112" s="1137"/>
      <c r="K112" s="1137"/>
      <c r="L112" s="1162"/>
      <c r="M112" s="1162"/>
      <c r="N112" s="1162"/>
      <c r="O112" s="1162"/>
      <c r="P112" s="1166"/>
      <c r="Q112" s="1136"/>
      <c r="R112" s="1136"/>
      <c r="S112" s="1136"/>
      <c r="T112" s="1136"/>
      <c r="U112" s="2067"/>
      <c r="V112" s="2067"/>
      <c r="W112" s="920"/>
      <c r="X112" s="1131"/>
    </row>
    <row r="113" spans="2:24" ht="16.5" customHeight="1" x14ac:dyDescent="0.35">
      <c r="B113" s="1131"/>
      <c r="C113" s="914"/>
      <c r="D113" s="1139" t="s">
        <v>249</v>
      </c>
      <c r="E113" s="1170" t="s">
        <v>323</v>
      </c>
      <c r="F113" s="1170"/>
      <c r="G113" s="1140"/>
      <c r="H113" s="1140"/>
      <c r="I113" s="1140"/>
      <c r="J113" s="1140"/>
      <c r="K113" s="1140"/>
      <c r="L113" s="1162"/>
      <c r="M113" s="1162"/>
      <c r="N113" s="1162"/>
      <c r="O113" s="1162"/>
      <c r="P113" s="1147" t="s">
        <v>180</v>
      </c>
      <c r="Q113" s="2093" t="s">
        <v>194</v>
      </c>
      <c r="R113" s="2093"/>
      <c r="S113" s="2094" t="s">
        <v>194</v>
      </c>
      <c r="T113" s="2095"/>
      <c r="U113" s="2067"/>
      <c r="V113" s="2067"/>
      <c r="W113" s="914"/>
      <c r="X113" s="1131"/>
    </row>
    <row r="114" spans="2:24" ht="16.5" customHeight="1" x14ac:dyDescent="0.35">
      <c r="B114" s="1131"/>
      <c r="C114" s="914"/>
      <c r="D114" s="1139" t="s">
        <v>387</v>
      </c>
      <c r="E114" s="1177" t="s">
        <v>905</v>
      </c>
      <c r="F114" s="1177"/>
      <c r="G114" s="1137"/>
      <c r="H114" s="1137"/>
      <c r="I114" s="1137"/>
      <c r="J114" s="1137"/>
      <c r="K114" s="1137"/>
      <c r="L114" s="1162"/>
      <c r="M114" s="1162"/>
      <c r="N114" s="1162"/>
      <c r="O114" s="1162"/>
      <c r="P114" s="1147" t="s">
        <v>180</v>
      </c>
      <c r="Q114" s="2096">
        <v>3</v>
      </c>
      <c r="R114" s="2096"/>
      <c r="S114" s="2097"/>
      <c r="T114" s="2098"/>
      <c r="U114" s="2067"/>
      <c r="V114" s="2067"/>
      <c r="W114" s="914"/>
      <c r="X114" s="1131"/>
    </row>
    <row r="115" spans="2:24" ht="16.5" customHeight="1" x14ac:dyDescent="0.35">
      <c r="B115" s="1131"/>
      <c r="C115" s="914"/>
      <c r="D115" s="1139" t="s">
        <v>388</v>
      </c>
      <c r="E115" s="1135" t="s">
        <v>82</v>
      </c>
      <c r="F115" s="1135"/>
      <c r="G115" s="1144"/>
      <c r="H115" s="1144"/>
      <c r="I115" s="1137"/>
      <c r="J115" s="1137"/>
      <c r="K115" s="1137"/>
      <c r="L115" s="1162"/>
      <c r="M115" s="1162"/>
      <c r="N115" s="1162"/>
      <c r="O115" s="1162"/>
      <c r="P115" s="1166"/>
      <c r="Q115" s="2096"/>
      <c r="R115" s="2096"/>
      <c r="S115" s="2096"/>
      <c r="T115" s="2096"/>
      <c r="U115" s="2067"/>
      <c r="V115" s="2067"/>
      <c r="W115" s="914"/>
      <c r="X115" s="1131"/>
    </row>
    <row r="116" spans="2:24" ht="16.5" customHeight="1" x14ac:dyDescent="0.35">
      <c r="B116" s="1131"/>
      <c r="C116" s="914"/>
      <c r="D116" s="1136"/>
      <c r="F116" s="1146" t="s">
        <v>907</v>
      </c>
      <c r="G116" s="1137"/>
      <c r="H116" s="1137"/>
      <c r="I116" s="1137"/>
      <c r="J116" s="1137"/>
      <c r="K116" s="1137"/>
      <c r="L116" s="1162"/>
      <c r="M116" s="1162"/>
      <c r="N116" s="1162"/>
      <c r="O116" s="1162"/>
      <c r="P116" s="1142" t="s">
        <v>53</v>
      </c>
      <c r="Q116" s="2096">
        <v>1</v>
      </c>
      <c r="R116" s="2096"/>
      <c r="S116" s="2097"/>
      <c r="T116" s="2098"/>
      <c r="U116" s="2067"/>
      <c r="V116" s="2067"/>
      <c r="W116" s="914"/>
      <c r="X116" s="1131"/>
    </row>
    <row r="117" spans="2:24" ht="16.5" customHeight="1" x14ac:dyDescent="0.35">
      <c r="B117" s="1131"/>
      <c r="C117" s="914"/>
      <c r="D117" s="1136"/>
      <c r="F117" s="1146" t="s">
        <v>908</v>
      </c>
      <c r="G117" s="1137"/>
      <c r="H117" s="1137"/>
      <c r="I117" s="1137"/>
      <c r="J117" s="1137"/>
      <c r="K117" s="1137"/>
      <c r="L117" s="1162"/>
      <c r="M117" s="1162"/>
      <c r="N117" s="1162"/>
      <c r="O117" s="1162"/>
      <c r="P117" s="1142" t="s">
        <v>53</v>
      </c>
      <c r="Q117" s="2096">
        <v>1</v>
      </c>
      <c r="R117" s="2096"/>
      <c r="S117" s="2097"/>
      <c r="T117" s="2098"/>
      <c r="U117" s="2067"/>
      <c r="V117" s="2067"/>
      <c r="W117" s="914"/>
      <c r="X117" s="1131"/>
    </row>
    <row r="118" spans="2:24" ht="16.5" customHeight="1" x14ac:dyDescent="0.35">
      <c r="B118" s="1131"/>
      <c r="C118" s="914"/>
      <c r="D118" s="1139" t="s">
        <v>389</v>
      </c>
      <c r="E118" s="1169" t="s">
        <v>632</v>
      </c>
      <c r="F118" s="1169"/>
      <c r="G118" s="1137"/>
      <c r="H118" s="1137"/>
      <c r="I118" s="1137"/>
      <c r="J118" s="1137"/>
      <c r="K118" s="1137"/>
      <c r="L118" s="1162"/>
      <c r="M118" s="1162"/>
      <c r="N118" s="1162"/>
      <c r="O118" s="1162"/>
      <c r="P118" s="1142" t="s">
        <v>53</v>
      </c>
      <c r="Q118" s="2096">
        <v>1</v>
      </c>
      <c r="R118" s="2096"/>
      <c r="S118" s="2097"/>
      <c r="T118" s="2098"/>
      <c r="U118" s="2067"/>
      <c r="V118" s="2067"/>
      <c r="W118" s="914"/>
      <c r="X118" s="1131"/>
    </row>
    <row r="119" spans="2:24" ht="16.5" customHeight="1" x14ac:dyDescent="0.35">
      <c r="B119" s="1131"/>
      <c r="C119" s="914"/>
      <c r="D119" s="1139" t="s">
        <v>390</v>
      </c>
      <c r="E119" s="1169" t="s">
        <v>825</v>
      </c>
      <c r="F119" s="1169"/>
      <c r="G119" s="1137"/>
      <c r="H119" s="1137"/>
      <c r="I119" s="1137"/>
      <c r="J119" s="1137"/>
      <c r="K119" s="1137"/>
      <c r="L119" s="1162"/>
      <c r="M119" s="1162"/>
      <c r="N119" s="1162"/>
      <c r="O119" s="1162"/>
      <c r="P119" s="1166"/>
      <c r="Q119" s="2096"/>
      <c r="R119" s="2096"/>
      <c r="S119" s="2096"/>
      <c r="T119" s="2096"/>
      <c r="U119" s="2067"/>
      <c r="V119" s="2067"/>
      <c r="W119" s="914"/>
      <c r="X119" s="1131"/>
    </row>
    <row r="120" spans="2:24" ht="16.5" hidden="1" customHeight="1" x14ac:dyDescent="0.35">
      <c r="B120" s="1131"/>
      <c r="C120" s="914"/>
      <c r="D120" s="2131" t="s">
        <v>657</v>
      </c>
      <c r="E120" s="2131"/>
      <c r="F120" s="2131"/>
      <c r="G120" s="2131"/>
      <c r="H120" s="2131"/>
      <c r="I120" s="2131"/>
      <c r="J120" s="2131"/>
      <c r="K120" s="2131"/>
      <c r="L120" s="2131"/>
      <c r="M120" s="2131"/>
      <c r="N120" s="2131"/>
      <c r="O120" s="2131"/>
      <c r="P120" s="1178"/>
      <c r="Q120" s="2096"/>
      <c r="R120" s="2096"/>
      <c r="S120" s="2096"/>
      <c r="T120" s="2096"/>
      <c r="U120" s="2067"/>
      <c r="V120" s="2067"/>
      <c r="W120" s="914"/>
      <c r="X120" s="1131"/>
    </row>
    <row r="121" spans="2:24" ht="16.5" hidden="1" customHeight="1" x14ac:dyDescent="0.35">
      <c r="B121" s="1131"/>
      <c r="C121" s="914"/>
      <c r="D121" s="2131"/>
      <c r="E121" s="2131"/>
      <c r="F121" s="2131"/>
      <c r="G121" s="2131"/>
      <c r="H121" s="2131"/>
      <c r="I121" s="2131"/>
      <c r="J121" s="2131"/>
      <c r="K121" s="2131"/>
      <c r="L121" s="2131"/>
      <c r="M121" s="2131"/>
      <c r="N121" s="2131"/>
      <c r="O121" s="2131"/>
      <c r="P121" s="1178"/>
      <c r="Q121" s="2096"/>
      <c r="R121" s="2096"/>
      <c r="S121" s="2096"/>
      <c r="T121" s="2096"/>
      <c r="U121" s="2067"/>
      <c r="V121" s="2067"/>
      <c r="W121" s="914"/>
      <c r="X121" s="1131"/>
    </row>
    <row r="122" spans="2:24" ht="16.5" customHeight="1" x14ac:dyDescent="0.35">
      <c r="B122" s="1131"/>
      <c r="C122" s="914"/>
      <c r="D122" s="1137"/>
      <c r="F122" s="1158" t="s">
        <v>1116</v>
      </c>
      <c r="H122" s="1137"/>
      <c r="I122" s="1137"/>
      <c r="J122" s="1137"/>
      <c r="K122" s="1137"/>
      <c r="L122" s="1162"/>
      <c r="M122" s="1162"/>
      <c r="N122" s="1162"/>
      <c r="O122" s="1162"/>
      <c r="P122" s="1142" t="s">
        <v>53</v>
      </c>
      <c r="Q122" s="2096">
        <v>4</v>
      </c>
      <c r="R122" s="2096"/>
      <c r="S122" s="2099"/>
      <c r="T122" s="2100"/>
      <c r="U122" s="2067"/>
      <c r="V122" s="2067"/>
      <c r="W122" s="914"/>
      <c r="X122" s="1131"/>
    </row>
    <row r="123" spans="2:24" ht="16.5" customHeight="1" x14ac:dyDescent="0.35">
      <c r="B123" s="1131"/>
      <c r="C123" s="914"/>
      <c r="D123" s="1137"/>
      <c r="F123" s="1158" t="s">
        <v>1117</v>
      </c>
      <c r="H123" s="1137"/>
      <c r="I123" s="1137"/>
      <c r="J123" s="1137"/>
      <c r="K123" s="1137"/>
      <c r="L123" s="1162"/>
      <c r="M123" s="1162"/>
      <c r="N123" s="1162"/>
      <c r="O123" s="1162"/>
      <c r="P123" s="1142" t="s">
        <v>53</v>
      </c>
      <c r="Q123" s="2096">
        <v>6</v>
      </c>
      <c r="R123" s="2096"/>
      <c r="S123" s="2099"/>
      <c r="T123" s="2100"/>
      <c r="U123" s="2067"/>
      <c r="V123" s="2067"/>
      <c r="W123" s="914"/>
      <c r="X123" s="1131"/>
    </row>
    <row r="124" spans="2:24" ht="16.5" customHeight="1" x14ac:dyDescent="0.35">
      <c r="B124" s="1131"/>
      <c r="C124" s="914"/>
      <c r="D124" s="1137"/>
      <c r="F124" s="1158" t="s">
        <v>1118</v>
      </c>
      <c r="H124" s="1137"/>
      <c r="I124" s="1137"/>
      <c r="J124" s="1137"/>
      <c r="K124" s="1137"/>
      <c r="L124" s="1162"/>
      <c r="M124" s="1162"/>
      <c r="N124" s="1162"/>
      <c r="O124" s="1162"/>
      <c r="P124" s="1142" t="s">
        <v>53</v>
      </c>
      <c r="Q124" s="2096">
        <v>8</v>
      </c>
      <c r="R124" s="2096"/>
      <c r="S124" s="2099"/>
      <c r="T124" s="2100"/>
      <c r="U124" s="2067"/>
      <c r="V124" s="2067"/>
      <c r="W124" s="914"/>
      <c r="X124" s="1131"/>
    </row>
    <row r="125" spans="2:24" ht="16.5" customHeight="1" x14ac:dyDescent="0.35">
      <c r="B125" s="1131"/>
      <c r="C125" s="914"/>
      <c r="D125" s="1137"/>
      <c r="F125" s="1158" t="s">
        <v>1119</v>
      </c>
      <c r="H125" s="1137"/>
      <c r="I125" s="1137"/>
      <c r="J125" s="1137"/>
      <c r="K125" s="1137"/>
      <c r="L125" s="1162"/>
      <c r="M125" s="1162"/>
      <c r="N125" s="1162"/>
      <c r="O125" s="1162"/>
      <c r="P125" s="1142" t="s">
        <v>53</v>
      </c>
      <c r="Q125" s="2096">
        <v>10</v>
      </c>
      <c r="R125" s="2096"/>
      <c r="S125" s="2099"/>
      <c r="T125" s="2100"/>
      <c r="U125" s="2067"/>
      <c r="V125" s="2067"/>
      <c r="W125" s="914"/>
      <c r="X125" s="1131"/>
    </row>
    <row r="126" spans="2:24" ht="16.5" customHeight="1" x14ac:dyDescent="0.35">
      <c r="B126" s="1131"/>
      <c r="C126" s="914"/>
      <c r="D126" s="1137"/>
      <c r="F126" s="1158" t="s">
        <v>1120</v>
      </c>
      <c r="H126" s="1137"/>
      <c r="I126" s="1137"/>
      <c r="J126" s="1137"/>
      <c r="K126" s="1137"/>
      <c r="L126" s="1162"/>
      <c r="M126" s="1162"/>
      <c r="N126" s="1162"/>
      <c r="O126" s="1162"/>
      <c r="P126" s="1142" t="s">
        <v>53</v>
      </c>
      <c r="Q126" s="2096">
        <v>12</v>
      </c>
      <c r="R126" s="2096"/>
      <c r="S126" s="2099"/>
      <c r="T126" s="2100"/>
      <c r="U126" s="2067"/>
      <c r="V126" s="2067"/>
      <c r="W126" s="914"/>
      <c r="X126" s="1131"/>
    </row>
    <row r="127" spans="2:24" ht="16.5" customHeight="1" x14ac:dyDescent="0.35">
      <c r="B127" s="1131"/>
      <c r="C127" s="914"/>
      <c r="D127" s="1137"/>
      <c r="F127" s="1158" t="s">
        <v>1121</v>
      </c>
      <c r="H127" s="1137"/>
      <c r="I127" s="1137"/>
      <c r="J127" s="1137"/>
      <c r="K127" s="1137"/>
      <c r="L127" s="1162"/>
      <c r="M127" s="1162"/>
      <c r="N127" s="1162"/>
      <c r="O127" s="1162"/>
      <c r="P127" s="1142" t="s">
        <v>53</v>
      </c>
      <c r="Q127" s="2096">
        <v>14</v>
      </c>
      <c r="R127" s="2096"/>
      <c r="S127" s="2099"/>
      <c r="T127" s="2100"/>
      <c r="U127" s="2067"/>
      <c r="V127" s="2067"/>
      <c r="W127" s="914"/>
      <c r="X127" s="1131"/>
    </row>
    <row r="128" spans="2:24" ht="16.5" customHeight="1" x14ac:dyDescent="0.35">
      <c r="B128" s="1131"/>
      <c r="C128" s="914"/>
      <c r="D128" s="1137"/>
      <c r="F128" s="1158" t="s">
        <v>1122</v>
      </c>
      <c r="H128" s="1137"/>
      <c r="I128" s="1137"/>
      <c r="J128" s="1137"/>
      <c r="K128" s="1137"/>
      <c r="L128" s="1162"/>
      <c r="M128" s="1162"/>
      <c r="N128" s="1162"/>
      <c r="O128" s="1162"/>
      <c r="P128" s="1142" t="s">
        <v>53</v>
      </c>
      <c r="Q128" s="2096">
        <v>16</v>
      </c>
      <c r="R128" s="2096"/>
      <c r="S128" s="2099"/>
      <c r="T128" s="2100"/>
      <c r="U128" s="2067"/>
      <c r="V128" s="2067"/>
      <c r="W128" s="914"/>
      <c r="X128" s="1131"/>
    </row>
    <row r="129" spans="2:24" ht="16.5" customHeight="1" x14ac:dyDescent="0.35">
      <c r="B129" s="1131"/>
      <c r="C129" s="914"/>
      <c r="D129" s="1137"/>
      <c r="F129" s="1158" t="s">
        <v>1123</v>
      </c>
      <c r="H129" s="1137"/>
      <c r="I129" s="1137"/>
      <c r="J129" s="1137"/>
      <c r="K129" s="1137"/>
      <c r="L129" s="1162"/>
      <c r="M129" s="1162"/>
      <c r="N129" s="1162"/>
      <c r="O129" s="1162"/>
      <c r="P129" s="1142" t="s">
        <v>53</v>
      </c>
      <c r="Q129" s="2096">
        <v>18</v>
      </c>
      <c r="R129" s="2096"/>
      <c r="S129" s="2099"/>
      <c r="T129" s="2100"/>
      <c r="U129" s="2067"/>
      <c r="V129" s="2067"/>
      <c r="W129" s="914"/>
      <c r="X129" s="1131"/>
    </row>
    <row r="130" spans="2:24" ht="16.5" customHeight="1" x14ac:dyDescent="0.35">
      <c r="B130" s="1131"/>
      <c r="C130" s="914"/>
      <c r="D130" s="1137"/>
      <c r="F130" s="1158" t="s">
        <v>1124</v>
      </c>
      <c r="H130" s="1137"/>
      <c r="I130" s="1137"/>
      <c r="J130" s="1137"/>
      <c r="K130" s="1137"/>
      <c r="L130" s="1162"/>
      <c r="M130" s="1162"/>
      <c r="N130" s="1162"/>
      <c r="O130" s="1162"/>
      <c r="P130" s="1142" t="s">
        <v>53</v>
      </c>
      <c r="Q130" s="2096">
        <v>20</v>
      </c>
      <c r="R130" s="2096"/>
      <c r="S130" s="2099"/>
      <c r="T130" s="2100"/>
      <c r="U130" s="2067"/>
      <c r="V130" s="2067"/>
      <c r="W130" s="914"/>
      <c r="X130" s="1131"/>
    </row>
    <row r="131" spans="2:24" ht="16.5" customHeight="1" x14ac:dyDescent="0.35">
      <c r="B131" s="1131"/>
      <c r="C131" s="914"/>
      <c r="D131" s="1137"/>
      <c r="F131" s="1158" t="s">
        <v>1125</v>
      </c>
      <c r="H131" s="1137"/>
      <c r="I131" s="1137"/>
      <c r="J131" s="1137"/>
      <c r="K131" s="1137"/>
      <c r="L131" s="1162"/>
      <c r="M131" s="1162"/>
      <c r="N131" s="1162"/>
      <c r="O131" s="1162"/>
      <c r="P131" s="1142" t="s">
        <v>53</v>
      </c>
      <c r="Q131" s="2096">
        <v>22</v>
      </c>
      <c r="R131" s="2096"/>
      <c r="S131" s="2099"/>
      <c r="T131" s="2100"/>
      <c r="U131" s="2067"/>
      <c r="V131" s="2067"/>
      <c r="W131" s="914"/>
      <c r="X131" s="1131"/>
    </row>
    <row r="132" spans="2:24" ht="16.5" customHeight="1" x14ac:dyDescent="0.35">
      <c r="B132" s="1131"/>
      <c r="C132" s="914"/>
      <c r="D132" s="1137"/>
      <c r="F132" s="1158" t="s">
        <v>1126</v>
      </c>
      <c r="H132" s="1137"/>
      <c r="I132" s="1137"/>
      <c r="J132" s="1137"/>
      <c r="K132" s="1137"/>
      <c r="L132" s="1162"/>
      <c r="M132" s="1162"/>
      <c r="N132" s="1162"/>
      <c r="O132" s="1162"/>
      <c r="P132" s="1142" t="s">
        <v>53</v>
      </c>
      <c r="Q132" s="2096">
        <v>24</v>
      </c>
      <c r="R132" s="2096"/>
      <c r="S132" s="2099"/>
      <c r="T132" s="2100"/>
      <c r="U132" s="2067"/>
      <c r="V132" s="2067"/>
      <c r="W132" s="914"/>
      <c r="X132" s="1131"/>
    </row>
    <row r="133" spans="2:24" ht="16.5" customHeight="1" x14ac:dyDescent="0.35">
      <c r="B133" s="1131"/>
      <c r="C133" s="914"/>
      <c r="D133" s="1137"/>
      <c r="F133" s="1158" t="s">
        <v>1127</v>
      </c>
      <c r="H133" s="1137"/>
      <c r="I133" s="1137"/>
      <c r="J133" s="1137"/>
      <c r="K133" s="1137"/>
      <c r="L133" s="1162"/>
      <c r="M133" s="1162"/>
      <c r="N133" s="1162"/>
      <c r="O133" s="1162"/>
      <c r="P133" s="1142" t="s">
        <v>53</v>
      </c>
      <c r="Q133" s="2096">
        <v>26</v>
      </c>
      <c r="R133" s="2096"/>
      <c r="S133" s="2099"/>
      <c r="T133" s="2100"/>
      <c r="U133" s="2067"/>
      <c r="V133" s="2067"/>
      <c r="W133" s="914"/>
      <c r="X133" s="1131"/>
    </row>
    <row r="134" spans="2:24" ht="16.5" customHeight="1" x14ac:dyDescent="0.35">
      <c r="B134" s="1131"/>
      <c r="C134" s="914"/>
      <c r="D134" s="1137"/>
      <c r="F134" s="1158" t="s">
        <v>1128</v>
      </c>
      <c r="H134" s="1137"/>
      <c r="I134" s="1137"/>
      <c r="J134" s="1137"/>
      <c r="K134" s="1137"/>
      <c r="L134" s="1162"/>
      <c r="M134" s="1162"/>
      <c r="N134" s="1162"/>
      <c r="O134" s="1162"/>
      <c r="P134" s="1142" t="s">
        <v>53</v>
      </c>
      <c r="Q134" s="2096">
        <v>28</v>
      </c>
      <c r="R134" s="2096"/>
      <c r="S134" s="2099"/>
      <c r="T134" s="2100"/>
      <c r="U134" s="2067"/>
      <c r="V134" s="2067"/>
      <c r="W134" s="914"/>
      <c r="X134" s="1131"/>
    </row>
    <row r="135" spans="2:24" ht="16.5" customHeight="1" x14ac:dyDescent="0.35">
      <c r="B135" s="1131"/>
      <c r="C135" s="914"/>
      <c r="D135" s="1137"/>
      <c r="F135" s="1158" t="s">
        <v>1129</v>
      </c>
      <c r="H135" s="1137"/>
      <c r="I135" s="1137"/>
      <c r="J135" s="1137"/>
      <c r="K135" s="1137"/>
      <c r="L135" s="1162"/>
      <c r="M135" s="1162"/>
      <c r="N135" s="1162"/>
      <c r="O135" s="1162"/>
      <c r="P135" s="1142" t="s">
        <v>53</v>
      </c>
      <c r="Q135" s="2096">
        <v>30</v>
      </c>
      <c r="R135" s="2096"/>
      <c r="S135" s="2099"/>
      <c r="T135" s="2100"/>
      <c r="U135" s="2067"/>
      <c r="V135" s="2067"/>
      <c r="W135" s="914"/>
      <c r="X135" s="1131"/>
    </row>
    <row r="136" spans="2:24" ht="16.5" customHeight="1" x14ac:dyDescent="0.35">
      <c r="B136" s="1131"/>
      <c r="C136" s="914"/>
      <c r="D136" s="1137"/>
      <c r="F136" s="1158" t="s">
        <v>1130</v>
      </c>
      <c r="H136" s="1137"/>
      <c r="I136" s="1137"/>
      <c r="J136" s="1137"/>
      <c r="K136" s="1137"/>
      <c r="L136" s="1162"/>
      <c r="M136" s="1162"/>
      <c r="N136" s="1162"/>
      <c r="O136" s="1162"/>
      <c r="P136" s="1142" t="s">
        <v>53</v>
      </c>
      <c r="Q136" s="2096">
        <v>32</v>
      </c>
      <c r="R136" s="2096"/>
      <c r="S136" s="2099"/>
      <c r="T136" s="2100"/>
      <c r="U136" s="2067"/>
      <c r="V136" s="2067"/>
      <c r="W136" s="914"/>
      <c r="X136" s="1131"/>
    </row>
    <row r="137" spans="2:24" ht="16.5" customHeight="1" x14ac:dyDescent="0.35">
      <c r="B137" s="1131"/>
      <c r="C137" s="914"/>
      <c r="D137" s="1137"/>
      <c r="F137" s="1158" t="s">
        <v>1131</v>
      </c>
      <c r="H137" s="1137"/>
      <c r="I137" s="1137"/>
      <c r="J137" s="1137"/>
      <c r="K137" s="1137"/>
      <c r="L137" s="1162"/>
      <c r="M137" s="1162"/>
      <c r="N137" s="1162"/>
      <c r="O137" s="1162"/>
      <c r="P137" s="1142" t="s">
        <v>53</v>
      </c>
      <c r="Q137" s="2096">
        <v>34</v>
      </c>
      <c r="R137" s="2096"/>
      <c r="S137" s="2099"/>
      <c r="T137" s="2100"/>
      <c r="U137" s="2067"/>
      <c r="V137" s="2067"/>
      <c r="W137" s="914"/>
      <c r="X137" s="1131"/>
    </row>
    <row r="138" spans="2:24" ht="16.5" customHeight="1" x14ac:dyDescent="0.35">
      <c r="B138" s="1131"/>
      <c r="C138" s="914"/>
      <c r="D138" s="1137"/>
      <c r="F138" s="1158" t="s">
        <v>1132</v>
      </c>
      <c r="H138" s="1137"/>
      <c r="I138" s="1137"/>
      <c r="J138" s="1137"/>
      <c r="K138" s="1137"/>
      <c r="L138" s="1162"/>
      <c r="M138" s="1162"/>
      <c r="N138" s="1162"/>
      <c r="O138" s="1162"/>
      <c r="P138" s="1142" t="s">
        <v>53</v>
      </c>
      <c r="Q138" s="2096">
        <v>36</v>
      </c>
      <c r="R138" s="2096"/>
      <c r="S138" s="2099"/>
      <c r="T138" s="2100"/>
      <c r="U138" s="2067"/>
      <c r="V138" s="2067"/>
      <c r="W138" s="914"/>
      <c r="X138" s="1131"/>
    </row>
    <row r="139" spans="2:24" ht="16.5" customHeight="1" x14ac:dyDescent="0.35">
      <c r="B139" s="1131"/>
      <c r="C139" s="914"/>
      <c r="D139" s="1136"/>
      <c r="F139" s="1158" t="s">
        <v>1133</v>
      </c>
      <c r="H139" s="1136"/>
      <c r="I139" s="1136"/>
      <c r="J139" s="1136"/>
      <c r="K139" s="1136"/>
      <c r="L139" s="1166"/>
      <c r="M139" s="1166"/>
      <c r="N139" s="1166"/>
      <c r="O139" s="1166"/>
      <c r="P139" s="1142" t="s">
        <v>53</v>
      </c>
      <c r="Q139" s="2096">
        <v>38</v>
      </c>
      <c r="R139" s="2096"/>
      <c r="S139" s="2099"/>
      <c r="T139" s="2100"/>
      <c r="U139" s="2067"/>
      <c r="V139" s="2067"/>
      <c r="W139" s="914"/>
      <c r="X139" s="1131"/>
    </row>
    <row r="140" spans="2:24" ht="16.5" customHeight="1" x14ac:dyDescent="0.35">
      <c r="B140" s="1131"/>
      <c r="C140" s="914"/>
      <c r="D140" s="1136"/>
      <c r="F140" s="1158" t="s">
        <v>1134</v>
      </c>
      <c r="H140" s="1136"/>
      <c r="I140" s="1136"/>
      <c r="J140" s="1136"/>
      <c r="K140" s="1136"/>
      <c r="L140" s="1166"/>
      <c r="M140" s="1166"/>
      <c r="N140" s="1166"/>
      <c r="O140" s="1166"/>
      <c r="P140" s="1142" t="s">
        <v>53</v>
      </c>
      <c r="Q140" s="2096">
        <v>40</v>
      </c>
      <c r="R140" s="2096"/>
      <c r="S140" s="2099"/>
      <c r="T140" s="2100"/>
      <c r="U140" s="2067"/>
      <c r="V140" s="2067"/>
      <c r="W140" s="914"/>
      <c r="X140" s="1131"/>
    </row>
    <row r="141" spans="2:24" ht="29.25" customHeight="1" x14ac:dyDescent="0.35">
      <c r="B141" s="1131"/>
      <c r="C141" s="914"/>
      <c r="D141" s="1136"/>
      <c r="F141" s="2073" t="s">
        <v>1066</v>
      </c>
      <c r="G141" s="2073"/>
      <c r="H141" s="2073"/>
      <c r="I141" s="2073"/>
      <c r="J141" s="2073"/>
      <c r="K141" s="2073"/>
      <c r="L141" s="2073"/>
      <c r="M141" s="2073"/>
      <c r="N141" s="2073"/>
      <c r="O141" s="2073"/>
      <c r="P141" s="1142" t="s">
        <v>53</v>
      </c>
      <c r="Q141" s="2111">
        <v>1</v>
      </c>
      <c r="R141" s="2111"/>
      <c r="S141" s="2099"/>
      <c r="T141" s="2100"/>
      <c r="U141" s="2067"/>
      <c r="V141" s="2067"/>
      <c r="W141" s="914"/>
      <c r="X141" s="1131"/>
    </row>
    <row r="142" spans="2:24" ht="16.5" customHeight="1" x14ac:dyDescent="0.35">
      <c r="B142" s="1131"/>
      <c r="C142" s="914"/>
      <c r="D142" s="1179" t="s">
        <v>1193</v>
      </c>
      <c r="E142" s="1137"/>
      <c r="F142" s="1137"/>
      <c r="G142" s="1137"/>
      <c r="H142" s="1137"/>
      <c r="I142" s="1137"/>
      <c r="J142" s="1137"/>
      <c r="K142" s="1137"/>
      <c r="L142" s="1162"/>
      <c r="M142" s="1162"/>
      <c r="N142" s="1162"/>
      <c r="O142" s="1162"/>
      <c r="P142" s="1166"/>
      <c r="Q142" s="2096"/>
      <c r="R142" s="2096"/>
      <c r="S142" s="2096"/>
      <c r="T142" s="2096"/>
      <c r="U142" s="2067"/>
      <c r="V142" s="2067"/>
      <c r="W142" s="914"/>
      <c r="X142" s="1131"/>
    </row>
    <row r="143" spans="2:24" ht="26.25" customHeight="1" x14ac:dyDescent="0.35">
      <c r="B143" s="1131"/>
      <c r="C143" s="914"/>
      <c r="D143" s="2169" t="s">
        <v>1019</v>
      </c>
      <c r="E143" s="2169"/>
      <c r="F143" s="2169"/>
      <c r="G143" s="2169"/>
      <c r="H143" s="2169"/>
      <c r="I143" s="2169"/>
      <c r="J143" s="2169"/>
      <c r="K143" s="2169"/>
      <c r="L143" s="2169"/>
      <c r="M143" s="2169"/>
      <c r="N143" s="2169"/>
      <c r="O143" s="2169"/>
      <c r="P143" s="1166"/>
      <c r="Q143" s="2096"/>
      <c r="R143" s="2096"/>
      <c r="S143" s="2096"/>
      <c r="T143" s="2096"/>
      <c r="U143" s="2067"/>
      <c r="V143" s="2067"/>
      <c r="W143" s="914"/>
      <c r="X143" s="1131"/>
    </row>
    <row r="144" spans="2:24" ht="16.5" customHeight="1" x14ac:dyDescent="0.35">
      <c r="B144" s="1131"/>
      <c r="C144" s="914"/>
      <c r="D144" s="1139" t="s">
        <v>774</v>
      </c>
      <c r="E144" s="1165" t="s">
        <v>1063</v>
      </c>
      <c r="F144" s="1165"/>
      <c r="G144" s="1163"/>
      <c r="H144" s="1137"/>
      <c r="I144" s="1137"/>
      <c r="J144" s="1137"/>
      <c r="K144" s="1137"/>
      <c r="L144" s="1162"/>
      <c r="M144" s="1162"/>
      <c r="N144" s="1162"/>
      <c r="O144" s="1162"/>
      <c r="P144" s="1142" t="s">
        <v>53</v>
      </c>
      <c r="Q144" s="2093" t="s">
        <v>194</v>
      </c>
      <c r="R144" s="2093"/>
      <c r="S144" s="2094" t="s">
        <v>194</v>
      </c>
      <c r="T144" s="2095"/>
      <c r="U144" s="2067"/>
      <c r="V144" s="2067"/>
      <c r="W144" s="914"/>
      <c r="X144" s="1131"/>
    </row>
    <row r="145" spans="2:24" ht="28.5" customHeight="1" x14ac:dyDescent="0.35">
      <c r="B145" s="1131"/>
      <c r="C145" s="914"/>
      <c r="D145" s="1139" t="s">
        <v>391</v>
      </c>
      <c r="E145" s="2082" t="s">
        <v>84</v>
      </c>
      <c r="F145" s="2082"/>
      <c r="G145" s="2082"/>
      <c r="H145" s="2082"/>
      <c r="I145" s="2082"/>
      <c r="J145" s="2082"/>
      <c r="K145" s="2082"/>
      <c r="L145" s="2082"/>
      <c r="M145" s="2082"/>
      <c r="N145" s="1162"/>
      <c r="O145" s="1162"/>
      <c r="P145" s="1166"/>
      <c r="Q145" s="2096"/>
      <c r="R145" s="2096"/>
      <c r="S145" s="2096"/>
      <c r="T145" s="2096"/>
      <c r="U145" s="2067"/>
      <c r="V145" s="2067"/>
      <c r="W145" s="920"/>
      <c r="X145" s="1131"/>
    </row>
    <row r="146" spans="2:24" ht="16.5" customHeight="1" x14ac:dyDescent="0.35">
      <c r="B146" s="1131"/>
      <c r="C146" s="914"/>
      <c r="D146" s="1137"/>
      <c r="F146" s="1163" t="s">
        <v>909</v>
      </c>
      <c r="G146" s="1135"/>
      <c r="H146" s="1135"/>
      <c r="I146" s="1137"/>
      <c r="J146" s="1137"/>
      <c r="K146" s="1137"/>
      <c r="L146" s="1162"/>
      <c r="M146" s="1162"/>
      <c r="N146" s="1162"/>
      <c r="O146" s="1162"/>
      <c r="P146" s="1147" t="s">
        <v>180</v>
      </c>
      <c r="Q146" s="2096">
        <v>2</v>
      </c>
      <c r="R146" s="2096"/>
      <c r="S146" s="2097"/>
      <c r="T146" s="2098"/>
      <c r="U146" s="2067"/>
      <c r="V146" s="2067"/>
      <c r="W146" s="914"/>
      <c r="X146" s="1131"/>
    </row>
    <row r="147" spans="2:24" ht="16.5" customHeight="1" x14ac:dyDescent="0.35">
      <c r="B147" s="1131"/>
      <c r="C147" s="914"/>
      <c r="D147" s="1137"/>
      <c r="F147" s="1136" t="s">
        <v>910</v>
      </c>
      <c r="G147" s="1137"/>
      <c r="H147" s="1137"/>
      <c r="I147" s="1137"/>
      <c r="J147" s="1137"/>
      <c r="K147" s="1137"/>
      <c r="L147" s="1162"/>
      <c r="M147" s="1162"/>
      <c r="N147" s="1162"/>
      <c r="O147" s="1162"/>
      <c r="P147" s="1147" t="s">
        <v>180</v>
      </c>
      <c r="Q147" s="2096">
        <v>2</v>
      </c>
      <c r="R147" s="2096"/>
      <c r="S147" s="2097"/>
      <c r="T147" s="2098"/>
      <c r="U147" s="2067"/>
      <c r="V147" s="2067"/>
      <c r="W147" s="914"/>
      <c r="X147" s="1131"/>
    </row>
    <row r="148" spans="2:24" ht="16.5" customHeight="1" x14ac:dyDescent="0.35">
      <c r="B148" s="1131"/>
      <c r="C148" s="914"/>
      <c r="D148" s="1137"/>
      <c r="F148" s="1163" t="s">
        <v>911</v>
      </c>
      <c r="G148" s="1137"/>
      <c r="H148" s="1137"/>
      <c r="I148" s="1137"/>
      <c r="J148" s="1137"/>
      <c r="K148" s="1137"/>
      <c r="L148" s="1162"/>
      <c r="M148" s="1162"/>
      <c r="N148" s="1162"/>
      <c r="O148" s="1162"/>
      <c r="P148" s="1147" t="s">
        <v>180</v>
      </c>
      <c r="Q148" s="2096">
        <v>2</v>
      </c>
      <c r="R148" s="2096"/>
      <c r="S148" s="2097"/>
      <c r="T148" s="2098"/>
      <c r="U148" s="2067"/>
      <c r="V148" s="2067"/>
      <c r="W148" s="914"/>
      <c r="X148" s="1131"/>
    </row>
    <row r="149" spans="2:24" ht="16.5" customHeight="1" x14ac:dyDescent="0.35">
      <c r="B149" s="1131"/>
      <c r="C149" s="914"/>
      <c r="D149" s="1137"/>
      <c r="F149" s="1163" t="s">
        <v>912</v>
      </c>
      <c r="G149" s="1137"/>
      <c r="H149" s="1137"/>
      <c r="I149" s="1137"/>
      <c r="J149" s="1137"/>
      <c r="K149" s="1137"/>
      <c r="L149" s="1162"/>
      <c r="M149" s="1162"/>
      <c r="N149" s="1162"/>
      <c r="O149" s="1162"/>
      <c r="P149" s="1147" t="s">
        <v>180</v>
      </c>
      <c r="Q149" s="2096">
        <v>2</v>
      </c>
      <c r="R149" s="2096"/>
      <c r="S149" s="2097"/>
      <c r="T149" s="2098"/>
      <c r="U149" s="2067"/>
      <c r="V149" s="2067"/>
      <c r="W149" s="914"/>
      <c r="X149" s="1131"/>
    </row>
    <row r="150" spans="2:24" ht="16.5" customHeight="1" x14ac:dyDescent="0.35">
      <c r="B150" s="1131"/>
      <c r="C150" s="914"/>
      <c r="D150" s="1137"/>
      <c r="F150" s="1180" t="s">
        <v>913</v>
      </c>
      <c r="G150" s="1135"/>
      <c r="H150" s="1135"/>
      <c r="I150" s="1137"/>
      <c r="J150" s="1137"/>
      <c r="K150" s="1137"/>
      <c r="L150" s="1162"/>
      <c r="M150" s="1162"/>
      <c r="N150" s="1162"/>
      <c r="O150" s="1162"/>
      <c r="P150" s="1147" t="s">
        <v>180</v>
      </c>
      <c r="Q150" s="2096">
        <v>2</v>
      </c>
      <c r="R150" s="2096"/>
      <c r="S150" s="2097"/>
      <c r="T150" s="2098"/>
      <c r="U150" s="2067"/>
      <c r="V150" s="2067"/>
      <c r="W150" s="914"/>
      <c r="X150" s="1131"/>
    </row>
    <row r="151" spans="2:24" ht="16.5" customHeight="1" x14ac:dyDescent="0.35">
      <c r="B151" s="1131"/>
      <c r="C151" s="914"/>
      <c r="D151" s="1137"/>
      <c r="F151" s="1163" t="s">
        <v>914</v>
      </c>
      <c r="G151" s="1135"/>
      <c r="H151" s="1135"/>
      <c r="I151" s="1137"/>
      <c r="J151" s="1137"/>
      <c r="K151" s="1137"/>
      <c r="L151" s="1162"/>
      <c r="M151" s="1162"/>
      <c r="N151" s="1162"/>
      <c r="O151" s="1162"/>
      <c r="P151" s="1147" t="s">
        <v>180</v>
      </c>
      <c r="Q151" s="2096">
        <v>2</v>
      </c>
      <c r="R151" s="2096"/>
      <c r="S151" s="2097"/>
      <c r="T151" s="2098"/>
      <c r="U151" s="2067"/>
      <c r="V151" s="2067"/>
      <c r="W151" s="914"/>
      <c r="X151" s="1131"/>
    </row>
    <row r="152" spans="2:24" ht="16.5" customHeight="1" x14ac:dyDescent="0.35">
      <c r="B152" s="1131"/>
      <c r="C152" s="914"/>
      <c r="D152" s="1137"/>
      <c r="F152" s="1163" t="s">
        <v>915</v>
      </c>
      <c r="G152" s="1135"/>
      <c r="H152" s="1135"/>
      <c r="I152" s="1137"/>
      <c r="J152" s="1137"/>
      <c r="K152" s="1137"/>
      <c r="L152" s="1162"/>
      <c r="M152" s="1162"/>
      <c r="N152" s="1162"/>
      <c r="O152" s="1162"/>
      <c r="P152" s="1147" t="s">
        <v>180</v>
      </c>
      <c r="Q152" s="2096">
        <v>2</v>
      </c>
      <c r="R152" s="2096"/>
      <c r="S152" s="2097"/>
      <c r="T152" s="2098"/>
      <c r="U152" s="2067"/>
      <c r="V152" s="2067"/>
      <c r="W152" s="914"/>
      <c r="X152" s="1131"/>
    </row>
    <row r="153" spans="2:24" ht="16.5" customHeight="1" x14ac:dyDescent="0.35">
      <c r="B153" s="1131"/>
      <c r="C153" s="914"/>
      <c r="D153" s="1137"/>
      <c r="F153" s="1163" t="s">
        <v>916</v>
      </c>
      <c r="G153" s="1135"/>
      <c r="H153" s="1135"/>
      <c r="I153" s="1137"/>
      <c r="J153" s="1137"/>
      <c r="K153" s="1137"/>
      <c r="L153" s="1162"/>
      <c r="M153" s="1162"/>
      <c r="N153" s="1162"/>
      <c r="O153" s="1162"/>
      <c r="P153" s="1147" t="s">
        <v>180</v>
      </c>
      <c r="Q153" s="2096">
        <v>2</v>
      </c>
      <c r="R153" s="2096"/>
      <c r="S153" s="2097"/>
      <c r="T153" s="2098"/>
      <c r="U153" s="2067"/>
      <c r="V153" s="2067"/>
      <c r="W153" s="914"/>
      <c r="X153" s="1131"/>
    </row>
    <row r="154" spans="2:24" ht="28.5" customHeight="1" x14ac:dyDescent="0.35">
      <c r="B154" s="1131"/>
      <c r="C154" s="914"/>
      <c r="D154" s="1137"/>
      <c r="F154" s="2075" t="s">
        <v>1034</v>
      </c>
      <c r="G154" s="2075"/>
      <c r="H154" s="2075"/>
      <c r="I154" s="2075"/>
      <c r="J154" s="2075"/>
      <c r="K154" s="2075"/>
      <c r="L154" s="2075"/>
      <c r="M154" s="2075"/>
      <c r="N154" s="1162"/>
      <c r="O154" s="1162"/>
      <c r="P154" s="1147" t="s">
        <v>180</v>
      </c>
      <c r="Q154" s="2096">
        <v>2</v>
      </c>
      <c r="R154" s="2096"/>
      <c r="S154" s="2097"/>
      <c r="T154" s="2168"/>
      <c r="U154" s="2067"/>
      <c r="V154" s="2067"/>
      <c r="W154" s="914"/>
      <c r="X154" s="1131"/>
    </row>
    <row r="155" spans="2:24" ht="16.5" customHeight="1" x14ac:dyDescent="0.35">
      <c r="B155" s="1131"/>
      <c r="C155" s="914"/>
      <c r="D155" s="1137"/>
      <c r="F155" s="1173" t="s">
        <v>917</v>
      </c>
      <c r="G155" s="1137"/>
      <c r="H155" s="1137"/>
      <c r="I155" s="1137"/>
      <c r="J155" s="1137"/>
      <c r="K155" s="1137"/>
      <c r="L155" s="1162"/>
      <c r="M155" s="1162"/>
      <c r="N155" s="1162"/>
      <c r="O155" s="1162"/>
      <c r="P155" s="1147" t="s">
        <v>180</v>
      </c>
      <c r="Q155" s="2096">
        <v>2</v>
      </c>
      <c r="R155" s="2096"/>
      <c r="S155" s="2097"/>
      <c r="T155" s="2098"/>
      <c r="U155" s="2067"/>
      <c r="V155" s="2067"/>
      <c r="W155" s="914"/>
      <c r="X155" s="1131"/>
    </row>
    <row r="156" spans="2:24" ht="16.5" customHeight="1" x14ac:dyDescent="0.35">
      <c r="B156" s="1131"/>
      <c r="C156" s="915"/>
      <c r="D156" s="2101" t="s">
        <v>40</v>
      </c>
      <c r="E156" s="2101"/>
      <c r="F156" s="2101"/>
      <c r="G156" s="2101"/>
      <c r="H156" s="2101"/>
      <c r="I156" s="2101"/>
      <c r="J156" s="2106" t="s">
        <v>118</v>
      </c>
      <c r="K156" s="2106"/>
      <c r="L156" s="2106"/>
      <c r="M156" s="2106"/>
      <c r="N156" s="2106"/>
      <c r="O156" s="2106"/>
      <c r="P156" s="2106"/>
      <c r="Q156" s="2101">
        <f>Q78+Q82+Q84+Q85+Q87+Q90+Q97+Q103+Q105+Q116+Q117+Q118+Q140+Q110+Q101+Q111+Q114+Q141</f>
        <v>66</v>
      </c>
      <c r="R156" s="2101"/>
      <c r="S156" s="2103">
        <f>SUM(S76:T101)+SUM(S116:T141)+SUM(S107:T111)+S103+S105+S114</f>
        <v>0</v>
      </c>
      <c r="T156" s="2103"/>
      <c r="U156" s="1132"/>
      <c r="V156" s="1132"/>
      <c r="W156" s="915"/>
      <c r="X156" s="1131"/>
    </row>
    <row r="157" spans="2:24" ht="16.5" customHeight="1" x14ac:dyDescent="0.35">
      <c r="B157" s="1131"/>
      <c r="C157" s="915"/>
      <c r="D157" s="2101"/>
      <c r="E157" s="2101"/>
      <c r="F157" s="2101"/>
      <c r="G157" s="2101"/>
      <c r="H157" s="2101"/>
      <c r="I157" s="2101"/>
      <c r="J157" s="2106" t="s">
        <v>120</v>
      </c>
      <c r="K157" s="2106"/>
      <c r="L157" s="2106"/>
      <c r="M157" s="2106"/>
      <c r="N157" s="2106"/>
      <c r="O157" s="2106"/>
      <c r="P157" s="2106"/>
      <c r="Q157" s="2101">
        <f>Q78+Q82+Q84+Q87+Q90+Q97+Q103+Q105+SUM(Q146:R155)+Q110+Q101+Q111+Q85</f>
        <v>39</v>
      </c>
      <c r="R157" s="2101"/>
      <c r="S157" s="2103">
        <f>SUM(S76:T101)+SUM(S107:T111)+S103+S105+SUM(S146:T155)</f>
        <v>0</v>
      </c>
      <c r="T157" s="2103"/>
      <c r="U157" s="1132"/>
      <c r="V157" s="1132"/>
      <c r="W157" s="915"/>
      <c r="X157" s="1131"/>
    </row>
    <row r="158" spans="2:24" ht="9.9499999999999993" customHeight="1" x14ac:dyDescent="0.3">
      <c r="B158" s="1131"/>
      <c r="C158" s="914"/>
      <c r="D158" s="1121"/>
      <c r="E158" s="1121"/>
      <c r="F158" s="1121"/>
      <c r="G158" s="1121"/>
      <c r="H158" s="1121"/>
      <c r="I158" s="1121"/>
      <c r="J158" s="1121"/>
      <c r="K158" s="1121"/>
      <c r="L158" s="1121"/>
      <c r="M158" s="1121"/>
      <c r="N158" s="1121"/>
      <c r="O158" s="1121"/>
      <c r="P158" s="1120"/>
      <c r="Q158" s="1120"/>
      <c r="R158" s="1120"/>
      <c r="S158" s="1119"/>
      <c r="T158" s="1120"/>
      <c r="U158" s="914"/>
      <c r="V158" s="914"/>
      <c r="W158" s="914"/>
      <c r="X158" s="1131"/>
    </row>
    <row r="159" spans="2:24" ht="16.5" customHeight="1" x14ac:dyDescent="0.35">
      <c r="B159" s="1131"/>
      <c r="C159" s="914"/>
      <c r="D159" s="1130" t="s">
        <v>816</v>
      </c>
      <c r="E159" s="1130"/>
      <c r="F159" s="1130"/>
      <c r="G159" s="1130"/>
      <c r="H159" s="1130"/>
      <c r="I159" s="1130"/>
      <c r="J159" s="1130"/>
      <c r="K159" s="1130"/>
      <c r="L159" s="1130"/>
      <c r="M159" s="1130"/>
      <c r="N159" s="1130"/>
      <c r="O159" s="1130"/>
      <c r="P159" s="1130"/>
      <c r="Q159" s="1130"/>
      <c r="R159" s="1130"/>
      <c r="S159" s="1133"/>
      <c r="T159" s="1133"/>
      <c r="U159" s="1131" t="s">
        <v>1207</v>
      </c>
      <c r="V159" s="1131"/>
      <c r="W159" s="914"/>
      <c r="X159" s="1131"/>
    </row>
    <row r="160" spans="2:24" ht="16.5" customHeight="1" x14ac:dyDescent="0.35">
      <c r="B160" s="1131"/>
      <c r="C160" s="914"/>
      <c r="D160" s="1134" t="s">
        <v>54</v>
      </c>
      <c r="E160" s="1135" t="s">
        <v>87</v>
      </c>
      <c r="F160" s="1135"/>
      <c r="G160" s="1140"/>
      <c r="H160" s="1140"/>
      <c r="I160" s="1140"/>
      <c r="J160" s="1140"/>
      <c r="K160" s="1140"/>
      <c r="L160" s="1141"/>
      <c r="M160" s="1140"/>
      <c r="N160" s="1140"/>
      <c r="O160" s="1136"/>
      <c r="P160" s="1138" t="s">
        <v>181</v>
      </c>
      <c r="Q160" s="2093" t="s">
        <v>194</v>
      </c>
      <c r="R160" s="2093"/>
      <c r="S160" s="2094" t="s">
        <v>194</v>
      </c>
      <c r="T160" s="2095"/>
      <c r="U160" s="2067"/>
      <c r="V160" s="2067"/>
      <c r="W160" s="914"/>
      <c r="X160" s="1131"/>
    </row>
    <row r="161" spans="2:27" ht="16.5" customHeight="1" x14ac:dyDescent="0.35">
      <c r="B161" s="1131"/>
      <c r="C161" s="914"/>
      <c r="D161" s="1141"/>
      <c r="F161" s="2074" t="s">
        <v>1203</v>
      </c>
      <c r="G161" s="2074"/>
      <c r="H161" s="2074"/>
      <c r="I161" s="2074"/>
      <c r="J161" s="2074"/>
      <c r="K161" s="2074"/>
      <c r="L161" s="2074"/>
      <c r="M161" s="2074"/>
      <c r="N161" s="2074"/>
      <c r="O161" s="2074"/>
      <c r="P161" s="1162"/>
      <c r="Q161" s="1137"/>
      <c r="R161" s="1137"/>
      <c r="S161" s="1181"/>
      <c r="T161" s="1181"/>
      <c r="U161" s="2067"/>
      <c r="V161" s="2067"/>
      <c r="W161" s="920"/>
      <c r="X161" s="1131"/>
    </row>
    <row r="162" spans="2:27" ht="17.25" customHeight="1" x14ac:dyDescent="0.35">
      <c r="B162" s="1131"/>
      <c r="C162" s="914"/>
      <c r="D162" s="1141"/>
      <c r="F162" s="2074"/>
      <c r="G162" s="2074"/>
      <c r="H162" s="2074"/>
      <c r="I162" s="2074"/>
      <c r="J162" s="2074"/>
      <c r="K162" s="2074"/>
      <c r="L162" s="2074"/>
      <c r="M162" s="2074"/>
      <c r="N162" s="2074"/>
      <c r="O162" s="2074"/>
      <c r="P162" s="1162"/>
      <c r="Q162" s="2096"/>
      <c r="R162" s="2096"/>
      <c r="S162" s="2096"/>
      <c r="T162" s="2096"/>
      <c r="U162" s="2067"/>
      <c r="V162" s="2067"/>
      <c r="W162" s="920"/>
      <c r="X162" s="1131"/>
      <c r="AA162" s="473"/>
    </row>
    <row r="163" spans="2:27" ht="16.5" customHeight="1" x14ac:dyDescent="0.35">
      <c r="B163" s="1131"/>
      <c r="C163" s="914"/>
      <c r="D163" s="1141"/>
      <c r="F163" s="2074" t="s">
        <v>1204</v>
      </c>
      <c r="G163" s="2074"/>
      <c r="H163" s="2074"/>
      <c r="I163" s="2074"/>
      <c r="J163" s="2074"/>
      <c r="K163" s="2074"/>
      <c r="L163" s="2074"/>
      <c r="M163" s="2074"/>
      <c r="N163" s="2074"/>
      <c r="O163" s="2074"/>
      <c r="P163" s="1162"/>
      <c r="Q163" s="2096"/>
      <c r="R163" s="2096"/>
      <c r="S163" s="2132"/>
      <c r="T163" s="2133"/>
      <c r="U163" s="2067"/>
      <c r="V163" s="2067"/>
      <c r="W163" s="920"/>
      <c r="X163" s="1131"/>
    </row>
    <row r="164" spans="2:27" ht="24.75" customHeight="1" x14ac:dyDescent="0.35">
      <c r="B164" s="1131"/>
      <c r="C164" s="914"/>
      <c r="D164" s="1141"/>
      <c r="E164" s="1302"/>
      <c r="F164" s="2074"/>
      <c r="G164" s="2074"/>
      <c r="H164" s="2074"/>
      <c r="I164" s="2074"/>
      <c r="J164" s="2074"/>
      <c r="K164" s="2074"/>
      <c r="L164" s="2074"/>
      <c r="M164" s="2074"/>
      <c r="N164" s="2074"/>
      <c r="O164" s="2074"/>
      <c r="P164" s="1162"/>
      <c r="Q164" s="2096"/>
      <c r="R164" s="2096"/>
      <c r="S164" s="2134"/>
      <c r="T164" s="2135"/>
      <c r="U164" s="2067"/>
      <c r="V164" s="2067"/>
      <c r="W164" s="920"/>
      <c r="X164" s="1131"/>
    </row>
    <row r="165" spans="2:27" ht="16.5" customHeight="1" x14ac:dyDescent="0.35">
      <c r="B165" s="1131"/>
      <c r="C165" s="914"/>
      <c r="D165" s="1134" t="s">
        <v>70</v>
      </c>
      <c r="E165" s="1135" t="s">
        <v>88</v>
      </c>
      <c r="F165" s="1135"/>
      <c r="G165" s="1140"/>
      <c r="H165" s="1140"/>
      <c r="I165" s="1140"/>
      <c r="J165" s="1140"/>
      <c r="K165" s="1140"/>
      <c r="L165" s="1141"/>
      <c r="M165" s="1140"/>
      <c r="N165" s="1140"/>
      <c r="O165" s="1137"/>
      <c r="P165" s="1138" t="s">
        <v>181</v>
      </c>
      <c r="Q165" s="2093" t="s">
        <v>194</v>
      </c>
      <c r="R165" s="2093"/>
      <c r="S165" s="2094" t="s">
        <v>194</v>
      </c>
      <c r="T165" s="2095"/>
      <c r="U165" s="2067"/>
      <c r="V165" s="2067"/>
      <c r="W165" s="914"/>
      <c r="X165" s="1131"/>
    </row>
    <row r="166" spans="2:27" ht="16.5" hidden="1" customHeight="1" x14ac:dyDescent="0.35">
      <c r="B166" s="1131"/>
      <c r="C166" s="914"/>
      <c r="D166" s="1141"/>
      <c r="E166" s="2074" t="s">
        <v>89</v>
      </c>
      <c r="F166" s="2074"/>
      <c r="G166" s="2074"/>
      <c r="H166" s="2074"/>
      <c r="I166" s="2074"/>
      <c r="J166" s="2074"/>
      <c r="K166" s="2074"/>
      <c r="L166" s="2074"/>
      <c r="M166" s="2074"/>
      <c r="N166" s="2074"/>
      <c r="O166" s="2074"/>
      <c r="P166" s="1182"/>
      <c r="Q166" s="1136"/>
      <c r="R166" s="1136"/>
      <c r="S166" s="1183"/>
      <c r="T166" s="1213"/>
      <c r="U166" s="2067"/>
      <c r="V166" s="2067"/>
      <c r="W166" s="914"/>
      <c r="X166" s="1131"/>
    </row>
    <row r="167" spans="2:27" ht="16.5" hidden="1" customHeight="1" x14ac:dyDescent="0.35">
      <c r="B167" s="1131"/>
      <c r="C167" s="914"/>
      <c r="D167" s="1184" t="s">
        <v>392</v>
      </c>
      <c r="E167" s="1135" t="s">
        <v>639</v>
      </c>
      <c r="F167" s="1135"/>
      <c r="G167" s="1144"/>
      <c r="H167" s="1144"/>
      <c r="I167" s="1162"/>
      <c r="J167" s="1162"/>
      <c r="K167" s="1162"/>
      <c r="L167" s="1162"/>
      <c r="M167" s="1162"/>
      <c r="N167" s="1162"/>
      <c r="O167" s="1162"/>
      <c r="P167" s="1138" t="s">
        <v>181</v>
      </c>
      <c r="Q167" s="2096"/>
      <c r="R167" s="2096"/>
      <c r="S167" s="2097"/>
      <c r="T167" s="2098"/>
      <c r="U167" s="2067"/>
      <c r="V167" s="2067"/>
      <c r="W167" s="914"/>
      <c r="X167" s="1131"/>
    </row>
    <row r="168" spans="2:27" ht="16.5" customHeight="1" x14ac:dyDescent="0.35">
      <c r="B168" s="1131"/>
      <c r="C168" s="914"/>
      <c r="D168" s="1185" t="s">
        <v>392</v>
      </c>
      <c r="E168" s="1169" t="s">
        <v>826</v>
      </c>
      <c r="F168" s="1169"/>
      <c r="G168" s="1136"/>
      <c r="H168" s="1136"/>
      <c r="I168" s="1136"/>
      <c r="J168" s="1186"/>
      <c r="K168" s="1186"/>
      <c r="L168" s="1162"/>
      <c r="M168" s="1162"/>
      <c r="N168" s="1162"/>
      <c r="O168" s="1162"/>
      <c r="P168" s="1138" t="s">
        <v>181</v>
      </c>
      <c r="Q168" s="2096">
        <v>1</v>
      </c>
      <c r="R168" s="2096"/>
      <c r="S168" s="2097"/>
      <c r="T168" s="2098"/>
      <c r="U168" s="2067"/>
      <c r="V168" s="2067"/>
      <c r="W168" s="914"/>
      <c r="X168" s="1131"/>
    </row>
    <row r="169" spans="2:27" ht="16.5" hidden="1" customHeight="1" x14ac:dyDescent="0.35">
      <c r="B169" s="1131"/>
      <c r="C169" s="914"/>
      <c r="D169" s="1185" t="s">
        <v>394</v>
      </c>
      <c r="E169" s="1169" t="s">
        <v>126</v>
      </c>
      <c r="F169" s="1169"/>
      <c r="G169" s="1136"/>
      <c r="H169" s="1136"/>
      <c r="I169" s="1136"/>
      <c r="J169" s="1166"/>
      <c r="K169" s="1162"/>
      <c r="L169" s="1162"/>
      <c r="M169" s="1162"/>
      <c r="N169" s="1162"/>
      <c r="O169" s="1162"/>
      <c r="P169" s="1147" t="s">
        <v>180</v>
      </c>
      <c r="Q169" s="2096"/>
      <c r="R169" s="2096"/>
      <c r="S169" s="2102"/>
      <c r="T169" s="2102"/>
      <c r="U169" s="2067"/>
      <c r="V169" s="2067"/>
      <c r="W169" s="914"/>
      <c r="X169" s="1131"/>
    </row>
    <row r="170" spans="2:27" ht="16.5" x14ac:dyDescent="0.35">
      <c r="B170" s="1299"/>
      <c r="D170" s="1187" t="s">
        <v>393</v>
      </c>
      <c r="E170" s="1188" t="s">
        <v>125</v>
      </c>
      <c r="F170" s="1188"/>
      <c r="G170" s="1189"/>
      <c r="H170" s="1189"/>
      <c r="I170" s="1189"/>
      <c r="J170" s="1190"/>
      <c r="K170" s="1191"/>
      <c r="L170" s="1191"/>
      <c r="M170" s="1191"/>
      <c r="N170" s="1191"/>
      <c r="O170" s="1191"/>
      <c r="P170" s="1191"/>
      <c r="Q170" s="2139"/>
      <c r="R170" s="2139"/>
      <c r="S170" s="2140"/>
      <c r="T170" s="2141"/>
      <c r="U170" s="2067"/>
      <c r="V170" s="2067"/>
      <c r="X170" s="1299"/>
    </row>
    <row r="171" spans="2:27" ht="16.5" customHeight="1" x14ac:dyDescent="0.35">
      <c r="B171" s="1299"/>
      <c r="D171" s="1191"/>
      <c r="F171" s="1190" t="s">
        <v>856</v>
      </c>
      <c r="G171" s="1192"/>
      <c r="H171" s="1191"/>
      <c r="I171" s="1191"/>
      <c r="J171" s="1191"/>
      <c r="K171" s="1191"/>
      <c r="L171" s="1191"/>
      <c r="M171" s="1191"/>
      <c r="N171" s="1191"/>
      <c r="O171" s="1191"/>
      <c r="P171" s="1193" t="s">
        <v>181</v>
      </c>
      <c r="Q171" s="2139">
        <v>1</v>
      </c>
      <c r="R171" s="2139"/>
      <c r="S171" s="2117"/>
      <c r="T171" s="2142"/>
      <c r="U171" s="2067"/>
      <c r="V171" s="2067"/>
      <c r="X171" s="1299"/>
    </row>
    <row r="172" spans="2:27" ht="16.5" customHeight="1" x14ac:dyDescent="0.35">
      <c r="B172" s="1299"/>
      <c r="D172" s="1191"/>
      <c r="F172" s="1194" t="s">
        <v>857</v>
      </c>
      <c r="G172" s="1192"/>
      <c r="H172" s="1191"/>
      <c r="I172" s="1191"/>
      <c r="J172" s="1191"/>
      <c r="K172" s="1191"/>
      <c r="L172" s="1191"/>
      <c r="M172" s="1191"/>
      <c r="N172" s="1191"/>
      <c r="O172" s="1162"/>
      <c r="P172" s="1193" t="s">
        <v>181</v>
      </c>
      <c r="Q172" s="2139">
        <v>1</v>
      </c>
      <c r="R172" s="2139"/>
      <c r="S172" s="2116"/>
      <c r="T172" s="2117"/>
      <c r="U172" s="2067"/>
      <c r="V172" s="2067"/>
      <c r="X172" s="1299"/>
    </row>
    <row r="173" spans="2:27" ht="16.5" customHeight="1" x14ac:dyDescent="0.35">
      <c r="B173" s="1131"/>
      <c r="C173" s="914"/>
      <c r="D173" s="1179" t="s">
        <v>1202</v>
      </c>
      <c r="E173" s="1162"/>
      <c r="F173" s="1162"/>
      <c r="G173" s="1162"/>
      <c r="H173" s="1162"/>
      <c r="I173" s="1162"/>
      <c r="J173" s="1162"/>
      <c r="K173" s="1162"/>
      <c r="L173" s="1162"/>
      <c r="M173" s="1162"/>
      <c r="N173" s="1162"/>
      <c r="O173" s="1162"/>
      <c r="P173" s="1162"/>
      <c r="Q173" s="2096"/>
      <c r="R173" s="2096"/>
      <c r="S173" s="2138"/>
      <c r="T173" s="2137"/>
      <c r="U173" s="2067"/>
      <c r="V173" s="2067"/>
      <c r="W173" s="914"/>
      <c r="X173" s="1131"/>
    </row>
    <row r="174" spans="2:27" ht="16.5" customHeight="1" x14ac:dyDescent="0.35">
      <c r="B174" s="1131"/>
      <c r="C174" s="914"/>
      <c r="D174" s="1185" t="s">
        <v>394</v>
      </c>
      <c r="E174" s="1170" t="s">
        <v>91</v>
      </c>
      <c r="F174" s="1170"/>
      <c r="G174" s="1136"/>
      <c r="H174" s="1136"/>
      <c r="I174" s="1136"/>
      <c r="J174" s="1166"/>
      <c r="K174" s="1162"/>
      <c r="L174" s="1162"/>
      <c r="M174" s="1162"/>
      <c r="N174" s="1162"/>
      <c r="O174" s="1191"/>
      <c r="P174" s="1147" t="s">
        <v>180</v>
      </c>
      <c r="Q174" s="2096">
        <v>1</v>
      </c>
      <c r="R174" s="2096"/>
      <c r="S174" s="2097"/>
      <c r="T174" s="2098"/>
      <c r="U174" s="2067"/>
      <c r="V174" s="2067"/>
      <c r="W174" s="914"/>
      <c r="X174" s="1131"/>
    </row>
    <row r="175" spans="2:27" ht="16.5" customHeight="1" x14ac:dyDescent="0.35">
      <c r="B175" s="1131"/>
      <c r="C175" s="914"/>
      <c r="D175" s="2101" t="s">
        <v>40</v>
      </c>
      <c r="E175" s="2101"/>
      <c r="F175" s="2101"/>
      <c r="G175" s="2101"/>
      <c r="H175" s="2101"/>
      <c r="I175" s="2101"/>
      <c r="J175" s="2106" t="s">
        <v>118</v>
      </c>
      <c r="K175" s="2106"/>
      <c r="L175" s="2106"/>
      <c r="M175" s="2106"/>
      <c r="N175" s="2106"/>
      <c r="O175" s="2106"/>
      <c r="P175" s="2106"/>
      <c r="Q175" s="2101">
        <f>SUM(Q167:R172)+SUM(Q174:R174)</f>
        <v>4</v>
      </c>
      <c r="R175" s="2101"/>
      <c r="S175" s="2103">
        <f>SUM(S167:T174)</f>
        <v>0</v>
      </c>
      <c r="T175" s="2103"/>
      <c r="U175" s="1132"/>
      <c r="V175" s="1132"/>
      <c r="W175" s="914"/>
      <c r="X175" s="1131"/>
    </row>
    <row r="176" spans="2:27" ht="16.5" customHeight="1" x14ac:dyDescent="0.35">
      <c r="B176" s="1131"/>
      <c r="C176" s="914"/>
      <c r="D176" s="2101"/>
      <c r="E176" s="2101"/>
      <c r="F176" s="2101"/>
      <c r="G176" s="2101"/>
      <c r="H176" s="2101"/>
      <c r="I176" s="2101"/>
      <c r="J176" s="2106" t="s">
        <v>120</v>
      </c>
      <c r="K176" s="2106"/>
      <c r="L176" s="2106"/>
      <c r="M176" s="2106"/>
      <c r="N176" s="2106"/>
      <c r="O176" s="2106"/>
      <c r="P176" s="2106"/>
      <c r="Q176" s="2101">
        <f>SUM(Q167:R172)</f>
        <v>3</v>
      </c>
      <c r="R176" s="2101"/>
      <c r="S176" s="2103">
        <f>SUM(S167:T172)+S169</f>
        <v>0</v>
      </c>
      <c r="T176" s="2103"/>
      <c r="U176" s="1132"/>
      <c r="V176" s="1132"/>
      <c r="W176" s="914"/>
      <c r="X176" s="1131"/>
    </row>
    <row r="177" spans="2:24" ht="9.9499999999999993" customHeight="1" x14ac:dyDescent="0.3">
      <c r="B177" s="1131"/>
      <c r="C177" s="914"/>
      <c r="D177" s="1122"/>
      <c r="E177" s="1123"/>
      <c r="F177" s="1123"/>
      <c r="G177" s="1120"/>
      <c r="H177" s="1120"/>
      <c r="I177" s="1120"/>
      <c r="J177" s="1120"/>
      <c r="K177" s="1120"/>
      <c r="L177" s="1120"/>
      <c r="M177" s="1120"/>
      <c r="N177" s="1120"/>
      <c r="O177" s="1120"/>
      <c r="P177" s="1121"/>
      <c r="Q177" s="1120"/>
      <c r="R177" s="1120"/>
      <c r="S177" s="1120"/>
      <c r="T177" s="1120"/>
      <c r="U177" s="914"/>
      <c r="V177" s="914"/>
      <c r="W177" s="914"/>
      <c r="X177" s="1131"/>
    </row>
    <row r="178" spans="2:24" ht="16.5" customHeight="1" x14ac:dyDescent="0.35">
      <c r="B178" s="1131"/>
      <c r="C178" s="914"/>
      <c r="D178" s="2092" t="s">
        <v>495</v>
      </c>
      <c r="E178" s="2092"/>
      <c r="F178" s="2092"/>
      <c r="G178" s="2092"/>
      <c r="H178" s="2092"/>
      <c r="I178" s="2092"/>
      <c r="J178" s="2092"/>
      <c r="K178" s="2092"/>
      <c r="L178" s="2092"/>
      <c r="M178" s="2092"/>
      <c r="N178" s="2092"/>
      <c r="O178" s="2092"/>
      <c r="P178" s="2092"/>
      <c r="Q178" s="2092"/>
      <c r="R178" s="2092"/>
      <c r="S178" s="2092"/>
      <c r="T178" s="2092"/>
      <c r="U178" s="1131" t="s">
        <v>1207</v>
      </c>
      <c r="V178" s="1131"/>
      <c r="W178" s="914"/>
      <c r="X178" s="1131"/>
    </row>
    <row r="179" spans="2:24" ht="16.5" customHeight="1" x14ac:dyDescent="0.35">
      <c r="B179" s="1131"/>
      <c r="C179" s="914"/>
      <c r="D179" s="1139" t="s">
        <v>54</v>
      </c>
      <c r="E179" s="1169" t="s">
        <v>92</v>
      </c>
      <c r="F179" s="1169"/>
      <c r="G179" s="1140"/>
      <c r="H179" s="1140"/>
      <c r="I179" s="1140"/>
      <c r="J179" s="1140"/>
      <c r="K179" s="1140"/>
      <c r="L179" s="1141"/>
      <c r="M179" s="1140"/>
      <c r="N179" s="1140"/>
      <c r="O179" s="1162"/>
      <c r="P179" s="1147" t="s">
        <v>180</v>
      </c>
      <c r="Q179" s="2093" t="s">
        <v>194</v>
      </c>
      <c r="R179" s="2093"/>
      <c r="S179" s="2094" t="s">
        <v>194</v>
      </c>
      <c r="T179" s="2095"/>
      <c r="U179" s="2067"/>
      <c r="V179" s="2067"/>
      <c r="W179" s="914"/>
      <c r="X179" s="1131"/>
    </row>
    <row r="180" spans="2:24" ht="16.5" hidden="1" customHeight="1" x14ac:dyDescent="0.35">
      <c r="B180" s="1131"/>
      <c r="C180" s="914"/>
      <c r="D180" s="1141"/>
      <c r="E180" s="2077" t="s">
        <v>93</v>
      </c>
      <c r="F180" s="2077"/>
      <c r="G180" s="2077"/>
      <c r="H180" s="2077"/>
      <c r="I180" s="2077"/>
      <c r="J180" s="2077"/>
      <c r="K180" s="2077"/>
      <c r="L180" s="2077"/>
      <c r="M180" s="2077"/>
      <c r="N180" s="2077"/>
      <c r="O180" s="2077"/>
      <c r="P180" s="1195"/>
      <c r="Q180" s="2096"/>
      <c r="R180" s="2096"/>
      <c r="S180" s="2096"/>
      <c r="T180" s="2096"/>
      <c r="U180" s="2067"/>
      <c r="V180" s="2067"/>
      <c r="W180" s="914"/>
      <c r="X180" s="1131"/>
    </row>
    <row r="181" spans="2:24" ht="16.5" hidden="1" customHeight="1" x14ac:dyDescent="0.35">
      <c r="B181" s="1131"/>
      <c r="C181" s="914"/>
      <c r="D181" s="1141"/>
      <c r="E181" s="2077"/>
      <c r="F181" s="2077"/>
      <c r="G181" s="2077"/>
      <c r="H181" s="2077"/>
      <c r="I181" s="2077"/>
      <c r="J181" s="2077"/>
      <c r="K181" s="2077"/>
      <c r="L181" s="2077"/>
      <c r="M181" s="2077"/>
      <c r="N181" s="2077"/>
      <c r="O181" s="2077"/>
      <c r="P181" s="1195"/>
      <c r="Q181" s="2096"/>
      <c r="R181" s="2096"/>
      <c r="S181" s="2096"/>
      <c r="T181" s="2096"/>
      <c r="U181" s="2067"/>
      <c r="V181" s="2067"/>
      <c r="W181" s="914"/>
      <c r="X181" s="1131"/>
    </row>
    <row r="182" spans="2:24" ht="16.5" hidden="1" customHeight="1" x14ac:dyDescent="0.35">
      <c r="B182" s="1131"/>
      <c r="C182" s="914"/>
      <c r="D182" s="1141"/>
      <c r="E182" s="2077"/>
      <c r="F182" s="2077"/>
      <c r="G182" s="2077"/>
      <c r="H182" s="2077"/>
      <c r="I182" s="2077"/>
      <c r="J182" s="2077"/>
      <c r="K182" s="2077"/>
      <c r="L182" s="2077"/>
      <c r="M182" s="2077"/>
      <c r="N182" s="2077"/>
      <c r="O182" s="2077"/>
      <c r="P182" s="1171"/>
      <c r="Q182" s="2096"/>
      <c r="R182" s="2096"/>
      <c r="S182" s="2096"/>
      <c r="T182" s="2096"/>
      <c r="U182" s="2067"/>
      <c r="V182" s="2067"/>
      <c r="W182" s="914"/>
      <c r="X182" s="1131"/>
    </row>
    <row r="183" spans="2:24" ht="16.5" customHeight="1" x14ac:dyDescent="0.35">
      <c r="B183" s="1131"/>
      <c r="C183" s="914"/>
      <c r="D183" s="1139" t="s">
        <v>399</v>
      </c>
      <c r="E183" s="1170" t="s">
        <v>94</v>
      </c>
      <c r="F183" s="1170"/>
      <c r="G183" s="1146"/>
      <c r="H183" s="1146"/>
      <c r="I183" s="1146"/>
      <c r="J183" s="1146"/>
      <c r="K183" s="1140"/>
      <c r="L183" s="1136"/>
      <c r="M183" s="1136"/>
      <c r="N183" s="1136"/>
      <c r="O183" s="1136"/>
      <c r="P183" s="1171"/>
      <c r="Q183" s="2096"/>
      <c r="R183" s="2096"/>
      <c r="S183" s="2096"/>
      <c r="T183" s="2096"/>
      <c r="U183" s="2067"/>
      <c r="V183" s="2067"/>
      <c r="W183" s="914"/>
      <c r="X183" s="1131"/>
    </row>
    <row r="184" spans="2:24" ht="16.5" customHeight="1" x14ac:dyDescent="0.35">
      <c r="B184" s="1131"/>
      <c r="C184" s="914"/>
      <c r="D184" s="1139"/>
      <c r="F184" s="1158" t="s">
        <v>904</v>
      </c>
      <c r="G184" s="1146"/>
      <c r="H184" s="1146"/>
      <c r="I184" s="1146"/>
      <c r="J184" s="1146"/>
      <c r="K184" s="1140"/>
      <c r="L184" s="1136"/>
      <c r="M184" s="1136"/>
      <c r="N184" s="1136"/>
      <c r="O184" s="1136"/>
      <c r="P184" s="1147" t="s">
        <v>180</v>
      </c>
      <c r="Q184" s="2096">
        <v>1</v>
      </c>
      <c r="R184" s="2096"/>
      <c r="S184" s="2099"/>
      <c r="T184" s="2100"/>
      <c r="U184" s="2067"/>
      <c r="V184" s="2067"/>
      <c r="W184" s="914"/>
      <c r="X184" s="1131"/>
    </row>
    <row r="185" spans="2:24" ht="16.5" customHeight="1" x14ac:dyDescent="0.35">
      <c r="B185" s="1131"/>
      <c r="C185" s="914"/>
      <c r="D185" s="1139"/>
      <c r="F185" s="1158" t="s">
        <v>901</v>
      </c>
      <c r="G185" s="1146"/>
      <c r="H185" s="1146"/>
      <c r="I185" s="1146"/>
      <c r="J185" s="1146"/>
      <c r="K185" s="1140"/>
      <c r="L185" s="1136"/>
      <c r="M185" s="1136"/>
      <c r="N185" s="1136"/>
      <c r="O185" s="1136"/>
      <c r="P185" s="1147" t="s">
        <v>180</v>
      </c>
      <c r="Q185" s="2096">
        <v>2</v>
      </c>
      <c r="R185" s="2096"/>
      <c r="S185" s="2099"/>
      <c r="T185" s="2100"/>
      <c r="U185" s="2067"/>
      <c r="V185" s="2067"/>
      <c r="W185" s="914"/>
      <c r="X185" s="1131"/>
    </row>
    <row r="186" spans="2:24" ht="16.5" hidden="1" customHeight="1" x14ac:dyDescent="0.35">
      <c r="B186" s="1131"/>
      <c r="C186" s="914"/>
      <c r="D186" s="1139"/>
      <c r="E186" s="1158" t="s">
        <v>1205</v>
      </c>
      <c r="F186" s="1158"/>
      <c r="G186" s="1146"/>
      <c r="H186" s="1146"/>
      <c r="I186" s="1146"/>
      <c r="J186" s="1146"/>
      <c r="K186" s="1140"/>
      <c r="L186" s="1136"/>
      <c r="M186" s="1136"/>
      <c r="N186" s="1136"/>
      <c r="O186" s="1136"/>
      <c r="P186" s="1171" t="s">
        <v>180</v>
      </c>
      <c r="Q186" s="2096"/>
      <c r="R186" s="2096"/>
      <c r="S186" s="2099"/>
      <c r="T186" s="2100"/>
      <c r="U186" s="2067"/>
      <c r="V186" s="2067"/>
      <c r="W186" s="914"/>
      <c r="X186" s="1131"/>
    </row>
    <row r="187" spans="2:24" ht="16.5" customHeight="1" x14ac:dyDescent="0.35">
      <c r="B187" s="1131"/>
      <c r="C187" s="914"/>
      <c r="D187" s="1139" t="s">
        <v>400</v>
      </c>
      <c r="E187" s="1139" t="s">
        <v>777</v>
      </c>
      <c r="F187" s="1139"/>
      <c r="G187" s="1146"/>
      <c r="H187" s="1146"/>
      <c r="I187" s="1146"/>
      <c r="J187" s="1146"/>
      <c r="K187" s="1140"/>
      <c r="L187" s="1136"/>
      <c r="M187" s="1136"/>
      <c r="N187" s="1136"/>
      <c r="O187" s="1136"/>
      <c r="P187" s="1171"/>
      <c r="Q187" s="1195"/>
      <c r="R187" s="1195"/>
      <c r="S187" s="2136"/>
      <c r="T187" s="2137"/>
      <c r="U187" s="2067"/>
      <c r="V187" s="2067"/>
      <c r="W187" s="914"/>
      <c r="X187" s="1131"/>
    </row>
    <row r="188" spans="2:24" ht="16.5" customHeight="1" x14ac:dyDescent="0.35">
      <c r="B188" s="1131"/>
      <c r="C188" s="914"/>
      <c r="D188" s="1139"/>
      <c r="F188" s="1146" t="s">
        <v>851</v>
      </c>
      <c r="G188" s="1146"/>
      <c r="H188" s="1146"/>
      <c r="I188" s="1146"/>
      <c r="J188" s="1146"/>
      <c r="K188" s="1140"/>
      <c r="L188" s="1136"/>
      <c r="M188" s="1136"/>
      <c r="N188" s="1136"/>
      <c r="O188" s="1136"/>
      <c r="P188" s="1147" t="s">
        <v>180</v>
      </c>
      <c r="Q188" s="2096">
        <v>1</v>
      </c>
      <c r="R188" s="2096"/>
      <c r="S188" s="2097"/>
      <c r="T188" s="2098"/>
      <c r="U188" s="2067"/>
      <c r="V188" s="2067"/>
      <c r="W188" s="914"/>
      <c r="X188" s="1131"/>
    </row>
    <row r="189" spans="2:24" ht="18" hidden="1" customHeight="1" x14ac:dyDescent="0.35">
      <c r="B189" s="1131"/>
      <c r="C189" s="914"/>
      <c r="D189" s="1139"/>
      <c r="F189" s="1163" t="s">
        <v>852</v>
      </c>
      <c r="G189" s="1146"/>
      <c r="H189" s="1146"/>
      <c r="I189" s="1146"/>
      <c r="J189" s="1146"/>
      <c r="K189" s="1146"/>
      <c r="L189" s="1136"/>
      <c r="M189" s="1136"/>
      <c r="N189" s="1136"/>
      <c r="O189" s="1136"/>
      <c r="P189" s="1147" t="s">
        <v>180</v>
      </c>
      <c r="Q189" s="2096"/>
      <c r="R189" s="2096"/>
      <c r="S189" s="2108"/>
      <c r="T189" s="2108"/>
      <c r="U189" s="2067"/>
      <c r="V189" s="2067"/>
      <c r="W189" s="914"/>
      <c r="X189" s="1131"/>
    </row>
    <row r="190" spans="2:24" ht="16.5" customHeight="1" x14ac:dyDescent="0.35">
      <c r="B190" s="1131"/>
      <c r="C190" s="914"/>
      <c r="D190" s="1139"/>
      <c r="F190" s="1196" t="s">
        <v>1085</v>
      </c>
      <c r="G190" s="1191"/>
      <c r="H190" s="1191"/>
      <c r="I190" s="1191"/>
      <c r="J190" s="1191"/>
      <c r="K190" s="1191"/>
      <c r="L190" s="1191"/>
      <c r="M190" s="1191"/>
      <c r="N190" s="1136"/>
      <c r="O190" s="1136"/>
      <c r="P190" s="1147" t="s">
        <v>180</v>
      </c>
      <c r="Q190" s="2096"/>
      <c r="R190" s="2096"/>
      <c r="S190" s="2096"/>
      <c r="T190" s="2096"/>
      <c r="U190" s="2067"/>
      <c r="V190" s="2067"/>
      <c r="W190" s="914"/>
      <c r="X190" s="1131"/>
    </row>
    <row r="191" spans="2:24" ht="25.5" customHeight="1" x14ac:dyDescent="0.35">
      <c r="B191" s="1131"/>
      <c r="C191" s="914"/>
      <c r="D191" s="1139"/>
      <c r="F191" s="1197"/>
      <c r="G191" s="2080" t="s">
        <v>96</v>
      </c>
      <c r="H191" s="2080"/>
      <c r="I191" s="2080"/>
      <c r="J191" s="2080"/>
      <c r="K191" s="2080"/>
      <c r="L191" s="2080"/>
      <c r="M191" s="2080"/>
      <c r="N191" s="1136"/>
      <c r="O191" s="1136"/>
      <c r="P191" s="1147" t="s">
        <v>180</v>
      </c>
      <c r="Q191" s="2096">
        <v>1</v>
      </c>
      <c r="R191" s="2096"/>
      <c r="S191" s="2099"/>
      <c r="T191" s="2100"/>
      <c r="U191" s="2067"/>
      <c r="V191" s="2067"/>
      <c r="W191" s="914"/>
      <c r="X191" s="1131"/>
    </row>
    <row r="192" spans="2:24" ht="30" customHeight="1" x14ac:dyDescent="0.35">
      <c r="B192" s="1131"/>
      <c r="C192" s="914"/>
      <c r="D192" s="1139"/>
      <c r="F192" s="1197"/>
      <c r="G192" s="2080" t="s">
        <v>838</v>
      </c>
      <c r="H192" s="2080"/>
      <c r="I192" s="2080"/>
      <c r="J192" s="2080"/>
      <c r="K192" s="2080"/>
      <c r="L192" s="2080"/>
      <c r="M192" s="2080"/>
      <c r="N192" s="1136"/>
      <c r="O192" s="1136"/>
      <c r="P192" s="1147" t="s">
        <v>180</v>
      </c>
      <c r="Q192" s="2096">
        <v>2</v>
      </c>
      <c r="R192" s="2096"/>
      <c r="S192" s="2099"/>
      <c r="T192" s="2100"/>
      <c r="U192" s="2067"/>
      <c r="V192" s="2067"/>
      <c r="W192" s="914"/>
      <c r="X192" s="1131"/>
    </row>
    <row r="193" spans="2:24" ht="16.5" customHeight="1" x14ac:dyDescent="0.35">
      <c r="B193" s="1131"/>
      <c r="C193" s="914"/>
      <c r="D193" s="1139" t="s">
        <v>401</v>
      </c>
      <c r="E193" s="1169" t="s">
        <v>98</v>
      </c>
      <c r="F193" s="1169"/>
      <c r="G193" s="1146"/>
      <c r="H193" s="1146"/>
      <c r="I193" s="1136"/>
      <c r="J193" s="1146"/>
      <c r="K193" s="1166"/>
      <c r="L193" s="1166"/>
      <c r="M193" s="1166"/>
      <c r="N193" s="1166"/>
      <c r="O193" s="1166"/>
      <c r="P193" s="1171"/>
      <c r="Q193" s="2096"/>
      <c r="R193" s="2096"/>
      <c r="S193" s="2096"/>
      <c r="T193" s="2096"/>
      <c r="U193" s="2067"/>
      <c r="V193" s="2067"/>
      <c r="W193" s="914"/>
      <c r="X193" s="1131"/>
    </row>
    <row r="194" spans="2:24" ht="16.5" customHeight="1" x14ac:dyDescent="0.35">
      <c r="B194" s="1131"/>
      <c r="C194" s="914"/>
      <c r="D194" s="1166"/>
      <c r="F194" s="1146" t="s">
        <v>853</v>
      </c>
      <c r="G194" s="1146"/>
      <c r="H194" s="1146"/>
      <c r="I194" s="1166"/>
      <c r="J194" s="1166"/>
      <c r="K194" s="1166"/>
      <c r="L194" s="1166"/>
      <c r="M194" s="1166"/>
      <c r="N194" s="1166"/>
      <c r="O194" s="1166"/>
      <c r="P194" s="1147" t="s">
        <v>180</v>
      </c>
      <c r="Q194" s="2096">
        <v>2</v>
      </c>
      <c r="R194" s="2096"/>
      <c r="S194" s="2099"/>
      <c r="T194" s="2100"/>
      <c r="U194" s="2067"/>
      <c r="V194" s="2067"/>
      <c r="W194" s="914"/>
      <c r="X194" s="1131"/>
    </row>
    <row r="195" spans="2:24" ht="16.5" customHeight="1" x14ac:dyDescent="0.35">
      <c r="B195" s="1131"/>
      <c r="C195" s="914"/>
      <c r="D195" s="1166"/>
      <c r="F195" s="1146" t="s">
        <v>854</v>
      </c>
      <c r="G195" s="1146"/>
      <c r="H195" s="1146"/>
      <c r="I195" s="1166"/>
      <c r="J195" s="1166"/>
      <c r="K195" s="1166"/>
      <c r="L195" s="1166"/>
      <c r="M195" s="1166"/>
      <c r="N195" s="1166"/>
      <c r="O195" s="1166"/>
      <c r="P195" s="1147" t="s">
        <v>180</v>
      </c>
      <c r="Q195" s="2096">
        <v>3</v>
      </c>
      <c r="R195" s="2096"/>
      <c r="S195" s="2099"/>
      <c r="T195" s="2100"/>
      <c r="U195" s="2067"/>
      <c r="V195" s="2067"/>
      <c r="W195" s="914"/>
      <c r="X195" s="1131"/>
    </row>
    <row r="196" spans="2:24" ht="16.5" customHeight="1" x14ac:dyDescent="0.35">
      <c r="B196" s="1131"/>
      <c r="C196" s="914"/>
      <c r="D196" s="1139" t="s">
        <v>402</v>
      </c>
      <c r="E196" s="1169" t="s">
        <v>328</v>
      </c>
      <c r="F196" s="1169"/>
      <c r="G196" s="1146"/>
      <c r="H196" s="1146"/>
      <c r="I196" s="1136"/>
      <c r="J196" s="1146"/>
      <c r="K196" s="1162"/>
      <c r="L196" s="1162"/>
      <c r="M196" s="1162"/>
      <c r="N196" s="1162"/>
      <c r="O196" s="1162"/>
      <c r="P196" s="1147" t="s">
        <v>180</v>
      </c>
      <c r="Q196" s="2096">
        <v>1</v>
      </c>
      <c r="R196" s="2096"/>
      <c r="S196" s="2097"/>
      <c r="T196" s="2098"/>
      <c r="U196" s="2067"/>
      <c r="V196" s="2067"/>
      <c r="W196" s="914"/>
      <c r="X196" s="1131"/>
    </row>
    <row r="197" spans="2:24" ht="16.5" hidden="1" customHeight="1" x14ac:dyDescent="0.35">
      <c r="B197" s="1131"/>
      <c r="C197" s="914"/>
      <c r="D197" s="1139" t="s">
        <v>403</v>
      </c>
      <c r="E197" s="1169" t="s">
        <v>1022</v>
      </c>
      <c r="F197" s="1169"/>
      <c r="G197" s="1146"/>
      <c r="H197" s="1146"/>
      <c r="I197" s="1136"/>
      <c r="J197" s="1146"/>
      <c r="K197" s="1162"/>
      <c r="L197" s="1162"/>
      <c r="M197" s="1162"/>
      <c r="N197" s="1162"/>
      <c r="O197" s="1162"/>
      <c r="P197" s="1147" t="s">
        <v>180</v>
      </c>
      <c r="Q197" s="2096"/>
      <c r="R197" s="2096"/>
      <c r="S197" s="2108"/>
      <c r="T197" s="2108"/>
      <c r="U197" s="2067"/>
      <c r="V197" s="2067"/>
      <c r="W197" s="914"/>
      <c r="X197" s="1131"/>
    </row>
    <row r="198" spans="2:24" ht="18" customHeight="1" x14ac:dyDescent="0.35">
      <c r="B198" s="1131"/>
      <c r="C198" s="914"/>
      <c r="D198" s="1139" t="s">
        <v>403</v>
      </c>
      <c r="E198" s="1134" t="s">
        <v>1232</v>
      </c>
      <c r="F198" s="1300"/>
      <c r="G198" s="1144"/>
      <c r="H198" s="1144"/>
      <c r="I198" s="1137"/>
      <c r="J198" s="1137"/>
      <c r="K198" s="1137"/>
      <c r="L198" s="1162"/>
      <c r="M198" s="1162"/>
      <c r="N198" s="1162"/>
      <c r="O198" s="1162"/>
      <c r="P198" s="1162"/>
      <c r="Q198" s="2096"/>
      <c r="R198" s="2096"/>
      <c r="S198" s="1136"/>
      <c r="T198" s="1136"/>
      <c r="U198" s="2067"/>
      <c r="V198" s="2067"/>
      <c r="W198" s="914"/>
      <c r="X198" s="1131"/>
    </row>
    <row r="199" spans="2:24" ht="16.5" customHeight="1" x14ac:dyDescent="0.35">
      <c r="B199" s="1131"/>
      <c r="C199" s="914"/>
      <c r="D199" s="1162"/>
      <c r="F199" s="1158" t="s">
        <v>1135</v>
      </c>
      <c r="G199" s="1162"/>
      <c r="H199" s="1162"/>
      <c r="I199" s="1162"/>
      <c r="J199" s="1162"/>
      <c r="K199" s="1162"/>
      <c r="L199" s="1162"/>
      <c r="M199" s="1162"/>
      <c r="N199" s="1162"/>
      <c r="O199" s="1162"/>
      <c r="P199" s="1142" t="s">
        <v>53</v>
      </c>
      <c r="Q199" s="2096">
        <v>2</v>
      </c>
      <c r="R199" s="2096"/>
      <c r="S199" s="2143"/>
      <c r="T199" s="2144"/>
      <c r="U199" s="2067"/>
      <c r="V199" s="2067"/>
      <c r="W199" s="914"/>
      <c r="X199" s="1131"/>
    </row>
    <row r="200" spans="2:24" ht="16.5" customHeight="1" x14ac:dyDescent="0.35">
      <c r="B200" s="1131"/>
      <c r="C200" s="914"/>
      <c r="D200" s="1162"/>
      <c r="F200" s="1158" t="s">
        <v>1136</v>
      </c>
      <c r="G200" s="1162"/>
      <c r="H200" s="1162"/>
      <c r="I200" s="1162"/>
      <c r="J200" s="1162"/>
      <c r="K200" s="1162"/>
      <c r="L200" s="1162"/>
      <c r="M200" s="1162"/>
      <c r="N200" s="1162"/>
      <c r="O200" s="1162"/>
      <c r="P200" s="1142" t="s">
        <v>53</v>
      </c>
      <c r="Q200" s="2096">
        <v>3</v>
      </c>
      <c r="R200" s="2096"/>
      <c r="S200" s="2143"/>
      <c r="T200" s="2144"/>
      <c r="U200" s="2067"/>
      <c r="V200" s="2067"/>
      <c r="W200" s="914"/>
      <c r="X200" s="1131"/>
    </row>
    <row r="201" spans="2:24" ht="16.5" customHeight="1" x14ac:dyDescent="0.35">
      <c r="B201" s="1131"/>
      <c r="C201" s="914"/>
      <c r="D201" s="1162"/>
      <c r="F201" s="1158" t="s">
        <v>1137</v>
      </c>
      <c r="G201" s="1162"/>
      <c r="H201" s="1162"/>
      <c r="I201" s="1162"/>
      <c r="J201" s="1162"/>
      <c r="K201" s="1162"/>
      <c r="L201" s="1162"/>
      <c r="M201" s="1162"/>
      <c r="N201" s="1162"/>
      <c r="O201" s="1162"/>
      <c r="P201" s="1142" t="s">
        <v>53</v>
      </c>
      <c r="Q201" s="2096">
        <v>4</v>
      </c>
      <c r="R201" s="2096"/>
      <c r="S201" s="2143"/>
      <c r="T201" s="2144"/>
      <c r="U201" s="2067"/>
      <c r="V201" s="2067"/>
      <c r="W201" s="914"/>
      <c r="X201" s="1131"/>
    </row>
    <row r="202" spans="2:24" ht="16.5" hidden="1" customHeight="1" x14ac:dyDescent="0.35">
      <c r="B202" s="1131"/>
      <c r="C202" s="914"/>
      <c r="D202" s="1162"/>
      <c r="F202" s="1158" t="s">
        <v>330</v>
      </c>
      <c r="G202" s="1162"/>
      <c r="H202" s="1162"/>
      <c r="I202" s="1162"/>
      <c r="J202" s="1162"/>
      <c r="K202" s="1162"/>
      <c r="L202" s="1162"/>
      <c r="M202" s="1162"/>
      <c r="N202" s="1162"/>
      <c r="O202" s="1162"/>
      <c r="P202" s="1142" t="s">
        <v>53</v>
      </c>
      <c r="Q202" s="2096"/>
      <c r="R202" s="2096"/>
      <c r="S202" s="2143"/>
      <c r="T202" s="2144"/>
      <c r="U202" s="2067"/>
      <c r="V202" s="2067"/>
      <c r="W202" s="914"/>
      <c r="X202" s="1131"/>
    </row>
    <row r="203" spans="2:24" ht="16.5" hidden="1" customHeight="1" x14ac:dyDescent="0.35">
      <c r="B203" s="1131"/>
      <c r="C203" s="914"/>
      <c r="D203" s="1162"/>
      <c r="F203" s="1158" t="s">
        <v>920</v>
      </c>
      <c r="G203" s="1162"/>
      <c r="H203" s="1162"/>
      <c r="I203" s="1162"/>
      <c r="J203" s="1162"/>
      <c r="K203" s="1162"/>
      <c r="L203" s="1162"/>
      <c r="M203" s="1162"/>
      <c r="N203" s="1162"/>
      <c r="O203" s="1162"/>
      <c r="P203" s="1142" t="s">
        <v>53</v>
      </c>
      <c r="Q203" s="2096"/>
      <c r="R203" s="2096"/>
      <c r="S203" s="2143"/>
      <c r="T203" s="2144"/>
      <c r="U203" s="2067"/>
      <c r="V203" s="2067"/>
      <c r="W203" s="914"/>
      <c r="X203" s="1131"/>
    </row>
    <row r="204" spans="2:24" ht="16.5" hidden="1" customHeight="1" x14ac:dyDescent="0.35">
      <c r="B204" s="1131"/>
      <c r="C204" s="914"/>
      <c r="D204" s="1162"/>
      <c r="F204" s="1158" t="s">
        <v>921</v>
      </c>
      <c r="G204" s="1162"/>
      <c r="H204" s="1162"/>
      <c r="I204" s="1162"/>
      <c r="J204" s="1162"/>
      <c r="K204" s="1162"/>
      <c r="L204" s="1162"/>
      <c r="M204" s="1162"/>
      <c r="N204" s="1162"/>
      <c r="O204" s="1162"/>
      <c r="P204" s="1142" t="s">
        <v>53</v>
      </c>
      <c r="Q204" s="2096"/>
      <c r="R204" s="2096"/>
      <c r="S204" s="2143"/>
      <c r="T204" s="2144"/>
      <c r="U204" s="2067"/>
      <c r="V204" s="2067"/>
      <c r="W204" s="914"/>
      <c r="X204" s="1131"/>
    </row>
    <row r="205" spans="2:24" ht="16.5" customHeight="1" x14ac:dyDescent="0.35">
      <c r="B205" s="1131"/>
      <c r="C205" s="914"/>
      <c r="D205" s="1162"/>
      <c r="F205" s="1158" t="s">
        <v>1138</v>
      </c>
      <c r="G205" s="1162"/>
      <c r="H205" s="1162"/>
      <c r="I205" s="1162"/>
      <c r="J205" s="1162"/>
      <c r="K205" s="1162"/>
      <c r="L205" s="1162"/>
      <c r="M205" s="1162"/>
      <c r="N205" s="1162"/>
      <c r="O205" s="1162"/>
      <c r="P205" s="1142" t="s">
        <v>53</v>
      </c>
      <c r="Q205" s="2096">
        <v>5</v>
      </c>
      <c r="R205" s="2096"/>
      <c r="S205" s="2143"/>
      <c r="T205" s="2144"/>
      <c r="U205" s="2067"/>
      <c r="V205" s="2067"/>
      <c r="W205" s="914"/>
      <c r="X205" s="1131"/>
    </row>
    <row r="206" spans="2:24" ht="16.5" customHeight="1" x14ac:dyDescent="0.35">
      <c r="B206" s="1131"/>
      <c r="C206" s="914"/>
      <c r="D206" s="1162"/>
      <c r="F206" s="1158" t="s">
        <v>1139</v>
      </c>
      <c r="G206" s="1162"/>
      <c r="H206" s="1162"/>
      <c r="I206" s="1162"/>
      <c r="J206" s="1162"/>
      <c r="K206" s="1162"/>
      <c r="L206" s="1162"/>
      <c r="M206" s="1162"/>
      <c r="N206" s="1162"/>
      <c r="O206" s="1162"/>
      <c r="P206" s="1142" t="s">
        <v>53</v>
      </c>
      <c r="Q206" s="2096">
        <v>6</v>
      </c>
      <c r="R206" s="2096"/>
      <c r="S206" s="2143"/>
      <c r="T206" s="2144"/>
      <c r="U206" s="2067"/>
      <c r="V206" s="2067"/>
      <c r="W206" s="914"/>
      <c r="X206" s="1131"/>
    </row>
    <row r="207" spans="2:24" ht="16.5" customHeight="1" x14ac:dyDescent="0.35">
      <c r="B207" s="1131"/>
      <c r="C207" s="914"/>
      <c r="D207" s="1135" t="s">
        <v>404</v>
      </c>
      <c r="E207" s="1139" t="s">
        <v>354</v>
      </c>
      <c r="F207" s="1139"/>
      <c r="G207" s="1184"/>
      <c r="H207" s="1184"/>
      <c r="I207" s="1162"/>
      <c r="J207" s="1162"/>
      <c r="K207" s="1162"/>
      <c r="L207" s="1162"/>
      <c r="M207" s="1162"/>
      <c r="N207" s="1162"/>
      <c r="O207" s="1162"/>
      <c r="P207" s="1171"/>
      <c r="Q207" s="2096"/>
      <c r="R207" s="2096"/>
      <c r="S207" s="1195"/>
      <c r="T207" s="1195"/>
      <c r="U207" s="2067"/>
      <c r="V207" s="2067"/>
      <c r="W207" s="914"/>
      <c r="X207" s="1131"/>
    </row>
    <row r="208" spans="2:24" ht="28.5" customHeight="1" x14ac:dyDescent="0.35">
      <c r="B208" s="1131"/>
      <c r="C208" s="914"/>
      <c r="D208" s="1199"/>
      <c r="F208" s="2079" t="s">
        <v>835</v>
      </c>
      <c r="G208" s="2079"/>
      <c r="H208" s="2079"/>
      <c r="I208" s="2079"/>
      <c r="J208" s="2079"/>
      <c r="K208" s="2079"/>
      <c r="L208" s="2079"/>
      <c r="M208" s="2079"/>
      <c r="N208" s="1162"/>
      <c r="O208" s="1162"/>
      <c r="P208" s="1147" t="s">
        <v>180</v>
      </c>
      <c r="Q208" s="2096">
        <v>1</v>
      </c>
      <c r="R208" s="2096"/>
      <c r="S208" s="2097"/>
      <c r="T208" s="2098"/>
      <c r="U208" s="2067"/>
      <c r="V208" s="2067"/>
      <c r="W208" s="914"/>
      <c r="X208" s="1131"/>
    </row>
    <row r="209" spans="2:24" ht="16.5" customHeight="1" x14ac:dyDescent="0.35">
      <c r="B209" s="1131"/>
      <c r="C209" s="914"/>
      <c r="D209" s="2113" t="s">
        <v>40</v>
      </c>
      <c r="E209" s="2113"/>
      <c r="F209" s="2113"/>
      <c r="G209" s="2113"/>
      <c r="H209" s="2113"/>
      <c r="I209" s="2113"/>
      <c r="J209" s="2113"/>
      <c r="K209" s="2113"/>
      <c r="L209" s="2113"/>
      <c r="M209" s="2113"/>
      <c r="N209" s="2113"/>
      <c r="O209" s="2113"/>
      <c r="P209" s="2113"/>
      <c r="Q209" s="2101">
        <f>Q185+Q189+Q195+Q196+Q197+Q206+Q207+Q208+Q188+Q192</f>
        <v>16</v>
      </c>
      <c r="R209" s="2101"/>
      <c r="S209" s="2101">
        <f>SUM(S184:T208)</f>
        <v>0</v>
      </c>
      <c r="T209" s="2101"/>
      <c r="U209" s="1132"/>
      <c r="V209" s="1132"/>
      <c r="W209" s="914"/>
      <c r="X209" s="1131"/>
    </row>
    <row r="210" spans="2:24" ht="9.9499999999999993" customHeight="1" x14ac:dyDescent="0.25">
      <c r="B210" s="1131"/>
      <c r="C210" s="914"/>
      <c r="D210" s="1120"/>
      <c r="E210" s="1120"/>
      <c r="F210" s="1120"/>
      <c r="G210" s="1120"/>
      <c r="H210" s="1120"/>
      <c r="I210" s="1120"/>
      <c r="J210" s="1120"/>
      <c r="K210" s="1120"/>
      <c r="L210" s="1120"/>
      <c r="M210" s="1120"/>
      <c r="N210" s="1120"/>
      <c r="O210" s="1120"/>
      <c r="P210" s="1120"/>
      <c r="Q210" s="1120"/>
      <c r="R210" s="1120"/>
      <c r="S210" s="1120"/>
      <c r="T210" s="1120"/>
      <c r="U210" s="914"/>
      <c r="V210" s="914"/>
      <c r="W210" s="914"/>
      <c r="X210" s="1131"/>
    </row>
    <row r="211" spans="2:24" ht="16.5" customHeight="1" x14ac:dyDescent="0.35">
      <c r="B211" s="1131"/>
      <c r="C211" s="914"/>
      <c r="D211" s="2092" t="s">
        <v>817</v>
      </c>
      <c r="E211" s="2092"/>
      <c r="F211" s="2092"/>
      <c r="G211" s="2092"/>
      <c r="H211" s="2092"/>
      <c r="I211" s="2092"/>
      <c r="J211" s="2092"/>
      <c r="K211" s="2092"/>
      <c r="L211" s="2092"/>
      <c r="M211" s="2092"/>
      <c r="N211" s="2092"/>
      <c r="O211" s="2092"/>
      <c r="P211" s="2092"/>
      <c r="Q211" s="2092"/>
      <c r="R211" s="2092"/>
      <c r="S211" s="2092"/>
      <c r="T211" s="2092"/>
      <c r="U211" s="1131" t="s">
        <v>1207</v>
      </c>
      <c r="V211" s="1131"/>
      <c r="W211" s="914"/>
      <c r="X211" s="1131"/>
    </row>
    <row r="212" spans="2:24" ht="16.5" customHeight="1" x14ac:dyDescent="0.35">
      <c r="B212" s="1131"/>
      <c r="C212" s="914"/>
      <c r="D212" s="1139" t="s">
        <v>54</v>
      </c>
      <c r="E212" s="1169" t="s">
        <v>1230</v>
      </c>
      <c r="F212" s="1169"/>
      <c r="G212" s="1140"/>
      <c r="H212" s="1140"/>
      <c r="I212" s="1136"/>
      <c r="J212" s="1136"/>
      <c r="K212" s="1136"/>
      <c r="L212" s="1136"/>
      <c r="M212" s="1136"/>
      <c r="N212" s="1136"/>
      <c r="O212" s="1136"/>
      <c r="P212" s="1142" t="s">
        <v>53</v>
      </c>
      <c r="Q212" s="2093" t="s">
        <v>194</v>
      </c>
      <c r="R212" s="2093"/>
      <c r="S212" s="2094" t="s">
        <v>194</v>
      </c>
      <c r="T212" s="2095"/>
      <c r="U212" s="2067"/>
      <c r="V212" s="2067"/>
      <c r="W212" s="914"/>
      <c r="X212" s="1131"/>
    </row>
    <row r="213" spans="2:24" ht="16.5" hidden="1" customHeight="1" x14ac:dyDescent="0.35">
      <c r="B213" s="1131"/>
      <c r="C213" s="914"/>
      <c r="D213" s="1136"/>
      <c r="E213" s="2079" t="s">
        <v>101</v>
      </c>
      <c r="F213" s="2079"/>
      <c r="G213" s="2079"/>
      <c r="H213" s="2079"/>
      <c r="I213" s="2079"/>
      <c r="J213" s="2079"/>
      <c r="K213" s="2079"/>
      <c r="L213" s="2079"/>
      <c r="M213" s="2079"/>
      <c r="N213" s="2079"/>
      <c r="O213" s="2079"/>
      <c r="P213" s="1195"/>
      <c r="Q213" s="2096"/>
      <c r="R213" s="2096"/>
      <c r="S213" s="2096"/>
      <c r="T213" s="2096"/>
      <c r="U213" s="2067"/>
      <c r="V213" s="2067"/>
      <c r="W213" s="914"/>
      <c r="X213" s="1131"/>
    </row>
    <row r="214" spans="2:24" ht="16.5" hidden="1" customHeight="1" x14ac:dyDescent="0.35">
      <c r="B214" s="1131"/>
      <c r="C214" s="914"/>
      <c r="D214" s="1136"/>
      <c r="E214" s="2079"/>
      <c r="F214" s="2079"/>
      <c r="G214" s="2079"/>
      <c r="H214" s="2079"/>
      <c r="I214" s="2079"/>
      <c r="J214" s="2079"/>
      <c r="K214" s="2079"/>
      <c r="L214" s="2079"/>
      <c r="M214" s="2079"/>
      <c r="N214" s="2079"/>
      <c r="O214" s="2079"/>
      <c r="P214" s="1171"/>
      <c r="Q214" s="2096"/>
      <c r="R214" s="2096"/>
      <c r="S214" s="2096"/>
      <c r="T214" s="2096"/>
      <c r="U214" s="2067"/>
      <c r="V214" s="2067"/>
      <c r="W214" s="914"/>
      <c r="X214" s="1131"/>
    </row>
    <row r="215" spans="2:24" ht="16.5" customHeight="1" x14ac:dyDescent="0.35">
      <c r="B215" s="1131"/>
      <c r="C215" s="914"/>
      <c r="D215" s="1134" t="s">
        <v>409</v>
      </c>
      <c r="E215" s="1169" t="s">
        <v>133</v>
      </c>
      <c r="F215" s="1169"/>
      <c r="G215" s="1144"/>
      <c r="H215" s="1144"/>
      <c r="I215" s="1144"/>
      <c r="J215" s="1186"/>
      <c r="K215" s="1186"/>
      <c r="L215" s="1186"/>
      <c r="M215" s="1186"/>
      <c r="N215" s="1186"/>
      <c r="O215" s="1186"/>
      <c r="P215" s="1171"/>
      <c r="Q215" s="2096"/>
      <c r="R215" s="2096"/>
      <c r="S215" s="1195"/>
      <c r="T215" s="1195"/>
      <c r="U215" s="2067"/>
      <c r="V215" s="2067"/>
      <c r="W215" s="914"/>
      <c r="X215" s="1131"/>
    </row>
    <row r="216" spans="2:24" ht="16.5" customHeight="1" x14ac:dyDescent="0.35">
      <c r="B216" s="1131"/>
      <c r="C216" s="914"/>
      <c r="D216" s="1136"/>
      <c r="F216" s="1146" t="s">
        <v>1140</v>
      </c>
      <c r="G216" s="1186"/>
      <c r="H216" s="1186"/>
      <c r="I216" s="1186"/>
      <c r="J216" s="1186"/>
      <c r="K216" s="1186"/>
      <c r="L216" s="1186"/>
      <c r="M216" s="1186"/>
      <c r="N216" s="1186"/>
      <c r="O216" s="1186"/>
      <c r="P216" s="1142" t="s">
        <v>53</v>
      </c>
      <c r="Q216" s="2096">
        <v>1</v>
      </c>
      <c r="R216" s="2096"/>
      <c r="S216" s="2099"/>
      <c r="T216" s="2100"/>
      <c r="U216" s="2067"/>
      <c r="V216" s="2067"/>
      <c r="W216" s="914"/>
      <c r="X216" s="1131"/>
    </row>
    <row r="217" spans="2:24" ht="16.5" customHeight="1" x14ac:dyDescent="0.35">
      <c r="B217" s="1131"/>
      <c r="C217" s="914"/>
      <c r="D217" s="1136"/>
      <c r="F217" s="1146" t="s">
        <v>1141</v>
      </c>
      <c r="G217" s="1186"/>
      <c r="H217" s="1186"/>
      <c r="I217" s="1186"/>
      <c r="J217" s="1186"/>
      <c r="K217" s="1186"/>
      <c r="L217" s="1186"/>
      <c r="M217" s="1186"/>
      <c r="N217" s="1186"/>
      <c r="O217" s="1186"/>
      <c r="P217" s="1142" t="s">
        <v>53</v>
      </c>
      <c r="Q217" s="2096">
        <v>2</v>
      </c>
      <c r="R217" s="2096"/>
      <c r="S217" s="2099"/>
      <c r="T217" s="2100"/>
      <c r="U217" s="2067"/>
      <c r="V217" s="2067"/>
      <c r="W217" s="914"/>
      <c r="X217" s="1131"/>
    </row>
    <row r="218" spans="2:24" ht="16.5" customHeight="1" x14ac:dyDescent="0.35">
      <c r="B218" s="1131"/>
      <c r="C218" s="914"/>
      <c r="D218" s="1139" t="s">
        <v>410</v>
      </c>
      <c r="E218" s="1169" t="s">
        <v>640</v>
      </c>
      <c r="F218" s="1169"/>
      <c r="G218" s="1146"/>
      <c r="H218" s="1146"/>
      <c r="I218" s="1146"/>
      <c r="J218" s="1146"/>
      <c r="K218" s="1136"/>
      <c r="L218" s="1136"/>
      <c r="M218" s="1136"/>
      <c r="N218" s="1136"/>
      <c r="O218" s="1136"/>
      <c r="P218" s="1171"/>
      <c r="Q218" s="2096"/>
      <c r="R218" s="2096"/>
      <c r="S218" s="2096"/>
      <c r="T218" s="2096"/>
      <c r="U218" s="2067"/>
      <c r="V218" s="2067"/>
      <c r="W218" s="914"/>
      <c r="X218" s="1131"/>
    </row>
    <row r="219" spans="2:24" ht="16.5" customHeight="1" x14ac:dyDescent="0.35">
      <c r="B219" s="1131"/>
      <c r="C219" s="914"/>
      <c r="D219" s="1136"/>
      <c r="F219" s="1146" t="s">
        <v>889</v>
      </c>
      <c r="G219" s="1186"/>
      <c r="H219" s="1186"/>
      <c r="I219" s="1186"/>
      <c r="J219" s="1186"/>
      <c r="K219" s="1186"/>
      <c r="L219" s="1186"/>
      <c r="M219" s="1186"/>
      <c r="N219" s="1186"/>
      <c r="O219" s="1186"/>
      <c r="P219" s="1147" t="s">
        <v>180</v>
      </c>
      <c r="Q219" s="2096">
        <v>1</v>
      </c>
      <c r="R219" s="2096"/>
      <c r="S219" s="2099"/>
      <c r="T219" s="2100"/>
      <c r="U219" s="2067"/>
      <c r="V219" s="2067"/>
      <c r="W219" s="914"/>
      <c r="X219" s="1131"/>
    </row>
    <row r="220" spans="2:24" ht="16.5" customHeight="1" x14ac:dyDescent="0.35">
      <c r="B220" s="1131"/>
      <c r="C220" s="914"/>
      <c r="D220" s="1136"/>
      <c r="F220" s="1146" t="s">
        <v>890</v>
      </c>
      <c r="G220" s="1186"/>
      <c r="H220" s="1186"/>
      <c r="I220" s="1186"/>
      <c r="J220" s="1186"/>
      <c r="K220" s="1186"/>
      <c r="L220" s="1186"/>
      <c r="M220" s="1186"/>
      <c r="N220" s="1186"/>
      <c r="O220" s="1186"/>
      <c r="P220" s="1147" t="s">
        <v>180</v>
      </c>
      <c r="Q220" s="2096">
        <v>2</v>
      </c>
      <c r="R220" s="2096"/>
      <c r="S220" s="2099"/>
      <c r="T220" s="2100"/>
      <c r="U220" s="2067"/>
      <c r="V220" s="2067"/>
      <c r="W220" s="914"/>
      <c r="X220" s="1131"/>
    </row>
    <row r="221" spans="2:24" ht="16.5" customHeight="1" x14ac:dyDescent="0.35">
      <c r="B221" s="1131"/>
      <c r="C221" s="914"/>
      <c r="D221" s="1139" t="s">
        <v>411</v>
      </c>
      <c r="E221" s="1169" t="s">
        <v>641</v>
      </c>
      <c r="F221" s="1169"/>
      <c r="G221" s="1146"/>
      <c r="H221" s="1146"/>
      <c r="I221" s="1146"/>
      <c r="J221" s="1146"/>
      <c r="K221" s="1136"/>
      <c r="L221" s="1136"/>
      <c r="M221" s="1136"/>
      <c r="N221" s="1136"/>
      <c r="O221" s="1136"/>
      <c r="P221" s="1171"/>
      <c r="Q221" s="2096"/>
      <c r="R221" s="2096"/>
      <c r="S221" s="2096"/>
      <c r="T221" s="2096"/>
      <c r="U221" s="2067"/>
      <c r="V221" s="2067"/>
      <c r="W221" s="914"/>
      <c r="X221" s="1131"/>
    </row>
    <row r="222" spans="2:24" ht="30.75" customHeight="1" x14ac:dyDescent="0.35">
      <c r="B222" s="1131"/>
      <c r="C222" s="914"/>
      <c r="D222" s="1136"/>
      <c r="F222" s="2078" t="s">
        <v>858</v>
      </c>
      <c r="G222" s="2078"/>
      <c r="H222" s="2078"/>
      <c r="I222" s="2078"/>
      <c r="J222" s="2078"/>
      <c r="K222" s="2078"/>
      <c r="L222" s="2078"/>
      <c r="M222" s="2078"/>
      <c r="N222" s="1136"/>
      <c r="O222" s="1136"/>
      <c r="P222" s="1147" t="s">
        <v>180</v>
      </c>
      <c r="Q222" s="2096">
        <v>1</v>
      </c>
      <c r="R222" s="2096"/>
      <c r="S222" s="2097"/>
      <c r="T222" s="2098"/>
      <c r="U222" s="2067"/>
      <c r="V222" s="2067"/>
      <c r="W222" s="914"/>
      <c r="X222" s="1131"/>
    </row>
    <row r="223" spans="2:24" ht="16.5" customHeight="1" x14ac:dyDescent="0.35">
      <c r="B223" s="1131"/>
      <c r="C223" s="914"/>
      <c r="D223" s="1136"/>
      <c r="F223" s="1201" t="s">
        <v>1142</v>
      </c>
      <c r="G223" s="1136"/>
      <c r="H223" s="1136"/>
      <c r="I223" s="1136"/>
      <c r="J223" s="1136"/>
      <c r="K223" s="1136"/>
      <c r="L223" s="1136"/>
      <c r="M223" s="1136"/>
      <c r="N223" s="1136"/>
      <c r="O223" s="1136"/>
      <c r="P223" s="1147" t="s">
        <v>180</v>
      </c>
      <c r="Q223" s="2096">
        <v>1</v>
      </c>
      <c r="R223" s="2096"/>
      <c r="S223" s="2097"/>
      <c r="T223" s="2098"/>
      <c r="U223" s="2067"/>
      <c r="V223" s="2067"/>
      <c r="W223" s="914"/>
      <c r="X223" s="1131"/>
    </row>
    <row r="224" spans="2:24" ht="16.5" customHeight="1" x14ac:dyDescent="0.35">
      <c r="B224" s="1131"/>
      <c r="C224" s="914"/>
      <c r="D224" s="1139" t="s">
        <v>412</v>
      </c>
      <c r="E224" s="1169" t="s">
        <v>1088</v>
      </c>
      <c r="F224" s="1169"/>
      <c r="G224" s="1146"/>
      <c r="H224" s="1146"/>
      <c r="I224" s="1146"/>
      <c r="J224" s="1136"/>
      <c r="K224" s="1136"/>
      <c r="L224" s="1136"/>
      <c r="M224" s="1136"/>
      <c r="N224" s="1136"/>
      <c r="O224" s="1136"/>
      <c r="P224" s="1195"/>
      <c r="Q224" s="2096"/>
      <c r="R224" s="2096"/>
      <c r="S224" s="2096"/>
      <c r="T224" s="2096"/>
      <c r="U224" s="2067"/>
      <c r="V224" s="2067"/>
      <c r="W224" s="914"/>
      <c r="X224" s="1131"/>
    </row>
    <row r="225" spans="2:24" ht="16.5" customHeight="1" x14ac:dyDescent="0.35">
      <c r="B225" s="1131"/>
      <c r="C225" s="914"/>
      <c r="D225" s="1136"/>
      <c r="F225" s="1136" t="s">
        <v>1143</v>
      </c>
      <c r="G225" s="1136"/>
      <c r="H225" s="1136"/>
      <c r="I225" s="1136"/>
      <c r="J225" s="1136"/>
      <c r="K225" s="1136"/>
      <c r="L225" s="1136"/>
      <c r="M225" s="1136"/>
      <c r="N225" s="1136"/>
      <c r="O225" s="1136"/>
      <c r="P225" s="1147" t="s">
        <v>180</v>
      </c>
      <c r="Q225" s="2096">
        <v>1</v>
      </c>
      <c r="R225" s="2096"/>
      <c r="S225" s="2099"/>
      <c r="T225" s="2100"/>
      <c r="U225" s="2067"/>
      <c r="V225" s="2067"/>
      <c r="W225" s="914"/>
      <c r="X225" s="1131"/>
    </row>
    <row r="226" spans="2:24" ht="16.5" customHeight="1" x14ac:dyDescent="0.35">
      <c r="B226" s="1131"/>
      <c r="C226" s="914"/>
      <c r="D226" s="1136"/>
      <c r="F226" s="1136" t="s">
        <v>1144</v>
      </c>
      <c r="G226" s="1136"/>
      <c r="H226" s="1136"/>
      <c r="I226" s="1136"/>
      <c r="J226" s="1136"/>
      <c r="K226" s="1136"/>
      <c r="L226" s="1136"/>
      <c r="M226" s="1136"/>
      <c r="N226" s="1136"/>
      <c r="O226" s="1136"/>
      <c r="P226" s="1147" t="s">
        <v>180</v>
      </c>
      <c r="Q226" s="2096">
        <v>2</v>
      </c>
      <c r="R226" s="2096"/>
      <c r="S226" s="2099"/>
      <c r="T226" s="2100"/>
      <c r="U226" s="2067"/>
      <c r="V226" s="2067"/>
      <c r="W226" s="914"/>
      <c r="X226" s="1131"/>
    </row>
    <row r="227" spans="2:24" ht="16.5" customHeight="1" x14ac:dyDescent="0.35">
      <c r="B227" s="1131"/>
      <c r="C227" s="914"/>
      <c r="D227" s="2113" t="s">
        <v>40</v>
      </c>
      <c r="E227" s="2113"/>
      <c r="F227" s="2113"/>
      <c r="G227" s="2113"/>
      <c r="H227" s="2113"/>
      <c r="I227" s="2113"/>
      <c r="J227" s="2113"/>
      <c r="K227" s="2113"/>
      <c r="L227" s="2113"/>
      <c r="M227" s="2113"/>
      <c r="N227" s="2113"/>
      <c r="O227" s="2113"/>
      <c r="P227" s="2113"/>
      <c r="Q227" s="2101">
        <f>Q217+Q220+Q222+Q223+Q226</f>
        <v>8</v>
      </c>
      <c r="R227" s="2101"/>
      <c r="S227" s="2103">
        <f>SUM(S216:T226)</f>
        <v>0</v>
      </c>
      <c r="T227" s="2103"/>
      <c r="U227" s="1132"/>
      <c r="V227" s="1132"/>
      <c r="W227" s="914"/>
      <c r="X227" s="1131"/>
    </row>
    <row r="228" spans="2:24" ht="9.9499999999999993" customHeight="1" x14ac:dyDescent="0.25">
      <c r="B228" s="1131"/>
      <c r="C228" s="914"/>
      <c r="D228" s="1120"/>
      <c r="E228" s="1120"/>
      <c r="F228" s="1120"/>
      <c r="G228" s="1120"/>
      <c r="H228" s="1120"/>
      <c r="I228" s="1120"/>
      <c r="J228" s="1120"/>
      <c r="K228" s="1120"/>
      <c r="L228" s="1120"/>
      <c r="M228" s="1120"/>
      <c r="N228" s="1120"/>
      <c r="O228" s="1120"/>
      <c r="P228" s="1120"/>
      <c r="Q228" s="1120"/>
      <c r="R228" s="1120"/>
      <c r="S228" s="1120"/>
      <c r="T228" s="1120"/>
      <c r="U228" s="914"/>
      <c r="V228" s="914"/>
      <c r="W228" s="914"/>
      <c r="X228" s="1131"/>
    </row>
    <row r="229" spans="2:24" ht="18" x14ac:dyDescent="0.35">
      <c r="B229" s="1131"/>
      <c r="C229" s="914"/>
      <c r="D229" s="1130" t="s">
        <v>497</v>
      </c>
      <c r="E229" s="1130"/>
      <c r="F229" s="1130"/>
      <c r="G229" s="1130"/>
      <c r="H229" s="1130"/>
      <c r="I229" s="1130"/>
      <c r="J229" s="1130"/>
      <c r="K229" s="1130"/>
      <c r="L229" s="1130"/>
      <c r="M229" s="1130"/>
      <c r="N229" s="1130"/>
      <c r="O229" s="1130"/>
      <c r="P229" s="1130"/>
      <c r="Q229" s="1130"/>
      <c r="R229" s="1130"/>
      <c r="S229" s="1130"/>
      <c r="T229" s="1130"/>
      <c r="U229" s="1131" t="s">
        <v>1207</v>
      </c>
      <c r="V229" s="1131"/>
      <c r="W229" s="914"/>
      <c r="X229" s="1131"/>
    </row>
    <row r="230" spans="2:24" ht="16.5" customHeight="1" x14ac:dyDescent="0.35">
      <c r="B230" s="1131"/>
      <c r="C230" s="914"/>
      <c r="D230" s="1134" t="s">
        <v>103</v>
      </c>
      <c r="E230" s="1202" t="s">
        <v>104</v>
      </c>
      <c r="F230" s="1202"/>
      <c r="G230" s="1144"/>
      <c r="H230" s="1144"/>
      <c r="I230" s="1144"/>
      <c r="J230" s="1137"/>
      <c r="K230" s="1137"/>
      <c r="L230" s="1137"/>
      <c r="M230" s="1137"/>
      <c r="N230" s="1137"/>
      <c r="O230" s="1137"/>
      <c r="P230" s="1138" t="s">
        <v>181</v>
      </c>
      <c r="Q230" s="2096">
        <v>1</v>
      </c>
      <c r="R230" s="2096"/>
      <c r="S230" s="2097"/>
      <c r="T230" s="2098"/>
      <c r="U230" s="2067"/>
      <c r="V230" s="2067"/>
      <c r="W230" s="914"/>
      <c r="X230" s="1131"/>
    </row>
    <row r="231" spans="2:24" ht="16.5" customHeight="1" x14ac:dyDescent="0.35">
      <c r="B231" s="1131"/>
      <c r="C231" s="914"/>
      <c r="D231" s="1134" t="s">
        <v>57</v>
      </c>
      <c r="E231" s="1202" t="s">
        <v>105</v>
      </c>
      <c r="F231" s="1202"/>
      <c r="G231" s="1144"/>
      <c r="H231" s="1144"/>
      <c r="I231" s="1144"/>
      <c r="J231" s="1137"/>
      <c r="K231" s="1137"/>
      <c r="L231" s="1137"/>
      <c r="M231" s="1137"/>
      <c r="N231" s="1137"/>
      <c r="O231" s="1137"/>
      <c r="P231" s="1171"/>
      <c r="Q231" s="2096"/>
      <c r="R231" s="2096"/>
      <c r="S231" s="2096"/>
      <c r="T231" s="2096"/>
      <c r="U231" s="2067"/>
      <c r="V231" s="2067"/>
      <c r="W231" s="914"/>
      <c r="X231" s="1131"/>
    </row>
    <row r="232" spans="2:24" ht="16.5" hidden="1" customHeight="1" x14ac:dyDescent="0.35">
      <c r="B232" s="1131"/>
      <c r="C232" s="914"/>
      <c r="D232" s="1137"/>
      <c r="E232" s="1203" t="s">
        <v>880</v>
      </c>
      <c r="F232" s="1203"/>
      <c r="G232" s="1137"/>
      <c r="H232" s="1137"/>
      <c r="I232" s="1137"/>
      <c r="J232" s="1137"/>
      <c r="K232" s="1137"/>
      <c r="L232" s="1137"/>
      <c r="M232" s="1137"/>
      <c r="N232" s="1137"/>
      <c r="O232" s="1137"/>
      <c r="P232" s="1138" t="s">
        <v>181</v>
      </c>
      <c r="Q232" s="2096"/>
      <c r="R232" s="2096"/>
      <c r="S232" s="1155"/>
      <c r="T232" s="1155"/>
      <c r="U232" s="2067"/>
      <c r="V232" s="2067"/>
      <c r="W232" s="914"/>
      <c r="X232" s="1131"/>
    </row>
    <row r="233" spans="2:24" ht="27" customHeight="1" x14ac:dyDescent="0.35">
      <c r="B233" s="1131"/>
      <c r="C233" s="914"/>
      <c r="D233" s="1137"/>
      <c r="F233" s="2077" t="s">
        <v>106</v>
      </c>
      <c r="G233" s="2077"/>
      <c r="H233" s="2077"/>
      <c r="I233" s="2077"/>
      <c r="J233" s="2077"/>
      <c r="K233" s="2077"/>
      <c r="L233" s="2077"/>
      <c r="M233" s="2077"/>
      <c r="N233" s="1137"/>
      <c r="O233" s="1137"/>
      <c r="P233" s="1138" t="s">
        <v>181</v>
      </c>
      <c r="Q233" s="2096">
        <v>1</v>
      </c>
      <c r="R233" s="2096"/>
      <c r="S233" s="2099"/>
      <c r="T233" s="2100"/>
      <c r="U233" s="2067"/>
      <c r="V233" s="2067"/>
      <c r="W233" s="914"/>
      <c r="X233" s="1131"/>
    </row>
    <row r="234" spans="2:24" ht="16.5" customHeight="1" x14ac:dyDescent="0.35">
      <c r="B234" s="1131"/>
      <c r="C234" s="914"/>
      <c r="D234" s="1204" t="s">
        <v>58</v>
      </c>
      <c r="E234" s="1204" t="s">
        <v>108</v>
      </c>
      <c r="F234" s="1204"/>
      <c r="G234" s="1137"/>
      <c r="H234" s="1137"/>
      <c r="I234" s="1137"/>
      <c r="J234" s="1137"/>
      <c r="K234" s="1137"/>
      <c r="L234" s="1137"/>
      <c r="M234" s="1137"/>
      <c r="N234" s="1137"/>
      <c r="O234" s="1137"/>
      <c r="P234" s="1138" t="s">
        <v>181</v>
      </c>
      <c r="Q234" s="2096">
        <v>2</v>
      </c>
      <c r="R234" s="2096"/>
      <c r="S234" s="2097"/>
      <c r="T234" s="2098"/>
      <c r="U234" s="2067"/>
      <c r="V234" s="2067"/>
      <c r="W234" s="914"/>
      <c r="X234" s="1131"/>
    </row>
    <row r="235" spans="2:24" ht="16.5" customHeight="1" x14ac:dyDescent="0.35">
      <c r="B235" s="1131"/>
      <c r="C235" s="914"/>
      <c r="D235" s="1204" t="s">
        <v>60</v>
      </c>
      <c r="E235" s="1204" t="s">
        <v>109</v>
      </c>
      <c r="F235" s="1204"/>
      <c r="G235" s="1137"/>
      <c r="H235" s="1137"/>
      <c r="I235" s="1137"/>
      <c r="J235" s="1137"/>
      <c r="K235" s="1137"/>
      <c r="L235" s="1137"/>
      <c r="M235" s="1137"/>
      <c r="N235" s="1137"/>
      <c r="O235" s="1137"/>
      <c r="P235" s="1138" t="s">
        <v>181</v>
      </c>
      <c r="Q235" s="2096">
        <v>1</v>
      </c>
      <c r="R235" s="2096"/>
      <c r="S235" s="2097"/>
      <c r="T235" s="2098"/>
      <c r="U235" s="2067"/>
      <c r="V235" s="2067"/>
      <c r="W235" s="914"/>
      <c r="X235" s="1131"/>
    </row>
    <row r="236" spans="2:24" ht="16.5" customHeight="1" x14ac:dyDescent="0.35">
      <c r="B236" s="1131"/>
      <c r="C236" s="914"/>
      <c r="D236" s="2113" t="s">
        <v>40</v>
      </c>
      <c r="E236" s="2113"/>
      <c r="F236" s="2113"/>
      <c r="G236" s="2113"/>
      <c r="H236" s="2113"/>
      <c r="I236" s="2113"/>
      <c r="J236" s="2113"/>
      <c r="K236" s="2113"/>
      <c r="L236" s="2113"/>
      <c r="M236" s="2113"/>
      <c r="N236" s="2113"/>
      <c r="O236" s="2113"/>
      <c r="P236" s="2113"/>
      <c r="Q236" s="2101">
        <f>Q230+Q233+Q234+Q235</f>
        <v>5</v>
      </c>
      <c r="R236" s="2101"/>
      <c r="S236" s="2103">
        <f>SUM(S230:T235)</f>
        <v>0</v>
      </c>
      <c r="T236" s="2103"/>
      <c r="U236" s="1132"/>
      <c r="V236" s="1132"/>
      <c r="W236" s="914"/>
      <c r="X236" s="1131"/>
    </row>
    <row r="237" spans="2:24" ht="9.9499999999999993" customHeight="1" x14ac:dyDescent="0.3">
      <c r="B237" s="1131"/>
      <c r="C237" s="914"/>
      <c r="D237" s="1124"/>
      <c r="E237" s="1124"/>
      <c r="F237" s="1124"/>
      <c r="G237" s="1124"/>
      <c r="H237" s="1124"/>
      <c r="I237" s="1124"/>
      <c r="J237" s="1124"/>
      <c r="K237" s="1124"/>
      <c r="L237" s="1124"/>
      <c r="M237" s="1124"/>
      <c r="N237" s="1124"/>
      <c r="O237" s="1124"/>
      <c r="P237" s="1124"/>
      <c r="Q237" s="1125"/>
      <c r="R237" s="1125"/>
      <c r="S237" s="1125"/>
      <c r="T237" s="1125"/>
      <c r="U237" s="914"/>
      <c r="V237" s="914"/>
      <c r="W237" s="914"/>
      <c r="X237" s="1131"/>
    </row>
    <row r="238" spans="2:24" ht="16.5" customHeight="1" x14ac:dyDescent="0.35">
      <c r="B238" s="1131"/>
      <c r="C238" s="914"/>
      <c r="D238" s="1130" t="s">
        <v>818</v>
      </c>
      <c r="E238" s="1130"/>
      <c r="F238" s="1130"/>
      <c r="G238" s="1130"/>
      <c r="H238" s="1130"/>
      <c r="I238" s="1130"/>
      <c r="J238" s="1130"/>
      <c r="K238" s="1130"/>
      <c r="L238" s="1130"/>
      <c r="M238" s="1130"/>
      <c r="N238" s="1130"/>
      <c r="O238" s="1130"/>
      <c r="P238" s="1130"/>
      <c r="Q238" s="1130"/>
      <c r="R238" s="1130"/>
      <c r="S238" s="1130"/>
      <c r="T238" s="1130"/>
      <c r="U238" s="1131" t="s">
        <v>1207</v>
      </c>
      <c r="V238" s="1131"/>
      <c r="W238" s="914"/>
      <c r="X238" s="1131"/>
    </row>
    <row r="239" spans="2:24" ht="16.5" customHeight="1" x14ac:dyDescent="0.35">
      <c r="B239" s="1131"/>
      <c r="C239" s="914"/>
      <c r="D239" s="1139" t="s">
        <v>135</v>
      </c>
      <c r="E239" s="1170" t="s">
        <v>136</v>
      </c>
      <c r="F239" s="1170"/>
      <c r="G239" s="1205"/>
      <c r="H239" s="1205"/>
      <c r="I239" s="1205"/>
      <c r="J239" s="1205"/>
      <c r="K239" s="1137"/>
      <c r="L239" s="1137"/>
      <c r="M239" s="1137"/>
      <c r="N239" s="1137"/>
      <c r="O239" s="1137"/>
      <c r="P239" s="1171"/>
      <c r="Q239" s="2096"/>
      <c r="R239" s="2096"/>
      <c r="S239" s="2096"/>
      <c r="T239" s="2096"/>
      <c r="U239" s="2067"/>
      <c r="V239" s="2067"/>
      <c r="W239" s="914"/>
      <c r="X239" s="1131"/>
    </row>
    <row r="240" spans="2:24" ht="16.5" customHeight="1" x14ac:dyDescent="0.25">
      <c r="B240" s="1131"/>
      <c r="C240" s="914"/>
      <c r="D240" s="2145"/>
      <c r="F240" s="2075" t="s">
        <v>918</v>
      </c>
      <c r="G240" s="2075"/>
      <c r="H240" s="2075"/>
      <c r="I240" s="2075"/>
      <c r="J240" s="2075"/>
      <c r="K240" s="2075"/>
      <c r="L240" s="2075"/>
      <c r="M240" s="2075"/>
      <c r="N240" s="2075"/>
      <c r="O240" s="2075"/>
      <c r="P240" s="2126" t="s">
        <v>180</v>
      </c>
      <c r="Q240" s="2111">
        <v>1</v>
      </c>
      <c r="R240" s="2111"/>
      <c r="S240" s="2143"/>
      <c r="T240" s="2144"/>
      <c r="U240" s="2067"/>
      <c r="V240" s="2067"/>
      <c r="W240" s="914"/>
      <c r="X240" s="1131"/>
    </row>
    <row r="241" spans="2:24" ht="32.25" customHeight="1" x14ac:dyDescent="0.25">
      <c r="B241" s="1131"/>
      <c r="C241" s="914"/>
      <c r="D241" s="2145"/>
      <c r="E241" s="1303"/>
      <c r="F241" s="2075"/>
      <c r="G241" s="2075"/>
      <c r="H241" s="2075"/>
      <c r="I241" s="2075"/>
      <c r="J241" s="2075"/>
      <c r="K241" s="2075"/>
      <c r="L241" s="2075"/>
      <c r="M241" s="2075"/>
      <c r="N241" s="2075"/>
      <c r="O241" s="2075"/>
      <c r="P241" s="2126"/>
      <c r="Q241" s="2111"/>
      <c r="R241" s="2111"/>
      <c r="S241" s="2143"/>
      <c r="T241" s="2144"/>
      <c r="U241" s="2067"/>
      <c r="V241" s="2067"/>
      <c r="W241" s="914"/>
      <c r="X241" s="1131"/>
    </row>
    <row r="242" spans="2:24" ht="28.5" customHeight="1" x14ac:dyDescent="0.25">
      <c r="B242" s="1131"/>
      <c r="C242" s="914"/>
      <c r="D242" s="2145"/>
      <c r="E242" s="1303"/>
      <c r="F242" s="2075"/>
      <c r="G242" s="2075"/>
      <c r="H242" s="2075"/>
      <c r="I242" s="2075"/>
      <c r="J242" s="2075"/>
      <c r="K242" s="2075"/>
      <c r="L242" s="2075"/>
      <c r="M242" s="2075"/>
      <c r="N242" s="2075"/>
      <c r="O242" s="2075"/>
      <c r="P242" s="2126"/>
      <c r="Q242" s="2111"/>
      <c r="R242" s="2111"/>
      <c r="S242" s="2143"/>
      <c r="T242" s="2144"/>
      <c r="U242" s="2067"/>
      <c r="V242" s="2067"/>
      <c r="W242" s="914"/>
      <c r="X242" s="1131"/>
    </row>
    <row r="243" spans="2:24" ht="16.5" customHeight="1" x14ac:dyDescent="0.35">
      <c r="B243" s="1131"/>
      <c r="C243" s="914"/>
      <c r="D243" s="1139" t="s">
        <v>137</v>
      </c>
      <c r="E243" s="1170" t="s">
        <v>326</v>
      </c>
      <c r="F243" s="1170"/>
      <c r="G243" s="1205"/>
      <c r="H243" s="1205"/>
      <c r="I243" s="1205"/>
      <c r="J243" s="1205"/>
      <c r="K243" s="1167"/>
      <c r="L243" s="1167"/>
      <c r="M243" s="1167"/>
      <c r="N243" s="1167"/>
      <c r="O243" s="1167"/>
      <c r="P243" s="1162"/>
      <c r="Q243" s="2096"/>
      <c r="R243" s="2096"/>
      <c r="S243" s="2096"/>
      <c r="T243" s="2096"/>
      <c r="U243" s="2067"/>
      <c r="V243" s="2067"/>
      <c r="W243" s="914"/>
      <c r="X243" s="1131"/>
    </row>
    <row r="244" spans="2:24" ht="16.5" customHeight="1" x14ac:dyDescent="0.25">
      <c r="B244" s="1131"/>
      <c r="C244" s="914"/>
      <c r="D244" s="2145"/>
      <c r="F244" s="2076" t="s">
        <v>827</v>
      </c>
      <c r="G244" s="2076"/>
      <c r="H244" s="2076"/>
      <c r="I244" s="2076"/>
      <c r="J244" s="2076"/>
      <c r="K244" s="2076"/>
      <c r="L244" s="2076"/>
      <c r="M244" s="2076"/>
      <c r="N244" s="2076"/>
      <c r="O244" s="2076"/>
      <c r="P244" s="2126" t="s">
        <v>180</v>
      </c>
      <c r="Q244" s="2111">
        <v>1</v>
      </c>
      <c r="R244" s="2111"/>
      <c r="S244" s="2143"/>
      <c r="T244" s="2144"/>
      <c r="U244" s="2067"/>
      <c r="V244" s="2067"/>
      <c r="W244" s="914"/>
      <c r="X244" s="1131"/>
    </row>
    <row r="245" spans="2:24" ht="26.25" customHeight="1" x14ac:dyDescent="0.25">
      <c r="B245" s="1131"/>
      <c r="C245" s="914"/>
      <c r="D245" s="2145"/>
      <c r="E245" s="1304"/>
      <c r="F245" s="2076"/>
      <c r="G245" s="2076"/>
      <c r="H245" s="2076"/>
      <c r="I245" s="2076"/>
      <c r="J245" s="2076"/>
      <c r="K245" s="2076"/>
      <c r="L245" s="2076"/>
      <c r="M245" s="2076"/>
      <c r="N245" s="2076"/>
      <c r="O245" s="2076"/>
      <c r="P245" s="2126"/>
      <c r="Q245" s="2111"/>
      <c r="R245" s="2111"/>
      <c r="S245" s="2143"/>
      <c r="T245" s="2144"/>
      <c r="U245" s="2067"/>
      <c r="V245" s="2067"/>
      <c r="W245" s="914"/>
      <c r="X245" s="1131"/>
    </row>
    <row r="246" spans="2:24" ht="16.5" customHeight="1" x14ac:dyDescent="0.35">
      <c r="B246" s="1131"/>
      <c r="C246" s="914"/>
      <c r="D246" s="1134" t="s">
        <v>138</v>
      </c>
      <c r="E246" s="1134" t="s">
        <v>1021</v>
      </c>
      <c r="F246" s="1300"/>
      <c r="G246" s="1144"/>
      <c r="H246" s="1144"/>
      <c r="I246" s="1144"/>
      <c r="J246" s="1144"/>
      <c r="K246" s="1162"/>
      <c r="L246" s="1162"/>
      <c r="M246" s="1162"/>
      <c r="N246" s="1162"/>
      <c r="O246" s="1162"/>
      <c r="P246" s="1195"/>
      <c r="Q246" s="2096"/>
      <c r="R246" s="2096"/>
      <c r="S246" s="2096"/>
      <c r="T246" s="2096"/>
      <c r="U246" s="2067"/>
      <c r="V246" s="2067"/>
      <c r="W246" s="914"/>
      <c r="X246" s="1131"/>
    </row>
    <row r="247" spans="2:24" ht="16.5" customHeight="1" x14ac:dyDescent="0.35">
      <c r="B247" s="1131"/>
      <c r="C247" s="914"/>
      <c r="D247" s="1162"/>
      <c r="F247" s="1146" t="s">
        <v>879</v>
      </c>
      <c r="H247" s="1146"/>
      <c r="I247" s="1162"/>
      <c r="J247" s="1162"/>
      <c r="K247" s="1162"/>
      <c r="L247" s="1162"/>
      <c r="M247" s="1162"/>
      <c r="N247" s="1162"/>
      <c r="O247" s="1162"/>
      <c r="P247" s="1147" t="s">
        <v>180</v>
      </c>
      <c r="Q247" s="2096">
        <v>1</v>
      </c>
      <c r="R247" s="2096"/>
      <c r="S247" s="2097"/>
      <c r="T247" s="2098"/>
      <c r="U247" s="2067"/>
      <c r="V247" s="2067"/>
      <c r="W247" s="914"/>
      <c r="X247" s="1131"/>
    </row>
    <row r="248" spans="2:24" ht="16.5" hidden="1" customHeight="1" x14ac:dyDescent="0.35">
      <c r="B248" s="1131"/>
      <c r="C248" s="914"/>
      <c r="D248" s="1162"/>
      <c r="E248" s="1146" t="s">
        <v>859</v>
      </c>
      <c r="F248" s="1146"/>
      <c r="G248" s="1146"/>
      <c r="H248" s="1146"/>
      <c r="I248" s="1162"/>
      <c r="J248" s="1162"/>
      <c r="K248" s="1162"/>
      <c r="L248" s="1162"/>
      <c r="M248" s="1162"/>
      <c r="N248" s="1162"/>
      <c r="O248" s="1162"/>
      <c r="P248" s="1147" t="s">
        <v>180</v>
      </c>
      <c r="Q248" s="2096"/>
      <c r="R248" s="2096"/>
      <c r="S248" s="2108"/>
      <c r="T248" s="2108"/>
      <c r="U248" s="914"/>
      <c r="V248" s="914"/>
      <c r="W248" s="914"/>
      <c r="X248" s="1131"/>
    </row>
    <row r="249" spans="2:24" ht="16.5" customHeight="1" x14ac:dyDescent="0.35">
      <c r="B249" s="1131"/>
      <c r="C249" s="914"/>
      <c r="D249" s="2113" t="s">
        <v>40</v>
      </c>
      <c r="E249" s="2113"/>
      <c r="F249" s="2113"/>
      <c r="G249" s="2113"/>
      <c r="H249" s="2113"/>
      <c r="I249" s="2113"/>
      <c r="J249" s="2113"/>
      <c r="K249" s="2113"/>
      <c r="L249" s="2113"/>
      <c r="M249" s="2113"/>
      <c r="N249" s="2113"/>
      <c r="O249" s="2113"/>
      <c r="P249" s="2113"/>
      <c r="Q249" s="2101">
        <f>SUM(Q239:R248)</f>
        <v>3</v>
      </c>
      <c r="R249" s="2101"/>
      <c r="S249" s="2103">
        <f>SUM(S240:T248)</f>
        <v>0</v>
      </c>
      <c r="T249" s="2103"/>
      <c r="U249" s="1132"/>
      <c r="V249" s="1132"/>
      <c r="W249" s="914"/>
      <c r="X249" s="1131"/>
    </row>
    <row r="250" spans="2:24" ht="9.9499999999999993" customHeight="1" x14ac:dyDescent="0.25">
      <c r="B250" s="1131"/>
      <c r="C250" s="914"/>
      <c r="D250" s="1119"/>
      <c r="E250" s="1119"/>
      <c r="F250" s="1119"/>
      <c r="G250" s="1119"/>
      <c r="H250" s="1119"/>
      <c r="I250" s="1119"/>
      <c r="J250" s="1119"/>
      <c r="K250" s="1119"/>
      <c r="L250" s="1119"/>
      <c r="M250" s="1119"/>
      <c r="N250" s="1119"/>
      <c r="O250" s="1119"/>
      <c r="P250" s="1119"/>
      <c r="Q250" s="1119"/>
      <c r="R250" s="1119"/>
      <c r="S250" s="1119"/>
      <c r="T250" s="1119"/>
      <c r="U250" s="914"/>
      <c r="V250" s="914"/>
      <c r="W250" s="914"/>
      <c r="X250" s="1131"/>
    </row>
    <row r="251" spans="2:24" ht="18" x14ac:dyDescent="0.35">
      <c r="B251" s="1131"/>
      <c r="C251" s="914"/>
      <c r="D251" s="1130" t="s">
        <v>1003</v>
      </c>
      <c r="E251" s="1130"/>
      <c r="F251" s="1130"/>
      <c r="G251" s="1130"/>
      <c r="H251" s="1130"/>
      <c r="I251" s="1130"/>
      <c r="J251" s="1130"/>
      <c r="K251" s="1130"/>
      <c r="L251" s="1130"/>
      <c r="M251" s="1130"/>
      <c r="N251" s="1130"/>
      <c r="O251" s="1130"/>
      <c r="P251" s="1130"/>
      <c r="Q251" s="1130"/>
      <c r="R251" s="1130"/>
      <c r="S251" s="1130"/>
      <c r="T251" s="1130"/>
      <c r="U251" s="1131" t="s">
        <v>1207</v>
      </c>
      <c r="V251" s="1131"/>
      <c r="W251" s="914"/>
      <c r="X251" s="1131"/>
    </row>
    <row r="252" spans="2:24" ht="15.95" customHeight="1" x14ac:dyDescent="0.25">
      <c r="B252" s="1131"/>
      <c r="C252" s="914"/>
      <c r="D252" s="2109" t="s">
        <v>307</v>
      </c>
      <c r="E252" s="2109"/>
      <c r="F252" s="2109"/>
      <c r="G252" s="2109"/>
      <c r="H252" s="2109"/>
      <c r="I252" s="2109"/>
      <c r="J252" s="2109"/>
      <c r="K252" s="2109"/>
      <c r="L252" s="2109"/>
      <c r="M252" s="2109"/>
      <c r="N252" s="2109"/>
      <c r="O252" s="2109"/>
      <c r="P252" s="2109"/>
      <c r="Q252" s="2109"/>
      <c r="R252" s="2109"/>
      <c r="S252" s="2109"/>
      <c r="T252" s="2110"/>
      <c r="U252" s="2067"/>
      <c r="V252" s="2067"/>
      <c r="W252" s="914"/>
      <c r="X252" s="1131"/>
    </row>
    <row r="253" spans="2:24" ht="15.95" customHeight="1" x14ac:dyDescent="0.25">
      <c r="B253" s="1131"/>
      <c r="C253" s="914"/>
      <c r="D253" s="2109"/>
      <c r="E253" s="2109"/>
      <c r="F253" s="2109"/>
      <c r="G253" s="2109"/>
      <c r="H253" s="2109"/>
      <c r="I253" s="2109"/>
      <c r="J253" s="2109"/>
      <c r="K253" s="2109"/>
      <c r="L253" s="2109"/>
      <c r="M253" s="2109"/>
      <c r="N253" s="2109"/>
      <c r="O253" s="2109"/>
      <c r="P253" s="2109"/>
      <c r="Q253" s="2109"/>
      <c r="R253" s="2109"/>
      <c r="S253" s="2109"/>
      <c r="T253" s="2110"/>
      <c r="U253" s="2067"/>
      <c r="V253" s="2067"/>
      <c r="W253" s="914"/>
      <c r="X253" s="1131"/>
    </row>
    <row r="254" spans="2:24" ht="15.95" customHeight="1" x14ac:dyDescent="0.25">
      <c r="B254" s="1131"/>
      <c r="C254" s="914"/>
      <c r="D254" s="2109"/>
      <c r="E254" s="2109"/>
      <c r="F254" s="2109"/>
      <c r="G254" s="2109"/>
      <c r="H254" s="2109"/>
      <c r="I254" s="2109"/>
      <c r="J254" s="2109"/>
      <c r="K254" s="2109"/>
      <c r="L254" s="2109"/>
      <c r="M254" s="2109"/>
      <c r="N254" s="2109"/>
      <c r="O254" s="2109"/>
      <c r="P254" s="2109"/>
      <c r="Q254" s="2109"/>
      <c r="R254" s="2109"/>
      <c r="S254" s="2109"/>
      <c r="T254" s="2110"/>
      <c r="U254" s="2067"/>
      <c r="V254" s="2067"/>
      <c r="W254" s="914"/>
      <c r="X254" s="1131"/>
    </row>
    <row r="255" spans="2:24" ht="15.95" customHeight="1" x14ac:dyDescent="0.25">
      <c r="B255" s="1131"/>
      <c r="C255" s="914"/>
      <c r="D255" s="2109"/>
      <c r="E255" s="2109"/>
      <c r="F255" s="2109"/>
      <c r="G255" s="2109"/>
      <c r="H255" s="2109"/>
      <c r="I255" s="2109"/>
      <c r="J255" s="2109"/>
      <c r="K255" s="2109"/>
      <c r="L255" s="2109"/>
      <c r="M255" s="2109"/>
      <c r="N255" s="2109"/>
      <c r="O255" s="2109"/>
      <c r="P255" s="2109"/>
      <c r="Q255" s="2109"/>
      <c r="R255" s="2109"/>
      <c r="S255" s="2109"/>
      <c r="T255" s="2110"/>
      <c r="U255" s="2067"/>
      <c r="V255" s="2067"/>
      <c r="W255" s="914"/>
      <c r="X255" s="1131"/>
    </row>
    <row r="256" spans="2:24" ht="15.95" customHeight="1" x14ac:dyDescent="0.25">
      <c r="B256" s="1131"/>
      <c r="C256" s="914"/>
      <c r="D256" s="2109"/>
      <c r="E256" s="2109"/>
      <c r="F256" s="2109"/>
      <c r="G256" s="2109"/>
      <c r="H256" s="2109"/>
      <c r="I256" s="2109"/>
      <c r="J256" s="2109"/>
      <c r="K256" s="2109"/>
      <c r="L256" s="2109"/>
      <c r="M256" s="2109"/>
      <c r="N256" s="2109"/>
      <c r="O256" s="2109"/>
      <c r="P256" s="2109"/>
      <c r="Q256" s="2109"/>
      <c r="R256" s="2109"/>
      <c r="S256" s="2109"/>
      <c r="T256" s="2110"/>
      <c r="U256" s="2067"/>
      <c r="V256" s="2067"/>
      <c r="W256" s="914"/>
      <c r="X256" s="1131"/>
    </row>
    <row r="257" spans="2:24" ht="16.5" customHeight="1" x14ac:dyDescent="0.35">
      <c r="B257" s="1131"/>
      <c r="C257" s="914"/>
      <c r="D257" s="1135" t="s">
        <v>34</v>
      </c>
      <c r="E257" s="1148" t="s">
        <v>994</v>
      </c>
      <c r="F257" s="1148"/>
      <c r="G257" s="1137"/>
      <c r="H257" s="1135"/>
      <c r="I257" s="1135"/>
      <c r="J257" s="1135"/>
      <c r="K257" s="1135"/>
      <c r="L257" s="1135"/>
      <c r="M257" s="1135"/>
      <c r="N257" s="1135"/>
      <c r="O257" s="1135"/>
      <c r="P257" s="1147" t="s">
        <v>180</v>
      </c>
      <c r="Q257" s="2096">
        <v>1</v>
      </c>
      <c r="R257" s="2096"/>
      <c r="S257" s="2097"/>
      <c r="T257" s="2098"/>
      <c r="U257" s="2067"/>
      <c r="V257" s="2067"/>
      <c r="W257" s="914"/>
      <c r="X257" s="1131"/>
    </row>
    <row r="258" spans="2:24" ht="16.5" customHeight="1" x14ac:dyDescent="0.35">
      <c r="B258" s="1131"/>
      <c r="C258" s="914"/>
      <c r="D258" s="1135" t="s">
        <v>992</v>
      </c>
      <c r="E258" s="1148" t="s">
        <v>892</v>
      </c>
      <c r="F258" s="1148"/>
      <c r="G258" s="1137"/>
      <c r="H258" s="1135"/>
      <c r="I258" s="1135"/>
      <c r="J258" s="1135"/>
      <c r="K258" s="1135"/>
      <c r="L258" s="1135"/>
      <c r="M258" s="1135"/>
      <c r="N258" s="1135"/>
      <c r="O258" s="1135"/>
      <c r="P258" s="1142" t="s">
        <v>53</v>
      </c>
      <c r="Q258" s="2111">
        <v>6</v>
      </c>
      <c r="R258" s="2112"/>
      <c r="S258" s="2097"/>
      <c r="T258" s="2098"/>
      <c r="U258" s="2067"/>
      <c r="V258" s="2067"/>
      <c r="W258" s="914"/>
      <c r="X258" s="1131"/>
    </row>
    <row r="259" spans="2:24" ht="16.5" customHeight="1" x14ac:dyDescent="0.35">
      <c r="B259" s="1131"/>
      <c r="C259" s="914"/>
      <c r="D259" s="1135" t="s">
        <v>993</v>
      </c>
      <c r="E259" s="1148" t="s">
        <v>893</v>
      </c>
      <c r="F259" s="1148"/>
      <c r="G259" s="1137"/>
      <c r="H259" s="1135"/>
      <c r="I259" s="1135"/>
      <c r="J259" s="1135"/>
      <c r="K259" s="1135"/>
      <c r="L259" s="1135"/>
      <c r="M259" s="1135"/>
      <c r="N259" s="1135"/>
      <c r="O259" s="1135"/>
      <c r="P259" s="1147" t="s">
        <v>180</v>
      </c>
      <c r="Q259" s="2111"/>
      <c r="R259" s="2112"/>
      <c r="S259" s="2097"/>
      <c r="T259" s="2098"/>
      <c r="U259" s="2067"/>
      <c r="V259" s="2067"/>
      <c r="W259" s="914"/>
      <c r="X259" s="1131"/>
    </row>
    <row r="260" spans="2:24" ht="16.5" hidden="1" customHeight="1" x14ac:dyDescent="0.35">
      <c r="B260" s="1131"/>
      <c r="C260" s="914"/>
      <c r="D260" s="1135" t="s">
        <v>993</v>
      </c>
      <c r="E260" s="1148" t="s">
        <v>894</v>
      </c>
      <c r="F260" s="1148"/>
      <c r="G260" s="1137"/>
      <c r="H260" s="1135"/>
      <c r="I260" s="1135"/>
      <c r="J260" s="1135"/>
      <c r="K260" s="1135"/>
      <c r="L260" s="1135"/>
      <c r="M260" s="1135"/>
      <c r="N260" s="1135"/>
      <c r="O260" s="1135"/>
      <c r="P260" s="1138" t="s">
        <v>181</v>
      </c>
      <c r="Q260" s="2096"/>
      <c r="R260" s="2096"/>
      <c r="S260" s="2108"/>
      <c r="T260" s="2108"/>
      <c r="U260" s="2067"/>
      <c r="V260" s="2067"/>
      <c r="W260" s="914"/>
      <c r="X260" s="1131"/>
    </row>
    <row r="261" spans="2:24" ht="16.5" hidden="1" customHeight="1" x14ac:dyDescent="0.35">
      <c r="B261" s="1131"/>
      <c r="C261" s="914"/>
      <c r="D261" s="1204"/>
      <c r="E261" s="1206" t="s">
        <v>882</v>
      </c>
      <c r="F261" s="1206"/>
      <c r="G261" s="1137"/>
      <c r="H261" s="1135"/>
      <c r="I261" s="1135"/>
      <c r="J261" s="1135"/>
      <c r="K261" s="1135"/>
      <c r="L261" s="1135"/>
      <c r="M261" s="1135"/>
      <c r="N261" s="1135"/>
      <c r="O261" s="1135"/>
      <c r="P261" s="1138" t="s">
        <v>181</v>
      </c>
      <c r="Q261" s="1207"/>
      <c r="R261" s="2096"/>
      <c r="S261" s="2096"/>
      <c r="T261" s="2096"/>
      <c r="U261" s="2067"/>
      <c r="V261" s="2067"/>
      <c r="W261" s="914"/>
      <c r="X261" s="1131"/>
    </row>
    <row r="262" spans="2:24" ht="16.5" hidden="1" customHeight="1" x14ac:dyDescent="0.35">
      <c r="B262" s="1131"/>
      <c r="C262" s="914"/>
      <c r="D262" s="1137"/>
      <c r="E262" s="1149" t="s">
        <v>883</v>
      </c>
      <c r="F262" s="1149"/>
      <c r="G262" s="1137"/>
      <c r="H262" s="1135"/>
      <c r="I262" s="1135"/>
      <c r="J262" s="1135"/>
      <c r="K262" s="1135"/>
      <c r="L262" s="1135"/>
      <c r="M262" s="1135"/>
      <c r="N262" s="1135"/>
      <c r="O262" s="1135"/>
      <c r="P262" s="1142" t="s">
        <v>53</v>
      </c>
      <c r="Q262" s="1208"/>
      <c r="R262" s="2096"/>
      <c r="S262" s="2096"/>
      <c r="T262" s="2096"/>
      <c r="U262" s="2067"/>
      <c r="V262" s="2067"/>
      <c r="W262" s="914"/>
      <c r="X262" s="1131"/>
    </row>
    <row r="263" spans="2:24" ht="16.5" hidden="1" customHeight="1" x14ac:dyDescent="0.35">
      <c r="B263" s="1131"/>
      <c r="C263" s="914"/>
      <c r="D263" s="1204"/>
      <c r="E263" s="1206" t="s">
        <v>884</v>
      </c>
      <c r="F263" s="1206"/>
      <c r="G263" s="1137"/>
      <c r="H263" s="1135"/>
      <c r="I263" s="1135"/>
      <c r="J263" s="1135"/>
      <c r="K263" s="1135"/>
      <c r="L263" s="1135"/>
      <c r="M263" s="1135"/>
      <c r="N263" s="1135"/>
      <c r="O263" s="1135"/>
      <c r="P263" s="1138" t="s">
        <v>181</v>
      </c>
      <c r="Q263" s="1207"/>
      <c r="R263" s="2096"/>
      <c r="S263" s="2096"/>
      <c r="T263" s="2096"/>
      <c r="U263" s="2067"/>
      <c r="V263" s="2067"/>
      <c r="W263" s="914"/>
      <c r="X263" s="1131"/>
    </row>
    <row r="264" spans="2:24" ht="16.5" hidden="1" customHeight="1" x14ac:dyDescent="0.35">
      <c r="B264" s="1131"/>
      <c r="C264" s="914"/>
      <c r="D264" s="1137"/>
      <c r="E264" s="1149" t="s">
        <v>885</v>
      </c>
      <c r="F264" s="1149"/>
      <c r="G264" s="1137"/>
      <c r="H264" s="1135"/>
      <c r="I264" s="1135"/>
      <c r="J264" s="1135"/>
      <c r="K264" s="1135"/>
      <c r="L264" s="1135"/>
      <c r="M264" s="1135"/>
      <c r="N264" s="1135"/>
      <c r="O264" s="1135"/>
      <c r="P264" s="1147" t="s">
        <v>180</v>
      </c>
      <c r="Q264" s="1207"/>
      <c r="R264" s="2096"/>
      <c r="S264" s="2096"/>
      <c r="T264" s="2096"/>
      <c r="U264" s="2067"/>
      <c r="V264" s="2067"/>
      <c r="W264" s="914"/>
      <c r="X264" s="1131"/>
    </row>
    <row r="265" spans="2:24" ht="16.5" hidden="1" customHeight="1" x14ac:dyDescent="0.35">
      <c r="B265" s="1131"/>
      <c r="C265" s="914"/>
      <c r="D265" s="1137"/>
      <c r="E265" s="1149" t="s">
        <v>886</v>
      </c>
      <c r="F265" s="1149"/>
      <c r="G265" s="1137"/>
      <c r="H265" s="1135"/>
      <c r="I265" s="1135"/>
      <c r="J265" s="1135"/>
      <c r="K265" s="1135"/>
      <c r="L265" s="1135"/>
      <c r="M265" s="1135"/>
      <c r="N265" s="1135"/>
      <c r="O265" s="1135"/>
      <c r="P265" s="1147" t="s">
        <v>180</v>
      </c>
      <c r="Q265" s="1207"/>
      <c r="R265" s="2096"/>
      <c r="S265" s="2096"/>
      <c r="T265" s="2096"/>
      <c r="U265" s="2067"/>
      <c r="V265" s="2067"/>
      <c r="W265" s="914"/>
      <c r="X265" s="1131"/>
    </row>
    <row r="266" spans="2:24" ht="16.5" customHeight="1" x14ac:dyDescent="0.35">
      <c r="B266" s="1131"/>
      <c r="C266" s="914"/>
      <c r="D266" s="1204"/>
      <c r="E266" s="1149" t="s">
        <v>972</v>
      </c>
      <c r="F266" s="1149"/>
      <c r="G266" s="1137"/>
      <c r="H266" s="1135"/>
      <c r="I266" s="1135"/>
      <c r="J266" s="1135"/>
      <c r="K266" s="1135"/>
      <c r="L266" s="1135"/>
      <c r="M266" s="1135"/>
      <c r="N266" s="1135"/>
      <c r="O266" s="1135"/>
      <c r="P266" s="1198"/>
      <c r="Q266" s="1209"/>
      <c r="R266" s="2096"/>
      <c r="S266" s="2096"/>
      <c r="T266" s="2096"/>
      <c r="U266" s="2067"/>
      <c r="V266" s="2067"/>
      <c r="W266" s="914"/>
      <c r="X266" s="1131"/>
    </row>
    <row r="267" spans="2:24" ht="16.5" customHeight="1" x14ac:dyDescent="0.35">
      <c r="B267" s="1131"/>
      <c r="C267" s="914"/>
      <c r="D267" s="1204"/>
      <c r="E267" s="1210" t="s">
        <v>887</v>
      </c>
      <c r="F267" s="1210"/>
      <c r="G267" s="2185"/>
      <c r="H267" s="2185"/>
      <c r="I267" s="2185"/>
      <c r="J267" s="2185"/>
      <c r="K267" s="2185"/>
      <c r="L267" s="2185"/>
      <c r="M267" s="2185"/>
      <c r="N267" s="2185"/>
      <c r="O267" s="2185"/>
      <c r="P267" s="1142" t="s">
        <v>53</v>
      </c>
      <c r="Q267" s="1198"/>
      <c r="R267" s="2096"/>
      <c r="S267" s="2096"/>
      <c r="T267" s="2096"/>
      <c r="U267" s="2067"/>
      <c r="V267" s="2067"/>
      <c r="W267" s="914"/>
      <c r="X267" s="1131"/>
    </row>
    <row r="268" spans="2:24" ht="16.5" customHeight="1" x14ac:dyDescent="0.35">
      <c r="B268" s="1131"/>
      <c r="C268" s="914"/>
      <c r="D268" s="1204"/>
      <c r="E268" s="1210" t="s">
        <v>888</v>
      </c>
      <c r="F268" s="1210"/>
      <c r="G268" s="2185"/>
      <c r="H268" s="2185"/>
      <c r="I268" s="2185"/>
      <c r="J268" s="2185"/>
      <c r="K268" s="2185"/>
      <c r="L268" s="2185"/>
      <c r="M268" s="2185"/>
      <c r="N268" s="2185"/>
      <c r="O268" s="2185"/>
      <c r="P268" s="1142" t="s">
        <v>53</v>
      </c>
      <c r="Q268" s="1198"/>
      <c r="R268" s="2096"/>
      <c r="S268" s="2096"/>
      <c r="T268" s="2096"/>
      <c r="U268" s="2067"/>
      <c r="V268" s="2067"/>
      <c r="W268" s="914"/>
      <c r="X268" s="1131"/>
    </row>
    <row r="269" spans="2:24" ht="16.5" customHeight="1" x14ac:dyDescent="0.35">
      <c r="B269" s="1131"/>
      <c r="C269" s="914"/>
      <c r="D269" s="1204"/>
      <c r="E269" s="1206" t="s">
        <v>973</v>
      </c>
      <c r="F269" s="1206"/>
      <c r="G269" s="1137"/>
      <c r="H269" s="1135"/>
      <c r="I269" s="1135"/>
      <c r="J269" s="1135"/>
      <c r="K269" s="1135"/>
      <c r="L269" s="1135"/>
      <c r="M269" s="1135"/>
      <c r="N269" s="1135"/>
      <c r="O269" s="1135"/>
      <c r="P269" s="1198"/>
      <c r="Q269" s="1198"/>
      <c r="R269" s="2096"/>
      <c r="S269" s="2096"/>
      <c r="T269" s="2096"/>
      <c r="U269" s="2067"/>
      <c r="V269" s="2067"/>
      <c r="W269" s="914"/>
      <c r="X269" s="1131"/>
    </row>
    <row r="270" spans="2:24" ht="16.5" customHeight="1" x14ac:dyDescent="0.35">
      <c r="B270" s="1131"/>
      <c r="C270" s="914"/>
      <c r="D270" s="1204"/>
      <c r="E270" s="1210" t="s">
        <v>887</v>
      </c>
      <c r="F270" s="1210"/>
      <c r="G270" s="2185"/>
      <c r="H270" s="2185"/>
      <c r="I270" s="2185"/>
      <c r="J270" s="2185"/>
      <c r="K270" s="2185"/>
      <c r="L270" s="2185"/>
      <c r="M270" s="2185"/>
      <c r="N270" s="2185"/>
      <c r="O270" s="2185"/>
      <c r="P270" s="1211"/>
      <c r="Q270" s="1198"/>
      <c r="R270" s="2096"/>
      <c r="S270" s="2096"/>
      <c r="T270" s="2096"/>
      <c r="U270" s="2067"/>
      <c r="V270" s="2067"/>
      <c r="W270" s="914"/>
      <c r="X270" s="1131"/>
    </row>
    <row r="271" spans="2:24" ht="16.5" customHeight="1" x14ac:dyDescent="0.35">
      <c r="B271" s="1131"/>
      <c r="C271" s="914"/>
      <c r="D271" s="1204"/>
      <c r="E271" s="1210" t="s">
        <v>888</v>
      </c>
      <c r="F271" s="1210"/>
      <c r="G271" s="2185"/>
      <c r="H271" s="2185"/>
      <c r="I271" s="2185"/>
      <c r="J271" s="2185"/>
      <c r="K271" s="2185"/>
      <c r="L271" s="2185"/>
      <c r="M271" s="2185"/>
      <c r="N271" s="2185"/>
      <c r="O271" s="2185"/>
      <c r="P271" s="1211"/>
      <c r="Q271" s="1198"/>
      <c r="R271" s="2096"/>
      <c r="S271" s="2096"/>
      <c r="T271" s="2096"/>
      <c r="U271" s="2067"/>
      <c r="V271" s="2067"/>
      <c r="W271" s="914"/>
      <c r="X271" s="1131"/>
    </row>
    <row r="272" spans="2:24" ht="16.5" customHeight="1" x14ac:dyDescent="0.35">
      <c r="B272" s="1131"/>
      <c r="C272" s="914"/>
      <c r="D272" s="1204"/>
      <c r="E272" s="1210" t="s">
        <v>990</v>
      </c>
      <c r="F272" s="1210"/>
      <c r="G272" s="2185"/>
      <c r="H272" s="2185"/>
      <c r="I272" s="2185"/>
      <c r="J272" s="2185"/>
      <c r="K272" s="2185"/>
      <c r="L272" s="2185"/>
      <c r="M272" s="2185"/>
      <c r="N272" s="2185"/>
      <c r="O272" s="2185"/>
      <c r="P272" s="1211"/>
      <c r="Q272" s="1198"/>
      <c r="R272" s="2096"/>
      <c r="S272" s="2096"/>
      <c r="T272" s="2096"/>
      <c r="U272" s="2067"/>
      <c r="V272" s="2067"/>
      <c r="W272" s="914"/>
      <c r="X272" s="1131"/>
    </row>
    <row r="273" spans="2:24" ht="16.5" customHeight="1" x14ac:dyDescent="0.35">
      <c r="B273" s="1131"/>
      <c r="C273" s="914"/>
      <c r="D273" s="1204"/>
      <c r="E273" s="1210" t="s">
        <v>991</v>
      </c>
      <c r="F273" s="1210"/>
      <c r="G273" s="2185"/>
      <c r="H273" s="2185"/>
      <c r="I273" s="2185"/>
      <c r="J273" s="2185"/>
      <c r="K273" s="2185"/>
      <c r="L273" s="2185"/>
      <c r="M273" s="2185"/>
      <c r="N273" s="2185"/>
      <c r="O273" s="2185"/>
      <c r="P273" s="1211"/>
      <c r="Q273" s="1198"/>
      <c r="R273" s="2096"/>
      <c r="S273" s="2096"/>
      <c r="T273" s="2096"/>
      <c r="U273" s="2067"/>
      <c r="V273" s="2067"/>
      <c r="W273" s="914"/>
      <c r="X273" s="1131"/>
    </row>
    <row r="274" spans="2:24" ht="16.5" customHeight="1" x14ac:dyDescent="0.35">
      <c r="B274" s="1131"/>
      <c r="C274" s="914"/>
      <c r="D274" s="2113" t="s">
        <v>40</v>
      </c>
      <c r="E274" s="2113"/>
      <c r="F274" s="2113"/>
      <c r="G274" s="2113"/>
      <c r="H274" s="2113"/>
      <c r="I274" s="2113"/>
      <c r="J274" s="2113"/>
      <c r="K274" s="2113"/>
      <c r="L274" s="2113"/>
      <c r="M274" s="2113"/>
      <c r="N274" s="2113"/>
      <c r="O274" s="2113"/>
      <c r="P274" s="2113"/>
      <c r="Q274" s="2101">
        <f>6+Q257</f>
        <v>7</v>
      </c>
      <c r="R274" s="2101"/>
      <c r="S274" s="2103">
        <f>SUM(S258:T260)+S257</f>
        <v>0</v>
      </c>
      <c r="T274" s="2103"/>
      <c r="U274" s="1132"/>
      <c r="V274" s="1132"/>
      <c r="W274" s="914"/>
      <c r="X274" s="1131"/>
    </row>
    <row r="275" spans="2:24" ht="9.9499999999999993" customHeight="1" x14ac:dyDescent="0.25">
      <c r="B275" s="1131"/>
      <c r="C275" s="914"/>
      <c r="D275" s="920"/>
      <c r="E275" s="920"/>
      <c r="F275" s="920"/>
      <c r="G275" s="920"/>
      <c r="H275" s="920"/>
      <c r="I275" s="920"/>
      <c r="J275" s="920"/>
      <c r="K275" s="920"/>
      <c r="L275" s="920"/>
      <c r="M275" s="920"/>
      <c r="N275" s="920"/>
      <c r="O275" s="920"/>
      <c r="P275" s="920"/>
      <c r="Q275" s="920"/>
      <c r="R275" s="920"/>
      <c r="S275" s="920"/>
      <c r="T275" s="920"/>
      <c r="U275" s="914"/>
      <c r="V275" s="914"/>
      <c r="W275" s="914"/>
      <c r="X275" s="1131"/>
    </row>
    <row r="276" spans="2:24" ht="16.5" customHeight="1" x14ac:dyDescent="0.25">
      <c r="B276" s="1131"/>
      <c r="C276" s="914"/>
      <c r="D276" s="2170" t="s">
        <v>481</v>
      </c>
      <c r="E276" s="2171"/>
      <c r="F276" s="2171"/>
      <c r="G276" s="2171"/>
      <c r="H276" s="2171"/>
      <c r="I276" s="2171"/>
      <c r="J276" s="2171"/>
      <c r="K276" s="2171"/>
      <c r="L276" s="2171"/>
      <c r="M276" s="2171"/>
      <c r="N276" s="2171"/>
      <c r="O276" s="2171"/>
      <c r="P276" s="2172"/>
      <c r="Q276" s="2157" t="s">
        <v>117</v>
      </c>
      <c r="R276" s="2157"/>
      <c r="S276" s="2179" t="s">
        <v>1199</v>
      </c>
      <c r="T276" s="2180"/>
      <c r="U276" s="2068" t="s">
        <v>1229</v>
      </c>
      <c r="V276" s="2068"/>
      <c r="W276" s="914"/>
      <c r="X276" s="1131"/>
    </row>
    <row r="277" spans="2:24" ht="15" customHeight="1" x14ac:dyDescent="0.25">
      <c r="B277" s="1131"/>
      <c r="C277" s="914"/>
      <c r="D277" s="2173"/>
      <c r="E277" s="2174"/>
      <c r="F277" s="2174"/>
      <c r="G277" s="2174"/>
      <c r="H277" s="2174"/>
      <c r="I277" s="2174"/>
      <c r="J277" s="2174"/>
      <c r="K277" s="2174"/>
      <c r="L277" s="2174"/>
      <c r="M277" s="2174"/>
      <c r="N277" s="2174"/>
      <c r="O277" s="2174"/>
      <c r="P277" s="2175"/>
      <c r="Q277" s="2157"/>
      <c r="R277" s="2157"/>
      <c r="S277" s="2181"/>
      <c r="T277" s="2182"/>
      <c r="U277" s="2068"/>
      <c r="V277" s="2068"/>
      <c r="W277" s="914"/>
      <c r="X277" s="1131"/>
    </row>
    <row r="278" spans="2:24" ht="12.75" customHeight="1" x14ac:dyDescent="0.25">
      <c r="B278" s="1131"/>
      <c r="C278" s="914"/>
      <c r="D278" s="2173"/>
      <c r="E278" s="2174"/>
      <c r="F278" s="2174"/>
      <c r="G278" s="2174"/>
      <c r="H278" s="2174"/>
      <c r="I278" s="2174"/>
      <c r="J278" s="2174"/>
      <c r="K278" s="2174"/>
      <c r="L278" s="2174"/>
      <c r="M278" s="2174"/>
      <c r="N278" s="2174"/>
      <c r="O278" s="2174"/>
      <c r="P278" s="2175"/>
      <c r="Q278" s="2157"/>
      <c r="R278" s="2157"/>
      <c r="S278" s="2181"/>
      <c r="T278" s="2182"/>
      <c r="U278" s="2068" t="s">
        <v>1227</v>
      </c>
      <c r="V278" s="2068" t="s">
        <v>1228</v>
      </c>
      <c r="W278" s="914"/>
      <c r="X278" s="1131"/>
    </row>
    <row r="279" spans="2:24" ht="15" customHeight="1" x14ac:dyDescent="0.25">
      <c r="B279" s="1131"/>
      <c r="C279" s="914"/>
      <c r="D279" s="2176"/>
      <c r="E279" s="2177"/>
      <c r="F279" s="2177"/>
      <c r="G279" s="2177"/>
      <c r="H279" s="2177"/>
      <c r="I279" s="2177"/>
      <c r="J279" s="2177"/>
      <c r="K279" s="2177"/>
      <c r="L279" s="2177"/>
      <c r="M279" s="2177"/>
      <c r="N279" s="2177"/>
      <c r="O279" s="2177"/>
      <c r="P279" s="2178"/>
      <c r="Q279" s="2157"/>
      <c r="R279" s="2157"/>
      <c r="S279" s="2183"/>
      <c r="T279" s="2184"/>
      <c r="U279" s="2068"/>
      <c r="V279" s="2068"/>
      <c r="W279" s="914"/>
      <c r="X279" s="1131"/>
    </row>
    <row r="280" spans="2:24" ht="15" customHeight="1" x14ac:dyDescent="0.25">
      <c r="B280" s="1131"/>
      <c r="C280" s="914"/>
      <c r="D280" s="2146" t="s">
        <v>118</v>
      </c>
      <c r="E280" s="2146"/>
      <c r="F280" s="2146"/>
      <c r="G280" s="2146"/>
      <c r="H280" s="2146"/>
      <c r="I280" s="2146"/>
      <c r="J280" s="2146"/>
      <c r="K280" s="2146"/>
      <c r="L280" s="2146"/>
      <c r="M280" s="2146"/>
      <c r="N280" s="2146"/>
      <c r="O280" s="2146"/>
      <c r="P280" s="2146"/>
      <c r="Q280" s="2147">
        <f>Q249+Q236+Q227+Q209+Q175+Q156+Q61+Q24</f>
        <v>136</v>
      </c>
      <c r="R280" s="2147"/>
      <c r="S280" s="2147">
        <f>S24+S61+S156+S175+S209+S227+S236+S249+S274</f>
        <v>0</v>
      </c>
      <c r="T280" s="2147"/>
      <c r="U280" s="2070">
        <f>S40+S43+S46+S47+S52+S58+S59+S76+S82+S84+S87+S89+S94+S101+S107+S111+S116+S117+S118+S122+S141+S199+S216+S258</f>
        <v>0</v>
      </c>
      <c r="V280" s="2069">
        <f>U280/Q280</f>
        <v>0</v>
      </c>
      <c r="X280" s="1131"/>
    </row>
    <row r="281" spans="2:24" ht="15" customHeight="1" x14ac:dyDescent="0.25">
      <c r="B281" s="1131"/>
      <c r="C281" s="914"/>
      <c r="D281" s="2146"/>
      <c r="E281" s="2146"/>
      <c r="F281" s="2146"/>
      <c r="G281" s="2146"/>
      <c r="H281" s="2146"/>
      <c r="I281" s="2146"/>
      <c r="J281" s="2146"/>
      <c r="K281" s="2146"/>
      <c r="L281" s="2146"/>
      <c r="M281" s="2146"/>
      <c r="N281" s="2146"/>
      <c r="O281" s="2146"/>
      <c r="P281" s="2146"/>
      <c r="Q281" s="2147"/>
      <c r="R281" s="2147"/>
      <c r="S281" s="2147"/>
      <c r="T281" s="2147"/>
      <c r="U281" s="2070"/>
      <c r="V281" s="2069"/>
      <c r="X281" s="1131"/>
    </row>
    <row r="282" spans="2:24" ht="15" customHeight="1" x14ac:dyDescent="0.25">
      <c r="B282" s="1131"/>
      <c r="C282" s="914"/>
      <c r="D282" s="2146" t="s">
        <v>120</v>
      </c>
      <c r="E282" s="2146"/>
      <c r="F282" s="2146"/>
      <c r="G282" s="2146"/>
      <c r="H282" s="2146"/>
      <c r="I282" s="2146"/>
      <c r="J282" s="2146"/>
      <c r="K282" s="2146"/>
      <c r="L282" s="2146"/>
      <c r="M282" s="2146"/>
      <c r="N282" s="2146"/>
      <c r="O282" s="2146"/>
      <c r="P282" s="2146"/>
      <c r="Q282" s="2147">
        <f>Q24+Q61+Q157+Q176+Q209+Q227+Q236+Q249</f>
        <v>108</v>
      </c>
      <c r="R282" s="2147"/>
      <c r="S282" s="2147">
        <f>S24+S61+S157+S176+S209+S227+S236+S249+S274</f>
        <v>0</v>
      </c>
      <c r="T282" s="2147"/>
      <c r="X282" s="1131"/>
    </row>
    <row r="283" spans="2:24" ht="15" customHeight="1" x14ac:dyDescent="0.25">
      <c r="B283" s="1131"/>
      <c r="C283" s="914"/>
      <c r="D283" s="2146"/>
      <c r="E283" s="2146"/>
      <c r="F283" s="2146"/>
      <c r="G283" s="2146"/>
      <c r="H283" s="2146"/>
      <c r="I283" s="2146"/>
      <c r="J283" s="2146"/>
      <c r="K283" s="2146"/>
      <c r="L283" s="2146"/>
      <c r="M283" s="2146"/>
      <c r="N283" s="2146"/>
      <c r="O283" s="2146"/>
      <c r="P283" s="2146"/>
      <c r="Q283" s="2147"/>
      <c r="R283" s="2147"/>
      <c r="S283" s="2147"/>
      <c r="T283" s="2147"/>
      <c r="X283" s="1131"/>
    </row>
    <row r="284" spans="2:24" ht="9.9499999999999993" customHeight="1" x14ac:dyDescent="0.25">
      <c r="B284" s="1131"/>
      <c r="C284" s="914"/>
      <c r="D284" s="920"/>
      <c r="E284" s="920"/>
      <c r="F284" s="920"/>
      <c r="G284" s="920"/>
      <c r="H284" s="920"/>
      <c r="I284" s="920"/>
      <c r="J284" s="920"/>
      <c r="K284" s="920"/>
      <c r="L284" s="920"/>
      <c r="M284" s="920"/>
      <c r="N284" s="920"/>
      <c r="O284" s="920"/>
      <c r="P284" s="920"/>
      <c r="Q284" s="920"/>
      <c r="R284" s="920"/>
      <c r="S284" s="920"/>
      <c r="T284" s="920"/>
      <c r="U284" s="914"/>
      <c r="V284" s="914"/>
      <c r="W284" s="914"/>
      <c r="X284" s="1131"/>
    </row>
    <row r="285" spans="2:24" ht="21" customHeight="1" x14ac:dyDescent="0.35">
      <c r="B285" s="1131"/>
      <c r="C285" s="914"/>
      <c r="D285" s="1127" t="s">
        <v>331</v>
      </c>
      <c r="E285" s="1128"/>
      <c r="F285" s="1128"/>
      <c r="G285" s="1128"/>
      <c r="H285" s="920"/>
      <c r="I285" s="920"/>
      <c r="J285" s="920"/>
      <c r="K285" s="920"/>
      <c r="L285" s="920"/>
      <c r="M285" s="920"/>
      <c r="N285" s="920"/>
      <c r="O285" s="920"/>
      <c r="P285" s="920"/>
      <c r="Q285" s="920"/>
      <c r="R285" s="920"/>
      <c r="S285" s="920"/>
      <c r="T285" s="920"/>
      <c r="U285" s="914"/>
      <c r="V285" s="914"/>
      <c r="W285" s="914"/>
      <c r="X285" s="1131"/>
    </row>
    <row r="286" spans="2:24" ht="21" customHeight="1" x14ac:dyDescent="0.35">
      <c r="B286" s="1131"/>
      <c r="C286" s="914"/>
      <c r="D286" s="1127" t="s">
        <v>332</v>
      </c>
      <c r="E286" s="1127"/>
      <c r="F286" s="1127"/>
      <c r="G286" s="1127"/>
      <c r="H286" s="920"/>
      <c r="I286" s="920"/>
      <c r="J286" s="920"/>
      <c r="K286" s="920"/>
      <c r="L286" s="920"/>
      <c r="M286" s="920"/>
      <c r="N286" s="920"/>
      <c r="O286" s="920"/>
      <c r="P286" s="920"/>
      <c r="Q286" s="920"/>
      <c r="R286" s="920"/>
      <c r="S286" s="920"/>
      <c r="T286" s="920"/>
      <c r="U286" s="914"/>
      <c r="V286" s="914"/>
      <c r="W286" s="914"/>
      <c r="X286" s="1131"/>
    </row>
    <row r="287" spans="2:24" ht="18" x14ac:dyDescent="0.35">
      <c r="B287" s="1131"/>
      <c r="C287" s="914"/>
      <c r="D287" s="1130" t="s">
        <v>819</v>
      </c>
      <c r="E287" s="1130"/>
      <c r="F287" s="1130"/>
      <c r="G287" s="1130"/>
      <c r="H287" s="1130"/>
      <c r="I287" s="1130"/>
      <c r="J287" s="1130"/>
      <c r="K287" s="1130"/>
      <c r="L287" s="1130"/>
      <c r="M287" s="1130"/>
      <c r="N287" s="1130"/>
      <c r="O287" s="1130"/>
      <c r="P287" s="1130"/>
      <c r="Q287" s="1130"/>
      <c r="R287" s="1130"/>
      <c r="S287" s="1130"/>
      <c r="T287" s="1130"/>
      <c r="U287" s="1131" t="s">
        <v>1207</v>
      </c>
      <c r="V287" s="1131"/>
      <c r="W287" s="914"/>
      <c r="X287" s="1131"/>
    </row>
    <row r="288" spans="2:24" ht="15" customHeight="1" x14ac:dyDescent="0.35">
      <c r="B288" s="1131"/>
      <c r="C288" s="914"/>
      <c r="D288" s="1139" t="s">
        <v>413</v>
      </c>
      <c r="E288" s="1134" t="s">
        <v>646</v>
      </c>
      <c r="F288" s="1300"/>
      <c r="G288" s="1144"/>
      <c r="H288" s="1144"/>
      <c r="I288" s="1144"/>
      <c r="J288" s="1144"/>
      <c r="K288" s="1144"/>
      <c r="L288" s="1137"/>
      <c r="M288" s="1137"/>
      <c r="N288" s="1137"/>
      <c r="O288" s="1137"/>
      <c r="P288" s="1138" t="s">
        <v>181</v>
      </c>
      <c r="Q288" s="2096">
        <v>1</v>
      </c>
      <c r="R288" s="2096"/>
      <c r="S288" s="2097"/>
      <c r="T288" s="2097"/>
      <c r="U288" s="2067"/>
      <c r="V288" s="2067"/>
      <c r="W288" s="914"/>
      <c r="X288" s="1131"/>
    </row>
    <row r="289" spans="2:24" ht="15" customHeight="1" x14ac:dyDescent="0.35">
      <c r="B289" s="1131"/>
      <c r="C289" s="914"/>
      <c r="D289" s="1134" t="s">
        <v>414</v>
      </c>
      <c r="E289" s="1134" t="s">
        <v>881</v>
      </c>
      <c r="F289" s="1300"/>
      <c r="G289" s="1144"/>
      <c r="H289" s="1144"/>
      <c r="I289" s="1144"/>
      <c r="J289" s="1144"/>
      <c r="K289" s="1144"/>
      <c r="L289" s="1137"/>
      <c r="M289" s="1137"/>
      <c r="N289" s="1137"/>
      <c r="O289" s="1137"/>
      <c r="P289" s="1138" t="s">
        <v>181</v>
      </c>
      <c r="Q289" s="2096">
        <v>1</v>
      </c>
      <c r="R289" s="2096"/>
      <c r="S289" s="2097"/>
      <c r="T289" s="2097"/>
      <c r="U289" s="2067"/>
      <c r="V289" s="2067"/>
      <c r="W289" s="914"/>
      <c r="X289" s="1131"/>
    </row>
    <row r="290" spans="2:24" ht="15" customHeight="1" x14ac:dyDescent="0.35">
      <c r="B290" s="1131"/>
      <c r="C290" s="914"/>
      <c r="D290" s="2113" t="s">
        <v>40</v>
      </c>
      <c r="E290" s="2113"/>
      <c r="F290" s="2113"/>
      <c r="G290" s="2113"/>
      <c r="H290" s="2113"/>
      <c r="I290" s="2113"/>
      <c r="J290" s="2113"/>
      <c r="K290" s="2113"/>
      <c r="L290" s="2113"/>
      <c r="M290" s="2113"/>
      <c r="N290" s="2113"/>
      <c r="O290" s="2113"/>
      <c r="P290" s="2113"/>
      <c r="Q290" s="2101">
        <f>SUM(Q288:R289)</f>
        <v>2</v>
      </c>
      <c r="R290" s="2101"/>
      <c r="S290" s="2103">
        <f>SUM(S288:T289)</f>
        <v>0</v>
      </c>
      <c r="T290" s="2103"/>
      <c r="U290" s="1132"/>
      <c r="V290" s="1132"/>
      <c r="W290" s="914"/>
      <c r="X290" s="1131"/>
    </row>
    <row r="291" spans="2:24" ht="15" customHeight="1" x14ac:dyDescent="0.25">
      <c r="B291" s="1131"/>
      <c r="C291" s="914"/>
      <c r="D291" s="1119"/>
      <c r="E291" s="1119"/>
      <c r="F291" s="1119"/>
      <c r="G291" s="1119"/>
      <c r="H291" s="1119"/>
      <c r="I291" s="1119"/>
      <c r="J291" s="1119"/>
      <c r="K291" s="1119"/>
      <c r="L291" s="1119"/>
      <c r="M291" s="1119"/>
      <c r="N291" s="1119"/>
      <c r="O291" s="1119"/>
      <c r="P291" s="1119"/>
      <c r="Q291" s="1119"/>
      <c r="R291" s="1119"/>
      <c r="S291" s="1119"/>
      <c r="T291" s="1119"/>
      <c r="U291" s="914"/>
      <c r="V291" s="914"/>
      <c r="W291" s="914"/>
      <c r="X291" s="1131"/>
    </row>
    <row r="292" spans="2:24" ht="18" x14ac:dyDescent="0.35">
      <c r="B292" s="1131"/>
      <c r="C292" s="914"/>
      <c r="D292" s="1130" t="s">
        <v>820</v>
      </c>
      <c r="E292" s="1130"/>
      <c r="F292" s="1130"/>
      <c r="G292" s="1130"/>
      <c r="H292" s="1130"/>
      <c r="I292" s="1130"/>
      <c r="J292" s="1130"/>
      <c r="K292" s="1130"/>
      <c r="L292" s="1130"/>
      <c r="M292" s="1130"/>
      <c r="N292" s="1130"/>
      <c r="O292" s="1130"/>
      <c r="P292" s="1130"/>
      <c r="Q292" s="1130"/>
      <c r="R292" s="1130"/>
      <c r="S292" s="1130"/>
      <c r="T292" s="1130"/>
      <c r="U292" s="1131" t="s">
        <v>1207</v>
      </c>
      <c r="V292" s="1131"/>
      <c r="W292" s="914"/>
      <c r="X292" s="1131"/>
    </row>
    <row r="293" spans="2:24" ht="15" customHeight="1" x14ac:dyDescent="0.35">
      <c r="B293" s="1131"/>
      <c r="C293" s="914"/>
      <c r="D293" s="1185" t="s">
        <v>418</v>
      </c>
      <c r="E293" s="1169" t="s">
        <v>665</v>
      </c>
      <c r="F293" s="1169"/>
      <c r="G293" s="1136"/>
      <c r="H293" s="1136"/>
      <c r="I293" s="1136"/>
      <c r="J293" s="1136"/>
      <c r="K293" s="1136"/>
      <c r="L293" s="1136"/>
      <c r="M293" s="1136"/>
      <c r="N293" s="1136"/>
      <c r="O293" s="1136"/>
      <c r="P293" s="1138" t="s">
        <v>181</v>
      </c>
      <c r="Q293" s="2096">
        <v>1</v>
      </c>
      <c r="R293" s="2096"/>
      <c r="S293" s="2097"/>
      <c r="T293" s="2097"/>
      <c r="U293" s="2067"/>
      <c r="V293" s="2067"/>
      <c r="W293" s="914"/>
      <c r="X293" s="1131"/>
    </row>
    <row r="294" spans="2:24" ht="15" customHeight="1" x14ac:dyDescent="0.35">
      <c r="B294" s="1131"/>
      <c r="C294" s="914"/>
      <c r="D294" s="1185" t="s">
        <v>419</v>
      </c>
      <c r="E294" s="1169" t="s">
        <v>335</v>
      </c>
      <c r="F294" s="1169"/>
      <c r="G294" s="1136"/>
      <c r="H294" s="1136"/>
      <c r="I294" s="1136"/>
      <c r="J294" s="1186"/>
      <c r="K294" s="1186"/>
      <c r="L294" s="1162"/>
      <c r="M294" s="1162"/>
      <c r="N294" s="1162"/>
      <c r="O294" s="1162"/>
      <c r="P294" s="1138" t="s">
        <v>181</v>
      </c>
      <c r="Q294" s="2096">
        <v>1</v>
      </c>
      <c r="R294" s="2096"/>
      <c r="S294" s="2097"/>
      <c r="T294" s="2097"/>
      <c r="U294" s="2067"/>
      <c r="V294" s="2067"/>
      <c r="W294" s="914"/>
      <c r="X294" s="1131"/>
    </row>
    <row r="295" spans="2:24" ht="15" customHeight="1" x14ac:dyDescent="0.35">
      <c r="B295" s="1131"/>
      <c r="C295" s="914"/>
      <c r="D295" s="1185" t="s">
        <v>420</v>
      </c>
      <c r="E295" s="1169" t="s">
        <v>336</v>
      </c>
      <c r="F295" s="1169"/>
      <c r="G295" s="1136"/>
      <c r="H295" s="1136"/>
      <c r="I295" s="1136"/>
      <c r="J295" s="1136"/>
      <c r="K295" s="1136"/>
      <c r="L295" s="1136"/>
      <c r="M295" s="1136"/>
      <c r="N295" s="1136"/>
      <c r="O295" s="1136"/>
      <c r="P295" s="1138" t="s">
        <v>181</v>
      </c>
      <c r="Q295" s="2096">
        <v>1</v>
      </c>
      <c r="R295" s="2096"/>
      <c r="S295" s="2097"/>
      <c r="T295" s="2097"/>
      <c r="U295" s="2067"/>
      <c r="V295" s="2067"/>
      <c r="W295" s="914"/>
      <c r="X295" s="1131"/>
    </row>
    <row r="296" spans="2:24" ht="15" customHeight="1" x14ac:dyDescent="0.35">
      <c r="B296" s="1131"/>
      <c r="C296" s="914"/>
      <c r="D296" s="2113" t="s">
        <v>40</v>
      </c>
      <c r="E296" s="2113"/>
      <c r="F296" s="2113"/>
      <c r="G296" s="2113"/>
      <c r="H296" s="2113"/>
      <c r="I296" s="2113"/>
      <c r="J296" s="2113"/>
      <c r="K296" s="2113"/>
      <c r="L296" s="2113"/>
      <c r="M296" s="2113"/>
      <c r="N296" s="2113"/>
      <c r="O296" s="2113"/>
      <c r="P296" s="2113"/>
      <c r="Q296" s="2101">
        <f>SUM(Q293:R295)</f>
        <v>3</v>
      </c>
      <c r="R296" s="2101"/>
      <c r="S296" s="2103">
        <f>SUM(S293:T295)</f>
        <v>0</v>
      </c>
      <c r="T296" s="2103"/>
      <c r="U296" s="1132"/>
      <c r="V296" s="1132"/>
      <c r="W296" s="914"/>
      <c r="X296" s="1131"/>
    </row>
    <row r="297" spans="2:24" ht="15" customHeight="1" x14ac:dyDescent="0.25">
      <c r="B297" s="1131"/>
      <c r="C297" s="914"/>
      <c r="D297" s="1119"/>
      <c r="E297" s="1119"/>
      <c r="F297" s="1119"/>
      <c r="G297" s="1119"/>
      <c r="H297" s="1119"/>
      <c r="I297" s="1119"/>
      <c r="J297" s="1119"/>
      <c r="K297" s="1119"/>
      <c r="L297" s="1119"/>
      <c r="M297" s="1119"/>
      <c r="N297" s="1119"/>
      <c r="O297" s="1119"/>
      <c r="P297" s="1119"/>
      <c r="Q297" s="1119"/>
      <c r="R297" s="1119"/>
      <c r="S297" s="1119"/>
      <c r="T297" s="1119"/>
      <c r="U297" s="914"/>
      <c r="V297" s="914"/>
      <c r="W297" s="914"/>
      <c r="X297" s="1131"/>
    </row>
    <row r="298" spans="2:24" ht="18" x14ac:dyDescent="0.35">
      <c r="B298" s="1131"/>
      <c r="C298" s="914"/>
      <c r="D298" s="1130" t="s">
        <v>417</v>
      </c>
      <c r="E298" s="1130"/>
      <c r="F298" s="1130"/>
      <c r="G298" s="1130"/>
      <c r="H298" s="1130"/>
      <c r="I298" s="1130"/>
      <c r="J298" s="1130"/>
      <c r="K298" s="1130"/>
      <c r="L298" s="1130"/>
      <c r="M298" s="1130"/>
      <c r="N298" s="1130"/>
      <c r="O298" s="1130"/>
      <c r="P298" s="1130"/>
      <c r="Q298" s="1130"/>
      <c r="R298" s="1130"/>
      <c r="S298" s="1130"/>
      <c r="T298" s="1130"/>
      <c r="U298" s="1131" t="s">
        <v>1207</v>
      </c>
      <c r="V298" s="1131"/>
      <c r="W298" s="914"/>
      <c r="X298" s="1131"/>
    </row>
    <row r="299" spans="2:24" ht="15" customHeight="1" x14ac:dyDescent="0.35">
      <c r="B299" s="1131"/>
      <c r="C299" s="914"/>
      <c r="D299" s="1185" t="s">
        <v>421</v>
      </c>
      <c r="E299" s="1169" t="s">
        <v>338</v>
      </c>
      <c r="F299" s="1169"/>
      <c r="G299" s="1136"/>
      <c r="H299" s="1136"/>
      <c r="I299" s="1136"/>
      <c r="J299" s="1186"/>
      <c r="K299" s="1186"/>
      <c r="L299" s="1162"/>
      <c r="M299" s="1162"/>
      <c r="N299" s="1162"/>
      <c r="O299" s="1162"/>
      <c r="P299" s="1138" t="s">
        <v>181</v>
      </c>
      <c r="Q299" s="2096">
        <v>1</v>
      </c>
      <c r="R299" s="2096"/>
      <c r="S299" s="2097"/>
      <c r="T299" s="2097"/>
      <c r="U299" s="2067"/>
      <c r="V299" s="2067"/>
      <c r="W299" s="914"/>
      <c r="X299" s="1131"/>
    </row>
    <row r="300" spans="2:24" ht="15" customHeight="1" x14ac:dyDescent="0.35">
      <c r="B300" s="1131"/>
      <c r="C300" s="914"/>
      <c r="D300" s="2113" t="s">
        <v>40</v>
      </c>
      <c r="E300" s="2113"/>
      <c r="F300" s="2113"/>
      <c r="G300" s="2113"/>
      <c r="H300" s="2113"/>
      <c r="I300" s="2113"/>
      <c r="J300" s="2113"/>
      <c r="K300" s="2113"/>
      <c r="L300" s="2113"/>
      <c r="M300" s="2113"/>
      <c r="N300" s="2113"/>
      <c r="O300" s="2113"/>
      <c r="P300" s="2113"/>
      <c r="Q300" s="2101">
        <f>SUM(Q299)</f>
        <v>1</v>
      </c>
      <c r="R300" s="2101"/>
      <c r="S300" s="2103">
        <f>SUM(S299)</f>
        <v>0</v>
      </c>
      <c r="T300" s="2103"/>
      <c r="U300" s="1132"/>
      <c r="V300" s="1132"/>
      <c r="W300" s="914"/>
      <c r="X300" s="1131"/>
    </row>
    <row r="301" spans="2:24" ht="9.9499999999999993" customHeight="1" x14ac:dyDescent="0.25">
      <c r="B301" s="1131"/>
      <c r="C301" s="914"/>
      <c r="D301" s="920"/>
      <c r="E301" s="920"/>
      <c r="F301" s="920"/>
      <c r="G301" s="920"/>
      <c r="H301" s="920"/>
      <c r="I301" s="920"/>
      <c r="J301" s="920"/>
      <c r="K301" s="920"/>
      <c r="L301" s="920"/>
      <c r="M301" s="920"/>
      <c r="N301" s="920"/>
      <c r="O301" s="920"/>
      <c r="P301" s="920"/>
      <c r="Q301" s="920"/>
      <c r="R301" s="920"/>
      <c r="S301" s="920"/>
      <c r="T301" s="920"/>
      <c r="U301" s="914"/>
      <c r="V301" s="914"/>
      <c r="W301" s="914"/>
      <c r="X301" s="1131"/>
    </row>
    <row r="302" spans="2:24" ht="15" customHeight="1" x14ac:dyDescent="0.25">
      <c r="B302" s="1131"/>
      <c r="C302" s="914"/>
      <c r="D302" s="2159" t="s">
        <v>482</v>
      </c>
      <c r="E302" s="2160"/>
      <c r="F302" s="2160"/>
      <c r="G302" s="2160"/>
      <c r="H302" s="2160"/>
      <c r="I302" s="2160"/>
      <c r="J302" s="2160"/>
      <c r="K302" s="2160"/>
      <c r="L302" s="2160"/>
      <c r="M302" s="2160"/>
      <c r="N302" s="2160"/>
      <c r="O302" s="2160"/>
      <c r="P302" s="2161"/>
      <c r="Q302" s="2158" t="s">
        <v>117</v>
      </c>
      <c r="R302" s="2158"/>
      <c r="S302" s="2158" t="s">
        <v>1199</v>
      </c>
      <c r="T302" s="2158"/>
      <c r="U302" s="914"/>
      <c r="V302" s="914"/>
      <c r="W302" s="914"/>
      <c r="X302" s="1131"/>
    </row>
    <row r="303" spans="2:24" x14ac:dyDescent="0.25">
      <c r="B303" s="1131"/>
      <c r="C303" s="914"/>
      <c r="D303" s="2162"/>
      <c r="E303" s="2163"/>
      <c r="F303" s="2163"/>
      <c r="G303" s="2163"/>
      <c r="H303" s="2163"/>
      <c r="I303" s="2163"/>
      <c r="J303" s="2163"/>
      <c r="K303" s="2163"/>
      <c r="L303" s="2163"/>
      <c r="M303" s="2163"/>
      <c r="N303" s="2163"/>
      <c r="O303" s="2163"/>
      <c r="P303" s="2164"/>
      <c r="Q303" s="2158"/>
      <c r="R303" s="2158"/>
      <c r="S303" s="2158"/>
      <c r="T303" s="2158"/>
      <c r="U303" s="914"/>
      <c r="V303" s="914"/>
      <c r="W303" s="914"/>
      <c r="X303" s="1131"/>
    </row>
    <row r="304" spans="2:24" x14ac:dyDescent="0.25">
      <c r="B304" s="1131"/>
      <c r="C304" s="914"/>
      <c r="D304" s="2162"/>
      <c r="E304" s="2163"/>
      <c r="F304" s="2163"/>
      <c r="G304" s="2163"/>
      <c r="H304" s="2163"/>
      <c r="I304" s="2163"/>
      <c r="J304" s="2163"/>
      <c r="K304" s="2163"/>
      <c r="L304" s="2163"/>
      <c r="M304" s="2163"/>
      <c r="N304" s="2163"/>
      <c r="O304" s="2163"/>
      <c r="P304" s="2164"/>
      <c r="Q304" s="2158"/>
      <c r="R304" s="2158"/>
      <c r="S304" s="2158"/>
      <c r="T304" s="2158"/>
      <c r="U304" s="914"/>
      <c r="V304" s="914"/>
      <c r="W304" s="914"/>
      <c r="X304" s="1131"/>
    </row>
    <row r="305" spans="2:24" x14ac:dyDescent="0.25">
      <c r="B305" s="1131"/>
      <c r="C305" s="914"/>
      <c r="D305" s="2165"/>
      <c r="E305" s="2166"/>
      <c r="F305" s="2166"/>
      <c r="G305" s="2166"/>
      <c r="H305" s="2166"/>
      <c r="I305" s="2166"/>
      <c r="J305" s="2166"/>
      <c r="K305" s="2166"/>
      <c r="L305" s="2166"/>
      <c r="M305" s="2166"/>
      <c r="N305" s="2166"/>
      <c r="O305" s="2166"/>
      <c r="P305" s="2167"/>
      <c r="Q305" s="2158"/>
      <c r="R305" s="2158"/>
      <c r="S305" s="2158"/>
      <c r="T305" s="2158"/>
      <c r="U305" s="914"/>
      <c r="V305" s="914"/>
      <c r="W305" s="914"/>
      <c r="X305" s="1131"/>
    </row>
    <row r="306" spans="2:24" ht="15" customHeight="1" x14ac:dyDescent="0.25">
      <c r="B306" s="1131"/>
      <c r="C306" s="914"/>
      <c r="D306" s="2146" t="s">
        <v>340</v>
      </c>
      <c r="E306" s="2146"/>
      <c r="F306" s="2146"/>
      <c r="G306" s="2146"/>
      <c r="H306" s="2146"/>
      <c r="I306" s="2146"/>
      <c r="J306" s="2146"/>
      <c r="K306" s="2146"/>
      <c r="L306" s="2146"/>
      <c r="M306" s="2146"/>
      <c r="N306" s="2146"/>
      <c r="O306" s="2146"/>
      <c r="P306" s="2146"/>
      <c r="Q306" s="2147">
        <f>Q290+Q296+Q300</f>
        <v>6</v>
      </c>
      <c r="R306" s="2147"/>
      <c r="S306" s="2147">
        <f>S290+S296+S300</f>
        <v>0</v>
      </c>
      <c r="T306" s="2147"/>
      <c r="U306" s="914"/>
      <c r="V306" s="914"/>
      <c r="W306" s="914"/>
      <c r="X306" s="1131"/>
    </row>
    <row r="307" spans="2:24" x14ac:dyDescent="0.25">
      <c r="B307" s="1131"/>
      <c r="C307" s="914"/>
      <c r="D307" s="2146"/>
      <c r="E307" s="2146"/>
      <c r="F307" s="2146"/>
      <c r="G307" s="2146"/>
      <c r="H307" s="2146"/>
      <c r="I307" s="2146"/>
      <c r="J307" s="2146"/>
      <c r="K307" s="2146"/>
      <c r="L307" s="2146"/>
      <c r="M307" s="2146"/>
      <c r="N307" s="2146"/>
      <c r="O307" s="2146"/>
      <c r="P307" s="2146"/>
      <c r="Q307" s="2147"/>
      <c r="R307" s="2147"/>
      <c r="S307" s="2147"/>
      <c r="T307" s="2147"/>
      <c r="U307" s="914"/>
      <c r="V307" s="914"/>
      <c r="W307" s="914"/>
      <c r="X307" s="1131"/>
    </row>
    <row r="308" spans="2:24" ht="15" customHeight="1" x14ac:dyDescent="0.25">
      <c r="B308" s="1131"/>
      <c r="C308" s="914"/>
      <c r="D308" s="1126"/>
      <c r="E308" s="1126"/>
      <c r="F308" s="1126"/>
      <c r="G308" s="1126"/>
      <c r="H308" s="1126"/>
      <c r="I308" s="1126"/>
      <c r="J308" s="1126"/>
      <c r="K308" s="1126"/>
      <c r="L308" s="1126"/>
      <c r="M308" s="1126"/>
      <c r="N308" s="1126"/>
      <c r="O308" s="1126"/>
      <c r="P308" s="1126"/>
      <c r="Q308" s="1126"/>
      <c r="R308" s="1126"/>
      <c r="S308" s="1126"/>
      <c r="T308" s="1126"/>
      <c r="U308" s="914"/>
      <c r="V308" s="914"/>
      <c r="W308" s="914"/>
      <c r="X308" s="1131"/>
    </row>
    <row r="309" spans="2:24" ht="15" customHeight="1" x14ac:dyDescent="0.25">
      <c r="B309" s="1131"/>
      <c r="C309" s="914"/>
      <c r="D309" s="2148" t="s">
        <v>483</v>
      </c>
      <c r="E309" s="2149"/>
      <c r="F309" s="2149"/>
      <c r="G309" s="2149"/>
      <c r="H309" s="2149"/>
      <c r="I309" s="2149"/>
      <c r="J309" s="2149"/>
      <c r="K309" s="2149"/>
      <c r="L309" s="2149"/>
      <c r="M309" s="2149"/>
      <c r="N309" s="2149"/>
      <c r="O309" s="2149"/>
      <c r="P309" s="2150"/>
      <c r="Q309" s="2157" t="s">
        <v>117</v>
      </c>
      <c r="R309" s="2157"/>
      <c r="S309" s="2157" t="s">
        <v>1199</v>
      </c>
      <c r="T309" s="2157"/>
      <c r="U309" s="914"/>
      <c r="V309" s="914"/>
      <c r="W309" s="914"/>
      <c r="X309" s="1131"/>
    </row>
    <row r="310" spans="2:24" ht="15" customHeight="1" x14ac:dyDescent="0.25">
      <c r="B310" s="1131"/>
      <c r="C310" s="914"/>
      <c r="D310" s="2151"/>
      <c r="E310" s="2152"/>
      <c r="F310" s="2152"/>
      <c r="G310" s="2152"/>
      <c r="H310" s="2152"/>
      <c r="I310" s="2152"/>
      <c r="J310" s="2152"/>
      <c r="K310" s="2152"/>
      <c r="L310" s="2152"/>
      <c r="M310" s="2152"/>
      <c r="N310" s="2152"/>
      <c r="O310" s="2152"/>
      <c r="P310" s="2153"/>
      <c r="Q310" s="2157"/>
      <c r="R310" s="2157"/>
      <c r="S310" s="2157"/>
      <c r="T310" s="2157"/>
      <c r="U310" s="914"/>
      <c r="V310" s="914"/>
      <c r="W310" s="914"/>
      <c r="X310" s="1131"/>
    </row>
    <row r="311" spans="2:24" ht="15" customHeight="1" x14ac:dyDescent="0.25">
      <c r="B311" s="1131"/>
      <c r="C311" s="914"/>
      <c r="D311" s="2151"/>
      <c r="E311" s="2152"/>
      <c r="F311" s="2152"/>
      <c r="G311" s="2152"/>
      <c r="H311" s="2152"/>
      <c r="I311" s="2152"/>
      <c r="J311" s="2152"/>
      <c r="K311" s="2152"/>
      <c r="L311" s="2152"/>
      <c r="M311" s="2152"/>
      <c r="N311" s="2152"/>
      <c r="O311" s="2152"/>
      <c r="P311" s="2153"/>
      <c r="Q311" s="2157"/>
      <c r="R311" s="2157"/>
      <c r="S311" s="2157"/>
      <c r="T311" s="2157"/>
      <c r="U311" s="914"/>
      <c r="V311" s="914"/>
      <c r="W311" s="914"/>
      <c r="X311" s="1131"/>
    </row>
    <row r="312" spans="2:24" ht="11.25" customHeight="1" x14ac:dyDescent="0.25">
      <c r="B312" s="1131"/>
      <c r="C312" s="914"/>
      <c r="D312" s="2154"/>
      <c r="E312" s="2155"/>
      <c r="F312" s="2155"/>
      <c r="G312" s="2155"/>
      <c r="H312" s="2155"/>
      <c r="I312" s="2155"/>
      <c r="J312" s="2155"/>
      <c r="K312" s="2155"/>
      <c r="L312" s="2155"/>
      <c r="M312" s="2155"/>
      <c r="N312" s="2155"/>
      <c r="O312" s="2155"/>
      <c r="P312" s="2156"/>
      <c r="Q312" s="2157"/>
      <c r="R312" s="2157"/>
      <c r="S312" s="2157"/>
      <c r="T312" s="2157"/>
      <c r="U312" s="914"/>
      <c r="V312" s="914"/>
      <c r="W312" s="914"/>
      <c r="X312" s="1131"/>
    </row>
    <row r="313" spans="2:24" ht="11.25" customHeight="1" x14ac:dyDescent="0.25">
      <c r="B313" s="1131"/>
      <c r="C313" s="914"/>
      <c r="D313" s="2146" t="s">
        <v>118</v>
      </c>
      <c r="E313" s="2146"/>
      <c r="F313" s="2146"/>
      <c r="G313" s="2146"/>
      <c r="H313" s="2146"/>
      <c r="I313" s="2146"/>
      <c r="J313" s="2146"/>
      <c r="K313" s="2146"/>
      <c r="L313" s="2146"/>
      <c r="M313" s="2146"/>
      <c r="N313" s="2146"/>
      <c r="O313" s="2146"/>
      <c r="P313" s="2146"/>
      <c r="Q313" s="2147">
        <f>Q280+Q306</f>
        <v>142</v>
      </c>
      <c r="R313" s="2147"/>
      <c r="S313" s="2147">
        <f>S280+S306</f>
        <v>0</v>
      </c>
      <c r="T313" s="2147"/>
      <c r="U313" s="914"/>
      <c r="V313" s="914"/>
      <c r="W313" s="914"/>
      <c r="X313" s="1131"/>
    </row>
    <row r="314" spans="2:24" ht="11.25" customHeight="1" x14ac:dyDescent="0.25">
      <c r="B314" s="1131"/>
      <c r="C314" s="914"/>
      <c r="D314" s="2146"/>
      <c r="E314" s="2146"/>
      <c r="F314" s="2146"/>
      <c r="G314" s="2146"/>
      <c r="H314" s="2146"/>
      <c r="I314" s="2146"/>
      <c r="J314" s="2146"/>
      <c r="K314" s="2146"/>
      <c r="L314" s="2146"/>
      <c r="M314" s="2146"/>
      <c r="N314" s="2146"/>
      <c r="O314" s="2146"/>
      <c r="P314" s="2146"/>
      <c r="Q314" s="2147"/>
      <c r="R314" s="2147"/>
      <c r="S314" s="2147"/>
      <c r="T314" s="2147"/>
      <c r="U314" s="914"/>
      <c r="V314" s="914"/>
      <c r="W314" s="914"/>
      <c r="X314" s="1131"/>
    </row>
    <row r="315" spans="2:24" ht="11.25" customHeight="1" x14ac:dyDescent="0.25">
      <c r="B315" s="1131"/>
      <c r="C315" s="914"/>
      <c r="D315" s="2146" t="s">
        <v>120</v>
      </c>
      <c r="E315" s="2146"/>
      <c r="F315" s="2146"/>
      <c r="G315" s="2146"/>
      <c r="H315" s="2146"/>
      <c r="I315" s="2146"/>
      <c r="J315" s="2146"/>
      <c r="K315" s="2146"/>
      <c r="L315" s="2146"/>
      <c r="M315" s="2146"/>
      <c r="N315" s="2146"/>
      <c r="O315" s="2146"/>
      <c r="P315" s="2146"/>
      <c r="Q315" s="2147">
        <f>Q282+Q306</f>
        <v>114</v>
      </c>
      <c r="R315" s="2147"/>
      <c r="S315" s="2147">
        <f>S282+S306</f>
        <v>0</v>
      </c>
      <c r="T315" s="2147"/>
      <c r="U315" s="914"/>
      <c r="V315" s="914"/>
      <c r="W315" s="914"/>
      <c r="X315" s="1131"/>
    </row>
    <row r="316" spans="2:24" ht="11.25" customHeight="1" x14ac:dyDescent="0.25">
      <c r="B316" s="1131"/>
      <c r="C316" s="914"/>
      <c r="D316" s="2146"/>
      <c r="E316" s="2146"/>
      <c r="F316" s="2146"/>
      <c r="G316" s="2146"/>
      <c r="H316" s="2146"/>
      <c r="I316" s="2146"/>
      <c r="J316" s="2146"/>
      <c r="K316" s="2146"/>
      <c r="L316" s="2146"/>
      <c r="M316" s="2146"/>
      <c r="N316" s="2146"/>
      <c r="O316" s="2146"/>
      <c r="P316" s="2146"/>
      <c r="Q316" s="2147"/>
      <c r="R316" s="2147"/>
      <c r="S316" s="2147"/>
      <c r="T316" s="2147"/>
      <c r="U316" s="914"/>
      <c r="V316" s="914"/>
      <c r="W316" s="914"/>
      <c r="X316" s="1131"/>
    </row>
    <row r="317" spans="2:24" ht="15" customHeight="1" x14ac:dyDescent="0.25">
      <c r="B317" s="1131"/>
      <c r="C317" s="914"/>
      <c r="D317" s="920"/>
      <c r="E317" s="920"/>
      <c r="F317" s="920"/>
      <c r="G317" s="920"/>
      <c r="H317" s="920"/>
      <c r="I317" s="920"/>
      <c r="J317" s="920"/>
      <c r="K317" s="920"/>
      <c r="L317" s="920"/>
      <c r="M317" s="920"/>
      <c r="N317" s="920"/>
      <c r="O317" s="920"/>
      <c r="P317" s="920"/>
      <c r="Q317" s="920"/>
      <c r="R317" s="920"/>
      <c r="S317" s="920"/>
      <c r="T317" s="920"/>
      <c r="U317" s="914"/>
      <c r="V317" s="914"/>
      <c r="W317" s="914"/>
      <c r="X317" s="1131"/>
    </row>
    <row r="318" spans="2:24" ht="14.1" customHeight="1" x14ac:dyDescent="0.25">
      <c r="B318" s="1131"/>
      <c r="C318" s="1131"/>
      <c r="D318" s="1296"/>
      <c r="E318" s="1296"/>
      <c r="F318" s="1296"/>
      <c r="G318" s="1296"/>
      <c r="H318" s="1296"/>
      <c r="I318" s="1296"/>
      <c r="J318" s="1296"/>
      <c r="K318" s="1296"/>
      <c r="L318" s="1296"/>
      <c r="M318" s="1296"/>
      <c r="N318" s="1296"/>
      <c r="O318" s="1296"/>
      <c r="P318" s="1296"/>
      <c r="Q318" s="1296"/>
      <c r="R318" s="1296"/>
      <c r="S318" s="1296"/>
      <c r="T318" s="1296"/>
      <c r="U318" s="1131"/>
      <c r="V318" s="1131"/>
      <c r="W318" s="1131"/>
      <c r="X318" s="1131"/>
    </row>
    <row r="319" spans="2:24" s="474" customFormat="1" ht="9.9499999999999993" customHeight="1" x14ac:dyDescent="0.25">
      <c r="D319" s="451"/>
      <c r="E319" s="451"/>
      <c r="F319" s="451"/>
      <c r="G319" s="451"/>
      <c r="H319" s="451"/>
      <c r="I319" s="451"/>
      <c r="J319" s="451"/>
      <c r="K319" s="451"/>
      <c r="L319" s="451"/>
      <c r="M319" s="451"/>
      <c r="N319" s="451"/>
      <c r="O319" s="451"/>
      <c r="P319" s="451"/>
      <c r="Q319" s="451"/>
      <c r="R319" s="451"/>
      <c r="S319" s="451"/>
      <c r="T319" s="451"/>
    </row>
  </sheetData>
  <sheetProtection password="C613" sheet="1" objects="1" scenarios="1" selectLockedCells="1"/>
  <dataConsolidate/>
  <mergeCells count="464">
    <mergeCell ref="Q288:R288"/>
    <mergeCell ref="D296:P296"/>
    <mergeCell ref="S246:T246"/>
    <mergeCell ref="D274:P274"/>
    <mergeCell ref="Q274:R274"/>
    <mergeCell ref="S274:T274"/>
    <mergeCell ref="S259:T259"/>
    <mergeCell ref="G272:O272"/>
    <mergeCell ref="G273:O273"/>
    <mergeCell ref="R261:T273"/>
    <mergeCell ref="Q260:R260"/>
    <mergeCell ref="S260:T260"/>
    <mergeCell ref="G267:O267"/>
    <mergeCell ref="G268:O268"/>
    <mergeCell ref="G270:O270"/>
    <mergeCell ref="G271:O271"/>
    <mergeCell ref="S258:T258"/>
    <mergeCell ref="Q257:R257"/>
    <mergeCell ref="S257:T257"/>
    <mergeCell ref="D249:P249"/>
    <mergeCell ref="Q249:R249"/>
    <mergeCell ref="S249:T249"/>
    <mergeCell ref="Q248:R248"/>
    <mergeCell ref="S248:T248"/>
    <mergeCell ref="D315:P316"/>
    <mergeCell ref="Q315:R316"/>
    <mergeCell ref="S315:T316"/>
    <mergeCell ref="S85:T85"/>
    <mergeCell ref="Q85:R85"/>
    <mergeCell ref="Q100:R100"/>
    <mergeCell ref="Q141:R141"/>
    <mergeCell ref="S154:T154"/>
    <mergeCell ref="D143:O143"/>
    <mergeCell ref="S288:T288"/>
    <mergeCell ref="Q289:R289"/>
    <mergeCell ref="S289:T289"/>
    <mergeCell ref="D290:P290"/>
    <mergeCell ref="Q290:R290"/>
    <mergeCell ref="S290:T290"/>
    <mergeCell ref="S293:T293"/>
    <mergeCell ref="D306:P307"/>
    <mergeCell ref="Q306:R307"/>
    <mergeCell ref="S306:T307"/>
    <mergeCell ref="D276:P279"/>
    <mergeCell ref="Q276:R279"/>
    <mergeCell ref="S276:T279"/>
    <mergeCell ref="Q302:R305"/>
    <mergeCell ref="S295:T295"/>
    <mergeCell ref="D313:P314"/>
    <mergeCell ref="Q313:R314"/>
    <mergeCell ref="S313:T314"/>
    <mergeCell ref="D280:P281"/>
    <mergeCell ref="Q280:R281"/>
    <mergeCell ref="S280:T281"/>
    <mergeCell ref="D282:P283"/>
    <mergeCell ref="Q282:R283"/>
    <mergeCell ref="S282:T283"/>
    <mergeCell ref="Q296:R296"/>
    <mergeCell ref="S296:T296"/>
    <mergeCell ref="Q299:R299"/>
    <mergeCell ref="S299:T299"/>
    <mergeCell ref="Q294:R294"/>
    <mergeCell ref="S294:T294"/>
    <mergeCell ref="Q295:R295"/>
    <mergeCell ref="Q300:R300"/>
    <mergeCell ref="S300:T300"/>
    <mergeCell ref="D309:P312"/>
    <mergeCell ref="Q309:R312"/>
    <mergeCell ref="S302:T305"/>
    <mergeCell ref="D302:P305"/>
    <mergeCell ref="S309:T312"/>
    <mergeCell ref="D300:P300"/>
    <mergeCell ref="Q247:R247"/>
    <mergeCell ref="S247:T247"/>
    <mergeCell ref="Q243:R243"/>
    <mergeCell ref="S243:T243"/>
    <mergeCell ref="D240:D242"/>
    <mergeCell ref="P240:P242"/>
    <mergeCell ref="Q240:R242"/>
    <mergeCell ref="S240:T242"/>
    <mergeCell ref="Q233:R233"/>
    <mergeCell ref="D244:D245"/>
    <mergeCell ref="P244:P245"/>
    <mergeCell ref="Q244:R245"/>
    <mergeCell ref="S244:T245"/>
    <mergeCell ref="Q232:R232"/>
    <mergeCell ref="Q231:R231"/>
    <mergeCell ref="S231:T231"/>
    <mergeCell ref="D236:P236"/>
    <mergeCell ref="Q236:R236"/>
    <mergeCell ref="S236:T236"/>
    <mergeCell ref="Q235:R235"/>
    <mergeCell ref="S235:T235"/>
    <mergeCell ref="Q234:R234"/>
    <mergeCell ref="S234:T234"/>
    <mergeCell ref="S233:T233"/>
    <mergeCell ref="Q230:R230"/>
    <mergeCell ref="S230:T230"/>
    <mergeCell ref="D227:P227"/>
    <mergeCell ref="Q227:R227"/>
    <mergeCell ref="S227:T227"/>
    <mergeCell ref="Q226:R226"/>
    <mergeCell ref="Q225:R225"/>
    <mergeCell ref="Q224:R224"/>
    <mergeCell ref="S224:T224"/>
    <mergeCell ref="Q223:R223"/>
    <mergeCell ref="S223:T223"/>
    <mergeCell ref="Q222:R222"/>
    <mergeCell ref="S222:T222"/>
    <mergeCell ref="Q221:R221"/>
    <mergeCell ref="S221:T221"/>
    <mergeCell ref="E213:O214"/>
    <mergeCell ref="Q213:R213"/>
    <mergeCell ref="S213:T213"/>
    <mergeCell ref="Q220:R220"/>
    <mergeCell ref="Q218:R218"/>
    <mergeCell ref="S218:T218"/>
    <mergeCell ref="Q215:R215"/>
    <mergeCell ref="Q216:R216"/>
    <mergeCell ref="Q219:R219"/>
    <mergeCell ref="Q212:R212"/>
    <mergeCell ref="S212:T212"/>
    <mergeCell ref="D209:P209"/>
    <mergeCell ref="Q209:R209"/>
    <mergeCell ref="S209:T209"/>
    <mergeCell ref="Q214:R214"/>
    <mergeCell ref="S214:T214"/>
    <mergeCell ref="Q208:R208"/>
    <mergeCell ref="S208:T208"/>
    <mergeCell ref="Q201:R201"/>
    <mergeCell ref="Q198:R198"/>
    <mergeCell ref="Q197:R197"/>
    <mergeCell ref="S197:T197"/>
    <mergeCell ref="Q202:R202"/>
    <mergeCell ref="Q196:R196"/>
    <mergeCell ref="S196:T196"/>
    <mergeCell ref="S199:T206"/>
    <mergeCell ref="D211:T211"/>
    <mergeCell ref="Q207:R207"/>
    <mergeCell ref="S187:T187"/>
    <mergeCell ref="E166:O166"/>
    <mergeCell ref="Q174:R174"/>
    <mergeCell ref="S174:T174"/>
    <mergeCell ref="Q173:R173"/>
    <mergeCell ref="S173:T173"/>
    <mergeCell ref="S172:T172"/>
    <mergeCell ref="Q170:R170"/>
    <mergeCell ref="S170:T170"/>
    <mergeCell ref="Q175:R175"/>
    <mergeCell ref="S175:T175"/>
    <mergeCell ref="Q186:R186"/>
    <mergeCell ref="Q176:R176"/>
    <mergeCell ref="S176:T176"/>
    <mergeCell ref="Q183:R183"/>
    <mergeCell ref="S183:T183"/>
    <mergeCell ref="Q181:R181"/>
    <mergeCell ref="Q168:R168"/>
    <mergeCell ref="S168:T168"/>
    <mergeCell ref="Q171:R171"/>
    <mergeCell ref="S171:T171"/>
    <mergeCell ref="Q172:R172"/>
    <mergeCell ref="S179:T179"/>
    <mergeCell ref="Q185:R185"/>
    <mergeCell ref="J156:P156"/>
    <mergeCell ref="J157:P157"/>
    <mergeCell ref="Q163:R163"/>
    <mergeCell ref="S163:T163"/>
    <mergeCell ref="Q162:R162"/>
    <mergeCell ref="Q160:R160"/>
    <mergeCell ref="S160:T160"/>
    <mergeCell ref="Q164:R164"/>
    <mergeCell ref="S164:T164"/>
    <mergeCell ref="S162:T162"/>
    <mergeCell ref="Q129:R129"/>
    <mergeCell ref="Q123:R123"/>
    <mergeCell ref="Q122:R122"/>
    <mergeCell ref="Q124:R124"/>
    <mergeCell ref="Q136:R136"/>
    <mergeCell ref="S122:T140"/>
    <mergeCell ref="Q128:R128"/>
    <mergeCell ref="Q125:R125"/>
    <mergeCell ref="Q131:R131"/>
    <mergeCell ref="Q130:R130"/>
    <mergeCell ref="Q133:R133"/>
    <mergeCell ref="Q132:R132"/>
    <mergeCell ref="Q140:R140"/>
    <mergeCell ref="Q135:R135"/>
    <mergeCell ref="Q139:R139"/>
    <mergeCell ref="Q138:R138"/>
    <mergeCell ref="Q137:R137"/>
    <mergeCell ref="Q127:R127"/>
    <mergeCell ref="Q121:R121"/>
    <mergeCell ref="S121:T121"/>
    <mergeCell ref="D120:O121"/>
    <mergeCell ref="Q120:R120"/>
    <mergeCell ref="S120:T120"/>
    <mergeCell ref="Q119:R119"/>
    <mergeCell ref="S119:T119"/>
    <mergeCell ref="Q117:R117"/>
    <mergeCell ref="S117:T117"/>
    <mergeCell ref="Q92:R92"/>
    <mergeCell ref="S92:T92"/>
    <mergeCell ref="Q96:R96"/>
    <mergeCell ref="Q95:R95"/>
    <mergeCell ref="S94:T97"/>
    <mergeCell ref="Q97:R97"/>
    <mergeCell ref="Q90:R90"/>
    <mergeCell ref="Q89:R89"/>
    <mergeCell ref="Q104:R104"/>
    <mergeCell ref="S104:T104"/>
    <mergeCell ref="Q103:R103"/>
    <mergeCell ref="S103:T103"/>
    <mergeCell ref="Q98:R98"/>
    <mergeCell ref="Q101:R101"/>
    <mergeCell ref="S101:T101"/>
    <mergeCell ref="Q99:R99"/>
    <mergeCell ref="Q94:R94"/>
    <mergeCell ref="S89:T90"/>
    <mergeCell ref="Q88:R88"/>
    <mergeCell ref="S88:T88"/>
    <mergeCell ref="Q87:R87"/>
    <mergeCell ref="S87:T87"/>
    <mergeCell ref="Q86:R86"/>
    <mergeCell ref="S86:T86"/>
    <mergeCell ref="Q84:R84"/>
    <mergeCell ref="S84:T84"/>
    <mergeCell ref="Q91:R91"/>
    <mergeCell ref="Q74:R74"/>
    <mergeCell ref="S74:T74"/>
    <mergeCell ref="Q72:R72"/>
    <mergeCell ref="S72:T72"/>
    <mergeCell ref="Q82:R82"/>
    <mergeCell ref="S82:T82"/>
    <mergeCell ref="Q83:R83"/>
    <mergeCell ref="S83:T83"/>
    <mergeCell ref="Q80:R80"/>
    <mergeCell ref="Q79:R79"/>
    <mergeCell ref="Q78:R78"/>
    <mergeCell ref="Q77:R77"/>
    <mergeCell ref="S76:T78"/>
    <mergeCell ref="S58:T58"/>
    <mergeCell ref="Q55:R55"/>
    <mergeCell ref="S55:T55"/>
    <mergeCell ref="Q56:R56"/>
    <mergeCell ref="S56:T56"/>
    <mergeCell ref="D61:P61"/>
    <mergeCell ref="Q61:R61"/>
    <mergeCell ref="S61:T61"/>
    <mergeCell ref="Q60:R60"/>
    <mergeCell ref="S60:T60"/>
    <mergeCell ref="Q59:R59"/>
    <mergeCell ref="S59:T59"/>
    <mergeCell ref="Q19:R19"/>
    <mergeCell ref="S19:T19"/>
    <mergeCell ref="Q21:R21"/>
    <mergeCell ref="S21:T21"/>
    <mergeCell ref="Q27:R27"/>
    <mergeCell ref="S27:T27"/>
    <mergeCell ref="Q31:R31"/>
    <mergeCell ref="Q20:R20"/>
    <mergeCell ref="S20:T20"/>
    <mergeCell ref="S23:T23"/>
    <mergeCell ref="Q23:R23"/>
    <mergeCell ref="Q22:R22"/>
    <mergeCell ref="S22:T22"/>
    <mergeCell ref="S31:T31"/>
    <mergeCell ref="Q24:R24"/>
    <mergeCell ref="S24:T24"/>
    <mergeCell ref="Q28:R28"/>
    <mergeCell ref="S28:T28"/>
    <mergeCell ref="Q8:R12"/>
    <mergeCell ref="D17:D18"/>
    <mergeCell ref="E17:O18"/>
    <mergeCell ref="P17:P18"/>
    <mergeCell ref="Q17:R18"/>
    <mergeCell ref="S17:T18"/>
    <mergeCell ref="S8:T8"/>
    <mergeCell ref="S9:T12"/>
    <mergeCell ref="U8:X12"/>
    <mergeCell ref="Q43:R43"/>
    <mergeCell ref="Q32:R32"/>
    <mergeCell ref="S32:T32"/>
    <mergeCell ref="Q36:R36"/>
    <mergeCell ref="Q51:R51"/>
    <mergeCell ref="S51:T51"/>
    <mergeCell ref="Q50:R50"/>
    <mergeCell ref="S50:T50"/>
    <mergeCell ref="Q142:R142"/>
    <mergeCell ref="S142:T142"/>
    <mergeCell ref="Q115:R115"/>
    <mergeCell ref="S115:T115"/>
    <mergeCell ref="Q118:R118"/>
    <mergeCell ref="S118:T118"/>
    <mergeCell ref="Q45:R45"/>
    <mergeCell ref="Q44:R44"/>
    <mergeCell ref="Q54:R54"/>
    <mergeCell ref="Q107:R107"/>
    <mergeCell ref="S54:T54"/>
    <mergeCell ref="Q52:R52"/>
    <mergeCell ref="S52:T52"/>
    <mergeCell ref="Q48:R48"/>
    <mergeCell ref="S48:T48"/>
    <mergeCell ref="Q58:R58"/>
    <mergeCell ref="D24:P24"/>
    <mergeCell ref="D178:T178"/>
    <mergeCell ref="E28:N28"/>
    <mergeCell ref="S30:T30"/>
    <mergeCell ref="Q30:R30"/>
    <mergeCell ref="Q33:R33"/>
    <mergeCell ref="S33:T33"/>
    <mergeCell ref="Q39:R39"/>
    <mergeCell ref="Q37:R37"/>
    <mergeCell ref="S37:T37"/>
    <mergeCell ref="Q41:R41"/>
    <mergeCell ref="S41:T41"/>
    <mergeCell ref="Q40:R40"/>
    <mergeCell ref="S40:T40"/>
    <mergeCell ref="Q47:R47"/>
    <mergeCell ref="S47:T47"/>
    <mergeCell ref="Q46:R46"/>
    <mergeCell ref="Q143:R143"/>
    <mergeCell ref="S143:T143"/>
    <mergeCell ref="Q114:R114"/>
    <mergeCell ref="S114:T114"/>
    <mergeCell ref="Q126:R126"/>
    <mergeCell ref="Q147:R147"/>
    <mergeCell ref="S147:T147"/>
    <mergeCell ref="Q293:R293"/>
    <mergeCell ref="S191:T192"/>
    <mergeCell ref="S194:T195"/>
    <mergeCell ref="S216:T217"/>
    <mergeCell ref="S219:T220"/>
    <mergeCell ref="S225:T226"/>
    <mergeCell ref="Q205:R205"/>
    <mergeCell ref="Q206:R206"/>
    <mergeCell ref="Q200:R200"/>
    <mergeCell ref="Q191:R191"/>
    <mergeCell ref="Q217:R217"/>
    <mergeCell ref="Q239:R239"/>
    <mergeCell ref="S239:T239"/>
    <mergeCell ref="Q246:R246"/>
    <mergeCell ref="Q192:R192"/>
    <mergeCell ref="Q204:R204"/>
    <mergeCell ref="D252:T256"/>
    <mergeCell ref="Q203:R203"/>
    <mergeCell ref="Q195:R195"/>
    <mergeCell ref="Q194:R194"/>
    <mergeCell ref="Q193:R193"/>
    <mergeCell ref="S193:T193"/>
    <mergeCell ref="Q199:R199"/>
    <mergeCell ref="Q258:R259"/>
    <mergeCell ref="E19:M19"/>
    <mergeCell ref="E22:M22"/>
    <mergeCell ref="E33:M33"/>
    <mergeCell ref="E86:M86"/>
    <mergeCell ref="Q190:R190"/>
    <mergeCell ref="S190:T190"/>
    <mergeCell ref="S184:T186"/>
    <mergeCell ref="Q188:R188"/>
    <mergeCell ref="S188:T188"/>
    <mergeCell ref="Q184:R184"/>
    <mergeCell ref="Q189:R189"/>
    <mergeCell ref="S189:T189"/>
    <mergeCell ref="Q134:R134"/>
    <mergeCell ref="S181:T181"/>
    <mergeCell ref="Q182:R182"/>
    <mergeCell ref="S182:T182"/>
    <mergeCell ref="Q153:R153"/>
    <mergeCell ref="S153:T153"/>
    <mergeCell ref="Q152:R152"/>
    <mergeCell ref="S152:T152"/>
    <mergeCell ref="Q144:R144"/>
    <mergeCell ref="S144:T144"/>
    <mergeCell ref="Q154:R154"/>
    <mergeCell ref="Q165:R165"/>
    <mergeCell ref="S43:T45"/>
    <mergeCell ref="S46:T46"/>
    <mergeCell ref="S141:T141"/>
    <mergeCell ref="J175:P175"/>
    <mergeCell ref="J176:P176"/>
    <mergeCell ref="D175:I176"/>
    <mergeCell ref="Q105:R105"/>
    <mergeCell ref="S105:T105"/>
    <mergeCell ref="Q113:R113"/>
    <mergeCell ref="S113:T113"/>
    <mergeCell ref="Q110:R110"/>
    <mergeCell ref="Q108:R108"/>
    <mergeCell ref="Q111:R111"/>
    <mergeCell ref="S111:T111"/>
    <mergeCell ref="S165:T165"/>
    <mergeCell ref="Q167:R167"/>
    <mergeCell ref="S167:T167"/>
    <mergeCell ref="Q148:R148"/>
    <mergeCell ref="S148:T148"/>
    <mergeCell ref="Q146:R146"/>
    <mergeCell ref="S146:T146"/>
    <mergeCell ref="Q145:R145"/>
    <mergeCell ref="S145:T145"/>
    <mergeCell ref="Q169:R169"/>
    <mergeCell ref="Q180:R180"/>
    <mergeCell ref="S180:T180"/>
    <mergeCell ref="S150:T150"/>
    <mergeCell ref="Q155:R155"/>
    <mergeCell ref="S155:T155"/>
    <mergeCell ref="E180:O182"/>
    <mergeCell ref="Q116:R116"/>
    <mergeCell ref="S116:T116"/>
    <mergeCell ref="Q106:R106"/>
    <mergeCell ref="S106:T106"/>
    <mergeCell ref="S107:T110"/>
    <mergeCell ref="Q109:R109"/>
    <mergeCell ref="D156:I157"/>
    <mergeCell ref="S169:T169"/>
    <mergeCell ref="Q156:R156"/>
    <mergeCell ref="S156:T156"/>
    <mergeCell ref="Q157:R157"/>
    <mergeCell ref="S157:T157"/>
    <mergeCell ref="Q179:R179"/>
    <mergeCell ref="Q150:R150"/>
    <mergeCell ref="Q149:R149"/>
    <mergeCell ref="S149:T149"/>
    <mergeCell ref="Q151:R151"/>
    <mergeCell ref="S151:T151"/>
    <mergeCell ref="E7:G7"/>
    <mergeCell ref="F105:M105"/>
    <mergeCell ref="F141:O141"/>
    <mergeCell ref="F161:O162"/>
    <mergeCell ref="F163:O164"/>
    <mergeCell ref="F240:O242"/>
    <mergeCell ref="F244:O245"/>
    <mergeCell ref="F233:M233"/>
    <mergeCell ref="F222:M222"/>
    <mergeCell ref="F208:M208"/>
    <mergeCell ref="G191:M191"/>
    <mergeCell ref="G192:M192"/>
    <mergeCell ref="F71:M71"/>
    <mergeCell ref="E145:M145"/>
    <mergeCell ref="F154:M154"/>
    <mergeCell ref="B8:P12"/>
    <mergeCell ref="D63:T63"/>
    <mergeCell ref="Q64:R64"/>
    <mergeCell ref="S64:T64"/>
    <mergeCell ref="Q69:R69"/>
    <mergeCell ref="S69:T69"/>
    <mergeCell ref="Q76:R76"/>
    <mergeCell ref="Q75:R75"/>
    <mergeCell ref="S75:T75"/>
    <mergeCell ref="U299:V299"/>
    <mergeCell ref="U293:V295"/>
    <mergeCell ref="U288:V289"/>
    <mergeCell ref="U27:V60"/>
    <mergeCell ref="U17:V23"/>
    <mergeCell ref="U64:V155"/>
    <mergeCell ref="U160:V174"/>
    <mergeCell ref="U212:V226"/>
    <mergeCell ref="U179:V208"/>
    <mergeCell ref="U239:V247"/>
    <mergeCell ref="U230:V235"/>
    <mergeCell ref="U252:V273"/>
    <mergeCell ref="U276:V277"/>
    <mergeCell ref="V278:V279"/>
    <mergeCell ref="U278:U279"/>
    <mergeCell ref="V280:V281"/>
    <mergeCell ref="U280:U281"/>
  </mergeCells>
  <pageMargins left="3.937007874015748E-2" right="3.937007874015748E-2" top="0.19685039370078741" bottom="0.39370078740157483" header="0.31496062992125984" footer="0.31496062992125984"/>
  <pageSetup paperSize="8" scale="62" orientation="portrait" r:id="rId1"/>
  <headerFooter>
    <oddFooter>&amp;R&amp;"Trebuchet MS,Regular"&amp;8MyCREST SCORECARD/SC rev 7.2/ Page &amp;N</oddFooter>
  </headerFooter>
  <rowBreaks count="3" manualBreakCount="3">
    <brk id="84" max="24" man="1"/>
    <brk id="164" max="24" man="1"/>
    <brk id="250" max="24" man="1"/>
  </rowBreaks>
  <ignoredErrors>
    <ignoredError sqref="Q175"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237"/>
  <sheetViews>
    <sheetView showGridLines="0" topLeftCell="A19" zoomScale="80" zoomScaleNormal="80" zoomScaleSheetLayoutView="80" zoomScalePageLayoutView="90" workbookViewId="0">
      <selection activeCell="S65" sqref="S65:T71"/>
    </sheetView>
  </sheetViews>
  <sheetFormatPr defaultColWidth="9.140625" defaultRowHeight="15" x14ac:dyDescent="0.25"/>
  <cols>
    <col min="1" max="1" width="2.7109375" style="683" customWidth="1"/>
    <col min="2" max="2" width="1.7109375" style="683" customWidth="1"/>
    <col min="3" max="3" width="3.7109375" style="683" customWidth="1"/>
    <col min="4" max="4" width="6.5703125" style="683" customWidth="1"/>
    <col min="5" max="6" width="3.85546875" style="683" customWidth="1"/>
    <col min="7" max="8" width="9.140625" style="683"/>
    <col min="9" max="9" width="4.42578125" style="683" customWidth="1"/>
    <col min="10" max="10" width="7.5703125" style="683" customWidth="1"/>
    <col min="11" max="11" width="7.7109375" style="683" customWidth="1"/>
    <col min="12" max="12" width="30.7109375" style="683" hidden="1" customWidth="1"/>
    <col min="13" max="13" width="9.140625" style="683"/>
    <col min="14" max="14" width="9.140625" style="683" hidden="1" customWidth="1"/>
    <col min="15" max="15" width="17" style="683" customWidth="1"/>
    <col min="16" max="16" width="4.85546875" style="683" customWidth="1"/>
    <col min="17" max="18" width="6" style="683" customWidth="1"/>
    <col min="19" max="20" width="8.85546875" style="358" customWidth="1"/>
    <col min="21" max="21" width="14.85546875" style="683" customWidth="1"/>
    <col min="22" max="22" width="19" style="683" customWidth="1"/>
    <col min="23" max="23" width="3.7109375" style="683" customWidth="1"/>
    <col min="24" max="24" width="1.7109375" style="683" customWidth="1"/>
    <col min="25" max="25" width="2.7109375" style="683" customWidth="1"/>
    <col min="26" max="26" width="9.140625" style="683"/>
    <col min="27" max="29" width="9.140625" style="683" hidden="1" customWidth="1"/>
    <col min="30" max="16384" width="9.140625" style="683"/>
  </cols>
  <sheetData>
    <row r="1" spans="2:24" x14ac:dyDescent="0.25">
      <c r="B1" s="474"/>
      <c r="D1" s="399"/>
      <c r="E1" s="399"/>
      <c r="F1" s="399"/>
      <c r="G1" s="399"/>
      <c r="H1" s="399"/>
      <c r="I1" s="399"/>
      <c r="J1" s="399"/>
      <c r="K1" s="399"/>
    </row>
    <row r="2" spans="2:24" ht="26.25" customHeight="1" x14ac:dyDescent="0.45">
      <c r="B2" s="474"/>
      <c r="E2" s="399"/>
      <c r="F2" s="399"/>
      <c r="G2" s="752"/>
      <c r="I2" s="399"/>
      <c r="J2" s="399"/>
      <c r="K2" s="399"/>
    </row>
    <row r="3" spans="2:24" ht="15" customHeight="1" x14ac:dyDescent="0.25">
      <c r="B3" s="474"/>
      <c r="E3" s="399"/>
      <c r="F3" s="399"/>
      <c r="I3" s="399"/>
      <c r="J3" s="399"/>
      <c r="K3" s="399"/>
    </row>
    <row r="4" spans="2:24" ht="15" customHeight="1" x14ac:dyDescent="0.3">
      <c r="B4" s="474"/>
      <c r="E4" s="399"/>
      <c r="F4" s="399"/>
      <c r="G4" s="753"/>
      <c r="I4" s="399"/>
      <c r="J4" s="399"/>
      <c r="K4" s="399"/>
    </row>
    <row r="5" spans="2:24" ht="18" customHeight="1" x14ac:dyDescent="0.3">
      <c r="B5" s="753" t="s">
        <v>1062</v>
      </c>
      <c r="E5" s="399"/>
      <c r="F5" s="399"/>
      <c r="G5" s="753"/>
      <c r="I5" s="399"/>
      <c r="J5" s="399"/>
      <c r="K5" s="399"/>
    </row>
    <row r="6" spans="2:24" ht="23.25" x14ac:dyDescent="0.35">
      <c r="B6" s="515" t="s">
        <v>1216</v>
      </c>
      <c r="D6" s="515"/>
      <c r="E6" s="399"/>
      <c r="F6" s="399"/>
      <c r="G6" s="515"/>
      <c r="I6" s="399"/>
      <c r="J6" s="399"/>
      <c r="K6" s="399"/>
      <c r="L6" s="399"/>
      <c r="M6" s="399"/>
      <c r="N6" s="399"/>
      <c r="O6" s="399"/>
      <c r="P6" s="399"/>
      <c r="Q6" s="399"/>
      <c r="R6" s="399"/>
    </row>
    <row r="7" spans="2:24" ht="15" customHeight="1" x14ac:dyDescent="0.3">
      <c r="B7" s="753" t="s">
        <v>675</v>
      </c>
      <c r="E7" s="2071"/>
      <c r="F7" s="2071"/>
      <c r="G7" s="2071"/>
      <c r="I7" s="399"/>
      <c r="J7" s="399"/>
      <c r="K7" s="399"/>
      <c r="L7" s="399"/>
      <c r="M7" s="399"/>
      <c r="N7" s="399"/>
      <c r="O7" s="399"/>
      <c r="P7" s="399"/>
      <c r="Q7" s="399"/>
      <c r="R7" s="399"/>
    </row>
    <row r="8" spans="2:24" ht="15" customHeight="1" x14ac:dyDescent="0.25">
      <c r="B8" s="2235" t="s">
        <v>277</v>
      </c>
      <c r="C8" s="2236"/>
      <c r="D8" s="2236"/>
      <c r="E8" s="2236"/>
      <c r="F8" s="2236"/>
      <c r="G8" s="2236"/>
      <c r="H8" s="2236"/>
      <c r="I8" s="2236"/>
      <c r="J8" s="2236"/>
      <c r="K8" s="2236"/>
      <c r="L8" s="2236"/>
      <c r="M8" s="2236"/>
      <c r="N8" s="2236"/>
      <c r="O8" s="2236"/>
      <c r="P8" s="2237"/>
      <c r="Q8" s="2244" t="s">
        <v>1198</v>
      </c>
      <c r="R8" s="2245"/>
      <c r="S8" s="2252" t="s">
        <v>678</v>
      </c>
      <c r="T8" s="2253"/>
      <c r="U8" s="2235" t="s">
        <v>1206</v>
      </c>
      <c r="V8" s="2236"/>
      <c r="W8" s="2236"/>
      <c r="X8" s="2237"/>
    </row>
    <row r="9" spans="2:24" ht="11.25" customHeight="1" x14ac:dyDescent="0.25">
      <c r="B9" s="2238"/>
      <c r="C9" s="2239"/>
      <c r="D9" s="2239"/>
      <c r="E9" s="2239"/>
      <c r="F9" s="2239"/>
      <c r="G9" s="2239"/>
      <c r="H9" s="2239"/>
      <c r="I9" s="2239"/>
      <c r="J9" s="2239"/>
      <c r="K9" s="2239"/>
      <c r="L9" s="2239"/>
      <c r="M9" s="2239"/>
      <c r="N9" s="2239"/>
      <c r="O9" s="2239"/>
      <c r="P9" s="2240"/>
      <c r="Q9" s="2246"/>
      <c r="R9" s="2247"/>
      <c r="S9" s="2251" t="s">
        <v>995</v>
      </c>
      <c r="T9" s="2251"/>
      <c r="U9" s="2238"/>
      <c r="V9" s="2239"/>
      <c r="W9" s="2239"/>
      <c r="X9" s="2240"/>
    </row>
    <row r="10" spans="2:24" ht="11.25" customHeight="1" x14ac:dyDescent="0.25">
      <c r="B10" s="2238"/>
      <c r="C10" s="2239"/>
      <c r="D10" s="2239"/>
      <c r="E10" s="2239"/>
      <c r="F10" s="2239"/>
      <c r="G10" s="2239"/>
      <c r="H10" s="2239"/>
      <c r="I10" s="2239"/>
      <c r="J10" s="2239"/>
      <c r="K10" s="2239"/>
      <c r="L10" s="2239"/>
      <c r="M10" s="2239"/>
      <c r="N10" s="2239"/>
      <c r="O10" s="2239"/>
      <c r="P10" s="2240"/>
      <c r="Q10" s="2246"/>
      <c r="R10" s="2247"/>
      <c r="S10" s="2251"/>
      <c r="T10" s="2251"/>
      <c r="U10" s="2238"/>
      <c r="V10" s="2239"/>
      <c r="W10" s="2239"/>
      <c r="X10" s="2240"/>
    </row>
    <row r="11" spans="2:24" ht="11.25" customHeight="1" x14ac:dyDescent="0.25">
      <c r="B11" s="2238"/>
      <c r="C11" s="2239"/>
      <c r="D11" s="2239"/>
      <c r="E11" s="2239"/>
      <c r="F11" s="2239"/>
      <c r="G11" s="2239"/>
      <c r="H11" s="2239"/>
      <c r="I11" s="2239"/>
      <c r="J11" s="2239"/>
      <c r="K11" s="2239"/>
      <c r="L11" s="2239"/>
      <c r="M11" s="2239"/>
      <c r="N11" s="2239"/>
      <c r="O11" s="2239"/>
      <c r="P11" s="2240"/>
      <c r="Q11" s="2246"/>
      <c r="R11" s="2247"/>
      <c r="S11" s="2251"/>
      <c r="T11" s="2251"/>
      <c r="U11" s="2238"/>
      <c r="V11" s="2239"/>
      <c r="W11" s="2239"/>
      <c r="X11" s="2240"/>
    </row>
    <row r="12" spans="2:24" ht="11.25" customHeight="1" x14ac:dyDescent="0.25">
      <c r="B12" s="2241"/>
      <c r="C12" s="2242"/>
      <c r="D12" s="2242"/>
      <c r="E12" s="2242"/>
      <c r="F12" s="2242"/>
      <c r="G12" s="2242"/>
      <c r="H12" s="2242"/>
      <c r="I12" s="2242"/>
      <c r="J12" s="2242"/>
      <c r="K12" s="2242"/>
      <c r="L12" s="2242"/>
      <c r="M12" s="2242"/>
      <c r="N12" s="2242"/>
      <c r="O12" s="2242"/>
      <c r="P12" s="2243"/>
      <c r="Q12" s="2248"/>
      <c r="R12" s="2249"/>
      <c r="S12" s="2251"/>
      <c r="T12" s="2251"/>
      <c r="U12" s="2241"/>
      <c r="V12" s="2242"/>
      <c r="W12" s="2242"/>
      <c r="X12" s="2243"/>
    </row>
    <row r="13" spans="2:24" ht="9.9499999999999993" customHeight="1" x14ac:dyDescent="0.25">
      <c r="B13" s="915"/>
      <c r="C13" s="914"/>
      <c r="D13" s="916"/>
      <c r="E13" s="916"/>
      <c r="F13" s="916"/>
      <c r="G13" s="916"/>
      <c r="H13" s="916"/>
      <c r="I13" s="916"/>
      <c r="J13" s="916"/>
      <c r="K13" s="916"/>
      <c r="L13" s="916"/>
      <c r="M13" s="916"/>
      <c r="N13" s="916"/>
      <c r="O13" s="916"/>
      <c r="P13" s="916"/>
      <c r="Q13" s="917"/>
      <c r="R13" s="917"/>
      <c r="S13" s="917"/>
      <c r="T13" s="917"/>
      <c r="U13" s="914"/>
      <c r="V13" s="914"/>
      <c r="W13" s="914"/>
      <c r="X13" s="914"/>
    </row>
    <row r="14" spans="2:24" s="474" customFormat="1" ht="14.1" customHeight="1" x14ac:dyDescent="0.25">
      <c r="B14" s="1247"/>
      <c r="C14" s="1247"/>
      <c r="D14" s="1294"/>
      <c r="E14" s="1294"/>
      <c r="F14" s="1294"/>
      <c r="G14" s="1294"/>
      <c r="H14" s="1294"/>
      <c r="I14" s="1294"/>
      <c r="J14" s="1294"/>
      <c r="K14" s="1294"/>
      <c r="L14" s="1294"/>
      <c r="M14" s="1294"/>
      <c r="N14" s="1294"/>
      <c r="O14" s="1294"/>
      <c r="P14" s="1294"/>
      <c r="Q14" s="1294"/>
      <c r="R14" s="1294"/>
      <c r="S14" s="1295"/>
      <c r="T14" s="1295"/>
      <c r="U14" s="1247"/>
      <c r="V14" s="1247"/>
      <c r="W14" s="1247"/>
      <c r="X14" s="1247"/>
    </row>
    <row r="15" spans="2:24" ht="27.75" x14ac:dyDescent="0.45">
      <c r="B15" s="1247"/>
      <c r="D15" s="2250" t="s">
        <v>217</v>
      </c>
      <c r="E15" s="2250"/>
      <c r="F15" s="2250"/>
      <c r="G15" s="2250"/>
      <c r="H15" s="2250"/>
      <c r="I15" s="2250"/>
      <c r="J15" s="2250"/>
      <c r="K15" s="2250"/>
      <c r="L15" s="2250"/>
      <c r="M15" s="2250"/>
      <c r="N15" s="2250"/>
      <c r="O15" s="2250"/>
      <c r="P15" s="2250"/>
      <c r="Q15" s="2250"/>
      <c r="R15" s="2250"/>
      <c r="S15" s="2250"/>
      <c r="T15" s="2250"/>
      <c r="X15" s="1247"/>
    </row>
    <row r="16" spans="2:24" ht="16.5" customHeight="1" x14ac:dyDescent="0.35">
      <c r="B16" s="1247"/>
      <c r="D16" s="1249" t="s">
        <v>814</v>
      </c>
      <c r="E16" s="1245"/>
      <c r="F16" s="1245"/>
      <c r="G16" s="1245"/>
      <c r="H16" s="1245"/>
      <c r="I16" s="1245"/>
      <c r="J16" s="1245"/>
      <c r="K16" s="1245"/>
      <c r="L16" s="1245"/>
      <c r="M16" s="1245"/>
      <c r="N16" s="1245"/>
      <c r="O16" s="1245"/>
      <c r="P16" s="1245"/>
      <c r="Q16" s="1245"/>
      <c r="R16" s="1245"/>
      <c r="S16" s="1246"/>
      <c r="T16" s="1246"/>
      <c r="U16" s="1247" t="s">
        <v>1207</v>
      </c>
      <c r="V16" s="1247"/>
      <c r="X16" s="1247"/>
    </row>
    <row r="17" spans="2:29" ht="16.5" customHeight="1" x14ac:dyDescent="0.35">
      <c r="B17" s="1247"/>
      <c r="D17" s="1187" t="s">
        <v>374</v>
      </c>
      <c r="E17" s="1230" t="s">
        <v>341</v>
      </c>
      <c r="F17" s="1230"/>
      <c r="G17" s="1231"/>
      <c r="H17" s="1231"/>
      <c r="I17" s="1231"/>
      <c r="J17" s="1231"/>
      <c r="K17" s="1231"/>
      <c r="L17" s="1232"/>
      <c r="M17" s="1232"/>
      <c r="N17" s="1192"/>
      <c r="O17" s="1192"/>
      <c r="P17" s="1233"/>
      <c r="Q17" s="2139"/>
      <c r="R17" s="2139"/>
      <c r="S17" s="2203"/>
      <c r="T17" s="2203"/>
      <c r="U17" s="2067"/>
      <c r="V17" s="2067"/>
      <c r="X17" s="1247"/>
    </row>
    <row r="18" spans="2:29" ht="16.5" customHeight="1" x14ac:dyDescent="0.35">
      <c r="B18" s="1247"/>
      <c r="D18" s="1222"/>
      <c r="F18" s="1196" t="s">
        <v>1145</v>
      </c>
      <c r="G18" s="1196"/>
      <c r="H18" s="1196"/>
      <c r="I18" s="1196"/>
      <c r="J18" s="1222"/>
      <c r="K18" s="1222"/>
      <c r="L18" s="1192"/>
      <c r="M18" s="1192"/>
      <c r="N18" s="1192"/>
      <c r="O18" s="1192"/>
      <c r="P18" s="1234" t="s">
        <v>180</v>
      </c>
      <c r="Q18" s="2139">
        <v>1</v>
      </c>
      <c r="R18" s="2139"/>
      <c r="S18" s="2099"/>
      <c r="T18" s="2100"/>
      <c r="U18" s="2067"/>
      <c r="V18" s="2067"/>
      <c r="X18" s="1247"/>
    </row>
    <row r="19" spans="2:29" ht="16.5" customHeight="1" x14ac:dyDescent="0.35">
      <c r="B19" s="1247"/>
      <c r="D19" s="1222"/>
      <c r="F19" s="1196" t="s">
        <v>860</v>
      </c>
      <c r="G19" s="1189"/>
      <c r="H19" s="1189"/>
      <c r="I19" s="1189"/>
      <c r="J19" s="1189"/>
      <c r="K19" s="1189"/>
      <c r="L19" s="1189"/>
      <c r="M19" s="1190"/>
      <c r="N19" s="1235"/>
      <c r="O19" s="1192"/>
      <c r="P19" s="1234" t="s">
        <v>180</v>
      </c>
      <c r="Q19" s="2139">
        <v>1</v>
      </c>
      <c r="R19" s="2139"/>
      <c r="S19" s="2099"/>
      <c r="T19" s="2100"/>
      <c r="U19" s="2067"/>
      <c r="V19" s="2067"/>
      <c r="X19" s="1247"/>
    </row>
    <row r="20" spans="2:29" ht="16.5" customHeight="1" x14ac:dyDescent="0.35">
      <c r="B20" s="1247"/>
      <c r="D20" s="1236"/>
      <c r="F20" s="1196" t="s">
        <v>861</v>
      </c>
      <c r="G20" s="1196"/>
      <c r="H20" s="1196"/>
      <c r="I20" s="1196"/>
      <c r="J20" s="1196"/>
      <c r="K20" s="1196"/>
      <c r="L20" s="1196"/>
      <c r="M20" s="1192"/>
      <c r="N20" s="1192"/>
      <c r="O20" s="1192"/>
      <c r="P20" s="1234" t="s">
        <v>180</v>
      </c>
      <c r="Q20" s="2139">
        <v>1</v>
      </c>
      <c r="R20" s="2139"/>
      <c r="S20" s="2099"/>
      <c r="T20" s="2100"/>
      <c r="U20" s="2067"/>
      <c r="V20" s="2067"/>
      <c r="X20" s="1247"/>
    </row>
    <row r="21" spans="2:29" ht="16.5" customHeight="1" x14ac:dyDescent="0.35">
      <c r="B21" s="1247"/>
      <c r="D21" s="1187" t="s">
        <v>375</v>
      </c>
      <c r="E21" s="1148" t="s">
        <v>251</v>
      </c>
      <c r="F21" s="1148"/>
      <c r="G21" s="1144"/>
      <c r="H21" s="1144"/>
      <c r="I21" s="1144"/>
      <c r="J21" s="1144"/>
      <c r="K21" s="1144"/>
      <c r="L21" s="1144"/>
      <c r="M21" s="1149"/>
      <c r="N21" s="1145"/>
      <c r="O21" s="1137"/>
      <c r="P21" s="1145"/>
      <c r="Q21" s="2093"/>
      <c r="R21" s="2093"/>
      <c r="S21" s="1233"/>
      <c r="T21" s="1233"/>
      <c r="U21" s="2067"/>
      <c r="V21" s="2067"/>
      <c r="X21" s="1247"/>
      <c r="AB21" s="683" t="s">
        <v>1225</v>
      </c>
      <c r="AC21" s="683" t="s">
        <v>1226</v>
      </c>
    </row>
    <row r="22" spans="2:29" ht="16.5" hidden="1" customHeight="1" x14ac:dyDescent="0.35">
      <c r="B22" s="1247"/>
      <c r="D22" s="1237"/>
      <c r="E22" s="1151" t="s">
        <v>704</v>
      </c>
      <c r="F22" s="1151"/>
      <c r="G22" s="1146"/>
      <c r="H22" s="1146"/>
      <c r="I22" s="1146"/>
      <c r="J22" s="1146"/>
      <c r="K22" s="1146"/>
      <c r="L22" s="1146"/>
      <c r="M22" s="1137"/>
      <c r="N22" s="1137"/>
      <c r="O22" s="1137"/>
      <c r="P22" s="1145"/>
      <c r="Q22" s="2093"/>
      <c r="R22" s="2093"/>
      <c r="S22" s="2203"/>
      <c r="T22" s="2203"/>
      <c r="U22" s="2067"/>
      <c r="V22" s="2067"/>
      <c r="X22" s="1247"/>
    </row>
    <row r="23" spans="2:29" ht="16.5" hidden="1" customHeight="1" x14ac:dyDescent="0.35">
      <c r="B23" s="1247"/>
      <c r="D23" s="1238"/>
      <c r="E23" s="1158" t="s">
        <v>770</v>
      </c>
      <c r="F23" s="1158"/>
      <c r="G23" s="1160"/>
      <c r="H23" s="1160"/>
      <c r="I23" s="1160"/>
      <c r="J23" s="1160"/>
      <c r="K23" s="1160"/>
      <c r="L23" s="1137"/>
      <c r="M23" s="1137"/>
      <c r="N23" s="1137"/>
      <c r="O23" s="1137"/>
      <c r="P23" s="1142" t="s">
        <v>53</v>
      </c>
      <c r="Q23" s="2093"/>
      <c r="R23" s="2093"/>
      <c r="S23" s="2115"/>
      <c r="T23" s="2115"/>
      <c r="U23" s="2067"/>
      <c r="V23" s="2067"/>
      <c r="X23" s="1247"/>
    </row>
    <row r="24" spans="2:29" ht="16.5" hidden="1" customHeight="1" x14ac:dyDescent="0.35">
      <c r="B24" s="1247"/>
      <c r="D24" s="1238"/>
      <c r="E24" s="1158" t="s">
        <v>771</v>
      </c>
      <c r="F24" s="1158"/>
      <c r="G24" s="1160"/>
      <c r="H24" s="1160"/>
      <c r="I24" s="1160"/>
      <c r="J24" s="1160"/>
      <c r="K24" s="1160"/>
      <c r="L24" s="1137"/>
      <c r="M24" s="1137"/>
      <c r="N24" s="1137"/>
      <c r="O24" s="1137"/>
      <c r="P24" s="1142" t="s">
        <v>53</v>
      </c>
      <c r="Q24" s="2093"/>
      <c r="R24" s="2093"/>
      <c r="S24" s="2115"/>
      <c r="T24" s="2115"/>
      <c r="U24" s="2067"/>
      <c r="V24" s="2067"/>
      <c r="X24" s="1247"/>
    </row>
    <row r="25" spans="2:29" ht="16.5" hidden="1" customHeight="1" x14ac:dyDescent="0.35">
      <c r="B25" s="1247"/>
      <c r="D25" s="1238"/>
      <c r="E25" s="1158" t="s">
        <v>772</v>
      </c>
      <c r="F25" s="1158"/>
      <c r="G25" s="1136"/>
      <c r="H25" s="1136"/>
      <c r="I25" s="1136"/>
      <c r="J25" s="1136"/>
      <c r="K25" s="1136"/>
      <c r="L25" s="1137"/>
      <c r="M25" s="1137"/>
      <c r="N25" s="1137"/>
      <c r="O25" s="1137"/>
      <c r="P25" s="1142" t="s">
        <v>53</v>
      </c>
      <c r="Q25" s="2093"/>
      <c r="R25" s="2093"/>
      <c r="S25" s="2115"/>
      <c r="T25" s="2115"/>
      <c r="U25" s="2067"/>
      <c r="V25" s="2067"/>
      <c r="X25" s="1247"/>
    </row>
    <row r="26" spans="2:29" ht="16.5" customHeight="1" x14ac:dyDescent="0.35">
      <c r="B26" s="1247"/>
      <c r="D26" s="1222"/>
      <c r="F26" s="1151" t="s">
        <v>862</v>
      </c>
      <c r="G26" s="1150"/>
      <c r="H26" s="1150"/>
      <c r="I26" s="1150"/>
      <c r="J26" s="1150"/>
      <c r="K26" s="1150"/>
      <c r="L26" s="1137"/>
      <c r="M26" s="1137"/>
      <c r="N26" s="1137"/>
      <c r="O26" s="1137"/>
      <c r="P26" s="1145"/>
      <c r="Q26" s="1137"/>
      <c r="R26" s="1137"/>
      <c r="S26" s="2203"/>
      <c r="T26" s="2203"/>
      <c r="U26" s="2067"/>
      <c r="V26" s="2067"/>
      <c r="X26" s="1247"/>
      <c r="AA26" s="683" t="s">
        <v>53</v>
      </c>
      <c r="AB26" s="683">
        <f>Q32+Q37+Q38+Q39+Q45+Q55+Q58+Q61+Q68+Q72+Q77+Q78+Q80+Q103+Q104+Q143+Q156+Q160+Q171+Q172+Q175+Q197</f>
        <v>86</v>
      </c>
      <c r="AC26" s="683">
        <f>Q32+Q37+Q38+Q39+Q45+Q55+Q58+Q61+Q68+Q72+Q77+Q78+Q143+Q156+Q160+Q171+Q172+Q175+Q197</f>
        <v>44</v>
      </c>
    </row>
    <row r="27" spans="2:29" ht="16.5" hidden="1" customHeight="1" x14ac:dyDescent="0.35">
      <c r="B27" s="1247"/>
      <c r="D27" s="1222"/>
      <c r="E27" s="1152" t="s">
        <v>517</v>
      </c>
      <c r="F27" s="1152"/>
      <c r="G27" s="1150"/>
      <c r="H27" s="1150"/>
      <c r="I27" s="1150"/>
      <c r="J27" s="1150"/>
      <c r="K27" s="1150"/>
      <c r="L27" s="1137"/>
      <c r="M27" s="1137"/>
      <c r="N27" s="1137"/>
      <c r="O27" s="1137"/>
      <c r="P27" s="1145"/>
      <c r="Q27" s="1137"/>
      <c r="R27" s="1137"/>
      <c r="S27" s="1233"/>
      <c r="T27" s="1233"/>
      <c r="U27" s="2067"/>
      <c r="V27" s="2067"/>
      <c r="X27" s="1247"/>
    </row>
    <row r="28" spans="2:29" ht="16.5" hidden="1" customHeight="1" x14ac:dyDescent="0.35">
      <c r="B28" s="1247"/>
      <c r="D28" s="1222"/>
      <c r="E28" s="1153" t="s">
        <v>684</v>
      </c>
      <c r="F28" s="1153"/>
      <c r="G28" s="1154"/>
      <c r="H28" s="1154"/>
      <c r="I28" s="1154"/>
      <c r="J28" s="1154"/>
      <c r="K28" s="1154"/>
      <c r="L28" s="1137"/>
      <c r="M28" s="1137"/>
      <c r="N28" s="1137"/>
      <c r="O28" s="1137"/>
      <c r="P28" s="1142" t="s">
        <v>53</v>
      </c>
      <c r="Q28" s="2093"/>
      <c r="R28" s="2093"/>
      <c r="S28" s="2115"/>
      <c r="T28" s="2115"/>
      <c r="U28" s="2067"/>
      <c r="V28" s="2067"/>
      <c r="X28" s="1247"/>
    </row>
    <row r="29" spans="2:29" ht="16.5" hidden="1" customHeight="1" x14ac:dyDescent="0.35">
      <c r="B29" s="1247"/>
      <c r="D29" s="1222"/>
      <c r="E29" s="1239" t="s">
        <v>685</v>
      </c>
      <c r="F29" s="1239"/>
      <c r="G29" s="1156"/>
      <c r="H29" s="1156"/>
      <c r="I29" s="1156"/>
      <c r="J29" s="1156"/>
      <c r="K29" s="1156"/>
      <c r="L29" s="1137"/>
      <c r="M29" s="1137"/>
      <c r="N29" s="1137"/>
      <c r="O29" s="1137"/>
      <c r="P29" s="1142" t="s">
        <v>53</v>
      </c>
      <c r="Q29" s="2093">
        <v>2</v>
      </c>
      <c r="R29" s="2093"/>
      <c r="S29" s="2115"/>
      <c r="T29" s="2115"/>
      <c r="U29" s="2067"/>
      <c r="V29" s="2067"/>
      <c r="X29" s="1247"/>
    </row>
    <row r="30" spans="2:29" ht="16.5" hidden="1" customHeight="1" x14ac:dyDescent="0.35">
      <c r="B30" s="1247"/>
      <c r="D30" s="1222"/>
      <c r="E30" s="1152" t="s">
        <v>519</v>
      </c>
      <c r="F30" s="1152"/>
      <c r="G30" s="1150"/>
      <c r="H30" s="1150"/>
      <c r="I30" s="1150"/>
      <c r="J30" s="1150"/>
      <c r="K30" s="1150"/>
      <c r="L30" s="1137"/>
      <c r="M30" s="1137"/>
      <c r="N30" s="1137"/>
      <c r="O30" s="1137"/>
      <c r="P30" s="1145"/>
      <c r="Q30" s="1137"/>
      <c r="R30" s="1137"/>
      <c r="S30" s="1233"/>
      <c r="T30" s="1233"/>
      <c r="U30" s="2067"/>
      <c r="V30" s="2067"/>
      <c r="X30" s="1247"/>
    </row>
    <row r="31" spans="2:29" ht="16.5" hidden="1" customHeight="1" x14ac:dyDescent="0.35">
      <c r="B31" s="1247"/>
      <c r="D31" s="1222"/>
      <c r="E31" s="1239" t="s">
        <v>687</v>
      </c>
      <c r="F31" s="1239"/>
      <c r="G31" s="1154"/>
      <c r="H31" s="1154"/>
      <c r="I31" s="1154"/>
      <c r="J31" s="1154"/>
      <c r="K31" s="1154"/>
      <c r="L31" s="1137"/>
      <c r="M31" s="1137"/>
      <c r="N31" s="1137"/>
      <c r="O31" s="1137"/>
      <c r="P31" s="1142" t="s">
        <v>53</v>
      </c>
      <c r="Q31" s="2093"/>
      <c r="R31" s="2093"/>
      <c r="S31" s="2099"/>
      <c r="T31" s="2100"/>
      <c r="U31" s="2067"/>
      <c r="V31" s="2067"/>
      <c r="X31" s="1247"/>
    </row>
    <row r="32" spans="2:29" ht="16.5" customHeight="1" x14ac:dyDescent="0.35">
      <c r="B32" s="1247"/>
      <c r="D32" s="1222"/>
      <c r="F32" s="1239"/>
      <c r="G32" s="1239" t="s">
        <v>1096</v>
      </c>
      <c r="H32" s="1156"/>
      <c r="I32" s="1156"/>
      <c r="J32" s="1156"/>
      <c r="K32" s="1156"/>
      <c r="L32" s="1137"/>
      <c r="M32" s="1137"/>
      <c r="N32" s="1137"/>
      <c r="O32" s="1137"/>
      <c r="P32" s="1142" t="s">
        <v>53</v>
      </c>
      <c r="Q32" s="2093">
        <v>2</v>
      </c>
      <c r="R32" s="2093"/>
      <c r="S32" s="2099"/>
      <c r="T32" s="2100"/>
      <c r="U32" s="2067"/>
      <c r="V32" s="2067"/>
      <c r="X32" s="1247"/>
      <c r="AA32" s="683" t="s">
        <v>180</v>
      </c>
      <c r="AB32" s="683">
        <f>Q18+Q19+Q20+Q40+Q42+Q81+Q132+Q136+Q140+Q145+Q162+Q189+Q193+Q195</f>
        <v>29</v>
      </c>
      <c r="AC32" s="683">
        <f>Q18+Q19+Q20+Q40+Q42+Q108+Q132+Q136+Q140+Q145+Q162+Q189+Q193+Q195</f>
        <v>41</v>
      </c>
    </row>
    <row r="33" spans="2:29" ht="16.5" hidden="1" customHeight="1" x14ac:dyDescent="0.35">
      <c r="B33" s="1247"/>
      <c r="D33" s="1222"/>
      <c r="E33" s="1157" t="s">
        <v>518</v>
      </c>
      <c r="F33" s="1157"/>
      <c r="G33" s="1136"/>
      <c r="H33" s="1136"/>
      <c r="I33" s="1136"/>
      <c r="J33" s="1136"/>
      <c r="K33" s="1136"/>
      <c r="L33" s="1137"/>
      <c r="M33" s="1137"/>
      <c r="N33" s="1137"/>
      <c r="O33" s="1137"/>
      <c r="P33" s="1142" t="s">
        <v>53</v>
      </c>
      <c r="Q33" s="2093"/>
      <c r="R33" s="2093"/>
      <c r="S33" s="2115"/>
      <c r="T33" s="2115"/>
      <c r="U33" s="2067"/>
      <c r="V33" s="2067"/>
      <c r="X33" s="1247"/>
    </row>
    <row r="34" spans="2:29" ht="16.5" customHeight="1" x14ac:dyDescent="0.35">
      <c r="B34" s="1247"/>
      <c r="D34" s="1222"/>
      <c r="F34" s="1151" t="s">
        <v>1024</v>
      </c>
      <c r="G34" s="1136"/>
      <c r="H34" s="1136"/>
      <c r="I34" s="1136"/>
      <c r="J34" s="1136"/>
      <c r="K34" s="1136"/>
      <c r="L34" s="1137"/>
      <c r="M34" s="1137"/>
      <c r="N34" s="1137"/>
      <c r="O34" s="1137"/>
      <c r="P34" s="1145"/>
      <c r="Q34" s="1137"/>
      <c r="R34" s="1137"/>
      <c r="S34" s="2203"/>
      <c r="T34" s="2203"/>
      <c r="U34" s="2067"/>
      <c r="V34" s="2067"/>
      <c r="X34" s="1247"/>
      <c r="AA34" s="683" t="s">
        <v>181</v>
      </c>
      <c r="AB34" s="683">
        <f>Q43+Q44+Q116+Q119+Q120+Q182+Q183+Q184</f>
        <v>13</v>
      </c>
      <c r="AC34" s="683">
        <f>Q43+Q44+Q116+Q119+Q120+Q182+Q183+Q184</f>
        <v>13</v>
      </c>
    </row>
    <row r="35" spans="2:29" ht="16.5" customHeight="1" x14ac:dyDescent="0.35">
      <c r="B35" s="1247"/>
      <c r="D35" s="1222"/>
      <c r="F35" s="1158"/>
      <c r="G35" s="1158" t="s">
        <v>836</v>
      </c>
      <c r="H35" s="1136"/>
      <c r="I35" s="1136"/>
      <c r="J35" s="1136"/>
      <c r="K35" s="1136"/>
      <c r="L35" s="1137"/>
      <c r="M35" s="1137"/>
      <c r="N35" s="1137"/>
      <c r="O35" s="1137"/>
      <c r="P35" s="1142" t="s">
        <v>53</v>
      </c>
      <c r="Q35" s="2093">
        <v>2</v>
      </c>
      <c r="R35" s="2093"/>
      <c r="S35" s="2211"/>
      <c r="T35" s="2212"/>
      <c r="U35" s="2067"/>
      <c r="V35" s="2067"/>
      <c r="X35" s="1247"/>
      <c r="AB35" s="683">
        <f>SUM(AB26:AB34)</f>
        <v>128</v>
      </c>
      <c r="AC35" s="683">
        <f>SUM(AC26:AC34)</f>
        <v>98</v>
      </c>
    </row>
    <row r="36" spans="2:29" ht="16.5" customHeight="1" x14ac:dyDescent="0.35">
      <c r="B36" s="1247"/>
      <c r="D36" s="1222"/>
      <c r="F36" s="1158"/>
      <c r="G36" s="1158" t="s">
        <v>878</v>
      </c>
      <c r="H36" s="1136"/>
      <c r="I36" s="1136"/>
      <c r="J36" s="1136"/>
      <c r="K36" s="1136"/>
      <c r="L36" s="1137"/>
      <c r="M36" s="1137"/>
      <c r="N36" s="1137"/>
      <c r="O36" s="1137"/>
      <c r="P36" s="1142" t="s">
        <v>53</v>
      </c>
      <c r="Q36" s="2093">
        <v>3</v>
      </c>
      <c r="R36" s="2093"/>
      <c r="S36" s="2213"/>
      <c r="T36" s="2214"/>
      <c r="U36" s="2067"/>
      <c r="V36" s="2067"/>
      <c r="X36" s="1247"/>
    </row>
    <row r="37" spans="2:29" ht="16.5" customHeight="1" x14ac:dyDescent="0.35">
      <c r="B37" s="1247"/>
      <c r="D37" s="1222"/>
      <c r="F37" s="1158"/>
      <c r="G37" s="1158" t="s">
        <v>837</v>
      </c>
      <c r="H37" s="1136"/>
      <c r="I37" s="1136"/>
      <c r="J37" s="1136"/>
      <c r="K37" s="1136"/>
      <c r="L37" s="1137"/>
      <c r="M37" s="1137"/>
      <c r="N37" s="1137"/>
      <c r="O37" s="1137"/>
      <c r="P37" s="1142" t="s">
        <v>53</v>
      </c>
      <c r="Q37" s="2093">
        <v>4</v>
      </c>
      <c r="R37" s="2093"/>
      <c r="S37" s="2213"/>
      <c r="T37" s="2214"/>
      <c r="U37" s="2067"/>
      <c r="V37" s="2067"/>
      <c r="X37" s="1247"/>
    </row>
    <row r="38" spans="2:29" ht="16.5" customHeight="1" x14ac:dyDescent="0.35">
      <c r="B38" s="1247"/>
      <c r="D38" s="1222"/>
      <c r="F38" s="1158"/>
      <c r="G38" s="1158" t="s">
        <v>1065</v>
      </c>
      <c r="H38" s="1159"/>
      <c r="I38" s="1159"/>
      <c r="J38" s="1159"/>
      <c r="K38" s="1159"/>
      <c r="L38" s="1137"/>
      <c r="M38" s="1137"/>
      <c r="N38" s="1137"/>
      <c r="O38" s="1137"/>
      <c r="P38" s="1142" t="s">
        <v>53</v>
      </c>
      <c r="Q38" s="2093">
        <v>1</v>
      </c>
      <c r="R38" s="2093"/>
      <c r="S38" s="2099"/>
      <c r="T38" s="2099"/>
      <c r="U38" s="2067"/>
      <c r="V38" s="2067"/>
      <c r="X38" s="1247"/>
    </row>
    <row r="39" spans="2:29" ht="16.5" customHeight="1" x14ac:dyDescent="0.35">
      <c r="B39" s="1247"/>
      <c r="D39" s="1222"/>
      <c r="F39" s="1146"/>
      <c r="G39" s="1146" t="s">
        <v>51</v>
      </c>
      <c r="H39" s="1136"/>
      <c r="I39" s="1136"/>
      <c r="J39" s="1136"/>
      <c r="K39" s="1136"/>
      <c r="L39" s="1137"/>
      <c r="M39" s="1137"/>
      <c r="N39" s="1137"/>
      <c r="O39" s="1137"/>
      <c r="P39" s="1142" t="s">
        <v>53</v>
      </c>
      <c r="Q39" s="2093">
        <v>1</v>
      </c>
      <c r="R39" s="2093"/>
      <c r="S39" s="2099"/>
      <c r="T39" s="2100"/>
      <c r="U39" s="2067"/>
      <c r="V39" s="2067"/>
      <c r="X39" s="1247"/>
    </row>
    <row r="40" spans="2:29" ht="16.5" customHeight="1" x14ac:dyDescent="0.35">
      <c r="B40" s="1247"/>
      <c r="D40" s="1187" t="s">
        <v>376</v>
      </c>
      <c r="E40" s="1187" t="s">
        <v>286</v>
      </c>
      <c r="F40" s="1187"/>
      <c r="G40" s="1189"/>
      <c r="H40" s="1222"/>
      <c r="I40" s="1222"/>
      <c r="J40" s="1222"/>
      <c r="K40" s="1222"/>
      <c r="L40" s="1192"/>
      <c r="M40" s="1192"/>
      <c r="N40" s="1192"/>
      <c r="O40" s="1192"/>
      <c r="P40" s="1234" t="s">
        <v>180</v>
      </c>
      <c r="Q40" s="2139">
        <v>3</v>
      </c>
      <c r="R40" s="2139"/>
      <c r="S40" s="2099"/>
      <c r="T40" s="2100"/>
      <c r="U40" s="2067"/>
      <c r="V40" s="2067"/>
      <c r="X40" s="1247"/>
    </row>
    <row r="41" spans="2:29" ht="16.5" customHeight="1" x14ac:dyDescent="0.35">
      <c r="B41" s="1247"/>
      <c r="C41" s="358"/>
      <c r="D41" s="1187" t="s">
        <v>377</v>
      </c>
      <c r="E41" s="1187" t="s">
        <v>110</v>
      </c>
      <c r="F41" s="1187"/>
      <c r="G41" s="1189"/>
      <c r="H41" s="1214"/>
      <c r="I41" s="1214"/>
      <c r="J41" s="1214"/>
      <c r="K41" s="1214"/>
      <c r="L41" s="1190"/>
      <c r="M41" s="1190"/>
      <c r="N41" s="1190"/>
      <c r="O41" s="1190"/>
      <c r="P41" s="1233"/>
      <c r="Q41" s="2139"/>
      <c r="R41" s="2139"/>
      <c r="S41" s="2203"/>
      <c r="T41" s="2203"/>
      <c r="U41" s="2067"/>
      <c r="V41" s="2067"/>
      <c r="X41" s="1247"/>
    </row>
    <row r="42" spans="2:29" ht="16.5" customHeight="1" x14ac:dyDescent="0.25">
      <c r="B42" s="1247"/>
      <c r="C42" s="358"/>
      <c r="D42" s="1214"/>
      <c r="F42" s="1240" t="s">
        <v>863</v>
      </c>
      <c r="G42" s="1241"/>
      <c r="H42" s="1241"/>
      <c r="I42" s="1241"/>
      <c r="J42" s="1241"/>
      <c r="K42" s="1241"/>
      <c r="L42" s="1241"/>
      <c r="M42" s="1241"/>
      <c r="N42" s="1241"/>
      <c r="O42" s="1241"/>
      <c r="P42" s="1234" t="s">
        <v>180</v>
      </c>
      <c r="Q42" s="2203">
        <v>1</v>
      </c>
      <c r="R42" s="2203"/>
      <c r="S42" s="2099"/>
      <c r="T42" s="2100"/>
      <c r="U42" s="2067"/>
      <c r="V42" s="2067"/>
      <c r="X42" s="1247"/>
    </row>
    <row r="43" spans="2:29" ht="16.5" customHeight="1" x14ac:dyDescent="0.35">
      <c r="B43" s="1247"/>
      <c r="C43" s="358"/>
      <c r="D43" s="1214"/>
      <c r="F43" s="1194" t="s">
        <v>1146</v>
      </c>
      <c r="G43" s="1194"/>
      <c r="H43" s="1194"/>
      <c r="I43" s="1194"/>
      <c r="J43" s="1194"/>
      <c r="K43" s="1194"/>
      <c r="L43" s="1194"/>
      <c r="M43" s="1194"/>
      <c r="N43" s="1194"/>
      <c r="O43" s="1194"/>
      <c r="P43" s="1193" t="s">
        <v>181</v>
      </c>
      <c r="Q43" s="2139">
        <v>1</v>
      </c>
      <c r="R43" s="2139"/>
      <c r="S43" s="2099"/>
      <c r="T43" s="2100"/>
      <c r="U43" s="2067"/>
      <c r="V43" s="2067"/>
      <c r="X43" s="1247"/>
    </row>
    <row r="44" spans="2:29" ht="16.5" customHeight="1" x14ac:dyDescent="0.35">
      <c r="B44" s="1247"/>
      <c r="C44" s="358"/>
      <c r="D44" s="1214"/>
      <c r="F44" s="1194" t="s">
        <v>1147</v>
      </c>
      <c r="G44" s="1194"/>
      <c r="H44" s="1194"/>
      <c r="I44" s="1194"/>
      <c r="J44" s="1194"/>
      <c r="K44" s="1194"/>
      <c r="L44" s="1194"/>
      <c r="M44" s="1194"/>
      <c r="N44" s="1194"/>
      <c r="O44" s="1194"/>
      <c r="P44" s="1193" t="s">
        <v>181</v>
      </c>
      <c r="Q44" s="2139">
        <v>1</v>
      </c>
      <c r="R44" s="2139"/>
      <c r="S44" s="2099"/>
      <c r="T44" s="2100"/>
      <c r="U44" s="2067"/>
      <c r="V44" s="2067"/>
      <c r="X44" s="1247"/>
    </row>
    <row r="45" spans="2:29" ht="16.5" customHeight="1" x14ac:dyDescent="0.35">
      <c r="B45" s="1247"/>
      <c r="C45" s="358"/>
      <c r="D45" s="1187" t="s">
        <v>378</v>
      </c>
      <c r="E45" s="1242" t="s">
        <v>933</v>
      </c>
      <c r="F45" s="1242"/>
      <c r="G45" s="1189"/>
      <c r="H45" s="1189"/>
      <c r="I45" s="1189"/>
      <c r="J45" s="1189"/>
      <c r="K45" s="1214"/>
      <c r="L45" s="1190"/>
      <c r="M45" s="1190"/>
      <c r="N45" s="1190"/>
      <c r="O45" s="1190"/>
      <c r="P45" s="1243" t="s">
        <v>53</v>
      </c>
      <c r="Q45" s="2139">
        <v>2</v>
      </c>
      <c r="R45" s="2139"/>
      <c r="S45" s="2104"/>
      <c r="T45" s="2105"/>
      <c r="U45" s="2067"/>
      <c r="V45" s="2067"/>
      <c r="X45" s="1247"/>
    </row>
    <row r="46" spans="2:29" ht="16.5" hidden="1" customHeight="1" x14ac:dyDescent="0.35">
      <c r="B46" s="1247"/>
      <c r="C46" s="358"/>
      <c r="D46" s="1214"/>
      <c r="E46" s="1244" t="s">
        <v>1208</v>
      </c>
      <c r="F46" s="1244"/>
      <c r="G46" s="1214"/>
      <c r="H46" s="1214"/>
      <c r="I46" s="1214"/>
      <c r="J46" s="1214"/>
      <c r="K46" s="1214"/>
      <c r="L46" s="1190"/>
      <c r="M46" s="1190"/>
      <c r="N46" s="1190"/>
      <c r="O46" s="1190"/>
      <c r="P46" s="1243" t="s">
        <v>53</v>
      </c>
      <c r="Q46" s="2139"/>
      <c r="R46" s="2139"/>
      <c r="S46" s="2115"/>
      <c r="T46" s="2115"/>
      <c r="X46" s="1247"/>
    </row>
    <row r="47" spans="2:29" ht="16.5" hidden="1" customHeight="1" x14ac:dyDescent="0.35">
      <c r="B47" s="1247"/>
      <c r="C47" s="358"/>
      <c r="D47" s="1214"/>
      <c r="E47" s="1244" t="s">
        <v>1209</v>
      </c>
      <c r="F47" s="1244"/>
      <c r="G47" s="1214"/>
      <c r="H47" s="1214"/>
      <c r="I47" s="1214"/>
      <c r="J47" s="1214"/>
      <c r="K47" s="1214"/>
      <c r="L47" s="1190"/>
      <c r="M47" s="1190"/>
      <c r="N47" s="1190"/>
      <c r="O47" s="1190"/>
      <c r="P47" s="1243" t="s">
        <v>53</v>
      </c>
      <c r="Q47" s="2139"/>
      <c r="R47" s="2139"/>
      <c r="S47" s="2115"/>
      <c r="T47" s="2115"/>
      <c r="X47" s="1247"/>
    </row>
    <row r="48" spans="2:29" ht="16.5" customHeight="1" x14ac:dyDescent="0.35">
      <c r="B48" s="1247"/>
      <c r="C48" s="358"/>
      <c r="D48" s="2205" t="s">
        <v>40</v>
      </c>
      <c r="E48" s="2205"/>
      <c r="F48" s="2205"/>
      <c r="G48" s="2205"/>
      <c r="H48" s="2205"/>
      <c r="I48" s="2205"/>
      <c r="J48" s="2205"/>
      <c r="K48" s="2205"/>
      <c r="L48" s="2205"/>
      <c r="M48" s="2205"/>
      <c r="N48" s="2205"/>
      <c r="O48" s="2205"/>
      <c r="P48" s="2205"/>
      <c r="Q48" s="2209">
        <f>SUM(Q18:R20)+Q32+Q33+Q39+Q38+SUM(Q42:R44)+Q45+Q40+Q37</f>
        <v>19</v>
      </c>
      <c r="R48" s="2209"/>
      <c r="S48" s="2210">
        <f>SUM(S17:T47)</f>
        <v>0</v>
      </c>
      <c r="T48" s="2210"/>
      <c r="U48" s="1248"/>
      <c r="V48" s="1248"/>
      <c r="X48" s="1247"/>
    </row>
    <row r="49" spans="2:24" x14ac:dyDescent="0.25">
      <c r="B49" s="1247"/>
      <c r="D49" s="1215"/>
      <c r="E49" s="1215"/>
      <c r="F49" s="1215"/>
      <c r="G49" s="1215"/>
      <c r="H49" s="1215"/>
      <c r="I49" s="1215"/>
      <c r="J49" s="1215"/>
      <c r="K49" s="1215"/>
      <c r="L49" s="1215"/>
      <c r="M49" s="1215"/>
      <c r="N49" s="1215"/>
      <c r="O49" s="1215"/>
      <c r="P49" s="1215"/>
      <c r="Q49" s="1215"/>
      <c r="R49" s="1215"/>
      <c r="S49" s="1216"/>
      <c r="T49" s="1216"/>
      <c r="X49" s="1247"/>
    </row>
    <row r="50" spans="2:24" ht="16.5" customHeight="1" x14ac:dyDescent="0.35">
      <c r="B50" s="1247"/>
      <c r="D50" s="1249" t="s">
        <v>815</v>
      </c>
      <c r="E50" s="1249"/>
      <c r="F50" s="1249"/>
      <c r="G50" s="1249"/>
      <c r="H50" s="1249"/>
      <c r="I50" s="1249"/>
      <c r="J50" s="1249"/>
      <c r="K50" s="1249"/>
      <c r="L50" s="1249"/>
      <c r="M50" s="1249"/>
      <c r="N50" s="1249"/>
      <c r="O50" s="1249"/>
      <c r="P50" s="1249"/>
      <c r="Q50" s="1249"/>
      <c r="R50" s="1249"/>
      <c r="S50" s="1263"/>
      <c r="T50" s="1263"/>
      <c r="U50" s="1247" t="s">
        <v>1207</v>
      </c>
      <c r="V50" s="1247"/>
      <c r="X50" s="1247"/>
    </row>
    <row r="51" spans="2:24" ht="16.5" customHeight="1" x14ac:dyDescent="0.35">
      <c r="B51" s="1247"/>
      <c r="D51" s="1242" t="s">
        <v>830</v>
      </c>
      <c r="E51" s="1223" t="s">
        <v>828</v>
      </c>
      <c r="F51" s="1223"/>
      <c r="G51" s="1250"/>
      <c r="H51" s="1250"/>
      <c r="I51" s="1250"/>
      <c r="J51" s="1250"/>
      <c r="K51" s="1250"/>
      <c r="L51" s="1250"/>
      <c r="M51" s="1221"/>
      <c r="N51" s="1221"/>
      <c r="O51" s="1191"/>
      <c r="P51" s="1243" t="s">
        <v>53</v>
      </c>
      <c r="Q51" s="2226" t="s">
        <v>194</v>
      </c>
      <c r="R51" s="2226"/>
      <c r="S51" s="2227" t="s">
        <v>194</v>
      </c>
      <c r="T51" s="2227"/>
      <c r="U51" s="2067"/>
      <c r="V51" s="2067"/>
      <c r="X51" s="1247"/>
    </row>
    <row r="52" spans="2:24" ht="16.5" customHeight="1" x14ac:dyDescent="0.35">
      <c r="B52" s="1247"/>
      <c r="D52" s="1222"/>
      <c r="F52" s="1197" t="s">
        <v>250</v>
      </c>
      <c r="G52" s="1250"/>
      <c r="H52" s="1250"/>
      <c r="I52" s="1250"/>
      <c r="J52" s="1250"/>
      <c r="K52" s="1250"/>
      <c r="L52" s="1250"/>
      <c r="M52" s="1221"/>
      <c r="N52" s="1221"/>
      <c r="O52" s="1191"/>
      <c r="P52" s="1224"/>
      <c r="Q52" s="2226"/>
      <c r="R52" s="2226"/>
      <c r="S52" s="2203"/>
      <c r="T52" s="2203"/>
      <c r="U52" s="2067"/>
      <c r="V52" s="2067"/>
      <c r="X52" s="1247"/>
    </row>
    <row r="53" spans="2:24" ht="16.5" customHeight="1" x14ac:dyDescent="0.35">
      <c r="B53" s="1247"/>
      <c r="D53" s="1187" t="s">
        <v>424</v>
      </c>
      <c r="E53" s="1217" t="s">
        <v>142</v>
      </c>
      <c r="F53" s="1217"/>
      <c r="G53" s="1189"/>
      <c r="H53" s="1189"/>
      <c r="I53" s="1189"/>
      <c r="J53" s="1189"/>
      <c r="K53" s="1189"/>
      <c r="L53" s="1192"/>
      <c r="M53" s="1192"/>
      <c r="N53" s="1191"/>
      <c r="O53" s="1191"/>
      <c r="P53" s="1191"/>
      <c r="Q53" s="2226"/>
      <c r="R53" s="2226"/>
      <c r="S53" s="2203"/>
      <c r="T53" s="2203"/>
      <c r="U53" s="2067"/>
      <c r="V53" s="2067"/>
      <c r="X53" s="1247"/>
    </row>
    <row r="54" spans="2:24" ht="16.5" hidden="1" customHeight="1" x14ac:dyDescent="0.35">
      <c r="B54" s="1247"/>
      <c r="D54" s="1251"/>
      <c r="E54" s="1146" t="s">
        <v>927</v>
      </c>
      <c r="F54" s="1146"/>
      <c r="G54" s="1192"/>
      <c r="H54" s="1192"/>
      <c r="I54" s="1192"/>
      <c r="J54" s="1192"/>
      <c r="K54" s="1192"/>
      <c r="L54" s="1191"/>
      <c r="M54" s="1191"/>
      <c r="N54" s="1191"/>
      <c r="O54" s="1191"/>
      <c r="P54" s="1233"/>
      <c r="Q54" s="2226"/>
      <c r="R54" s="2226"/>
      <c r="S54" s="2234"/>
      <c r="T54" s="2234"/>
      <c r="U54" s="2067"/>
      <c r="V54" s="2067"/>
      <c r="X54" s="1247"/>
    </row>
    <row r="55" spans="2:24" ht="16.5" customHeight="1" x14ac:dyDescent="0.35">
      <c r="B55" s="1247"/>
      <c r="D55" s="1222"/>
      <c r="F55" s="1158" t="s">
        <v>975</v>
      </c>
      <c r="G55" s="1192"/>
      <c r="H55" s="1192"/>
      <c r="I55" s="1192"/>
      <c r="J55" s="1192"/>
      <c r="K55" s="1192"/>
      <c r="L55" s="1191"/>
      <c r="M55" s="1191"/>
      <c r="N55" s="1191"/>
      <c r="O55" s="1191"/>
      <c r="P55" s="1243" t="s">
        <v>53</v>
      </c>
      <c r="Q55" s="2226">
        <v>1</v>
      </c>
      <c r="R55" s="2226"/>
      <c r="S55" s="2099"/>
      <c r="T55" s="2099"/>
      <c r="U55" s="2067"/>
      <c r="V55" s="2067"/>
      <c r="X55" s="1247"/>
    </row>
    <row r="56" spans="2:24" ht="16.5" hidden="1" customHeight="1" x14ac:dyDescent="0.35">
      <c r="B56" s="1247"/>
      <c r="D56" s="1192"/>
      <c r="E56" s="1158" t="s">
        <v>925</v>
      </c>
      <c r="F56" s="1158"/>
      <c r="G56" s="1192"/>
      <c r="H56" s="1192"/>
      <c r="I56" s="1192"/>
      <c r="J56" s="1192"/>
      <c r="K56" s="1192"/>
      <c r="L56" s="1191"/>
      <c r="M56" s="1191"/>
      <c r="N56" s="1191"/>
      <c r="O56" s="1191"/>
      <c r="P56" s="1243" t="s">
        <v>53</v>
      </c>
      <c r="Q56" s="2226"/>
      <c r="R56" s="2226"/>
      <c r="S56" s="2115"/>
      <c r="T56" s="2115"/>
      <c r="U56" s="2067"/>
      <c r="V56" s="2067"/>
      <c r="X56" s="1247"/>
    </row>
    <row r="57" spans="2:24" ht="16.5" customHeight="1" x14ac:dyDescent="0.35">
      <c r="B57" s="1247"/>
      <c r="D57" s="1242" t="s">
        <v>425</v>
      </c>
      <c r="E57" s="1217" t="s">
        <v>357</v>
      </c>
      <c r="F57" s="1217"/>
      <c r="G57" s="1196"/>
      <c r="H57" s="1189"/>
      <c r="I57" s="1189"/>
      <c r="J57" s="1192"/>
      <c r="K57" s="1192"/>
      <c r="L57" s="1191"/>
      <c r="M57" s="1191"/>
      <c r="N57" s="1191"/>
      <c r="O57" s="1191"/>
      <c r="P57" s="1191"/>
      <c r="Q57" s="2226"/>
      <c r="R57" s="2226"/>
      <c r="S57" s="2203"/>
      <c r="T57" s="2203"/>
      <c r="U57" s="2067"/>
      <c r="V57" s="2067"/>
      <c r="X57" s="1247"/>
    </row>
    <row r="58" spans="2:24" ht="16.5" customHeight="1" x14ac:dyDescent="0.35">
      <c r="B58" s="1247"/>
      <c r="D58" s="1192"/>
      <c r="F58" s="1196" t="s">
        <v>1148</v>
      </c>
      <c r="G58" s="1197"/>
      <c r="H58" s="1192"/>
      <c r="I58" s="1192"/>
      <c r="J58" s="1192"/>
      <c r="K58" s="1192"/>
      <c r="L58" s="1191"/>
      <c r="M58" s="1191"/>
      <c r="N58" s="1191"/>
      <c r="O58" s="1191"/>
      <c r="P58" s="1243" t="s">
        <v>53</v>
      </c>
      <c r="Q58" s="2226">
        <v>1</v>
      </c>
      <c r="R58" s="2226"/>
      <c r="S58" s="2099"/>
      <c r="T58" s="2099"/>
      <c r="U58" s="2067"/>
      <c r="V58" s="2067"/>
      <c r="X58" s="1247"/>
    </row>
    <row r="59" spans="2:24" ht="16.5" customHeight="1" x14ac:dyDescent="0.35">
      <c r="B59" s="1247"/>
      <c r="D59" s="1222"/>
      <c r="F59" s="1218" t="s">
        <v>922</v>
      </c>
      <c r="G59" s="1196"/>
      <c r="H59" s="1192"/>
      <c r="I59" s="1192"/>
      <c r="J59" s="1192"/>
      <c r="K59" s="1192"/>
      <c r="L59" s="1191"/>
      <c r="M59" s="1191"/>
      <c r="N59" s="1191"/>
      <c r="O59" s="1191"/>
      <c r="P59" s="1191"/>
      <c r="Q59" s="2226"/>
      <c r="R59" s="2226"/>
      <c r="S59" s="2203"/>
      <c r="T59" s="2203"/>
      <c r="U59" s="2067"/>
      <c r="V59" s="2067"/>
      <c r="X59" s="1247"/>
    </row>
    <row r="60" spans="2:24" ht="16.5" customHeight="1" x14ac:dyDescent="0.35">
      <c r="B60" s="1247"/>
      <c r="D60" s="1192"/>
      <c r="F60" s="1197"/>
      <c r="G60" s="1197" t="s">
        <v>1149</v>
      </c>
      <c r="H60" s="1192"/>
      <c r="I60" s="1192"/>
      <c r="J60" s="1192"/>
      <c r="K60" s="1192"/>
      <c r="L60" s="1191"/>
      <c r="M60" s="1191"/>
      <c r="N60" s="1191"/>
      <c r="O60" s="1191"/>
      <c r="P60" s="1243" t="s">
        <v>53</v>
      </c>
      <c r="Q60" s="2226">
        <v>1</v>
      </c>
      <c r="R60" s="2226"/>
      <c r="S60" s="2099"/>
      <c r="T60" s="2099"/>
      <c r="U60" s="2067"/>
      <c r="V60" s="2067"/>
      <c r="X60" s="1247"/>
    </row>
    <row r="61" spans="2:24" ht="16.5" customHeight="1" x14ac:dyDescent="0.35">
      <c r="B61" s="1247"/>
      <c r="D61" s="1192"/>
      <c r="F61" s="1197"/>
      <c r="G61" s="1197" t="s">
        <v>1150</v>
      </c>
      <c r="H61" s="1192"/>
      <c r="I61" s="1192"/>
      <c r="J61" s="1192"/>
      <c r="K61" s="1192"/>
      <c r="L61" s="1191"/>
      <c r="M61" s="1191"/>
      <c r="N61" s="1191"/>
      <c r="O61" s="1191"/>
      <c r="P61" s="1243" t="s">
        <v>53</v>
      </c>
      <c r="Q61" s="2226">
        <v>2</v>
      </c>
      <c r="R61" s="2226"/>
      <c r="S61" s="2099"/>
      <c r="T61" s="2099"/>
      <c r="U61" s="2067"/>
      <c r="V61" s="2067"/>
      <c r="X61" s="1247"/>
    </row>
    <row r="62" spans="2:24" ht="16.5" hidden="1" customHeight="1" x14ac:dyDescent="0.35">
      <c r="B62" s="1247"/>
      <c r="D62" s="1192"/>
      <c r="E62" s="1197" t="s">
        <v>630</v>
      </c>
      <c r="F62" s="1197"/>
      <c r="G62" s="1192"/>
      <c r="H62" s="1192"/>
      <c r="I62" s="1192"/>
      <c r="J62" s="1192"/>
      <c r="K62" s="1192"/>
      <c r="L62" s="1191"/>
      <c r="M62" s="1191"/>
      <c r="N62" s="1191"/>
      <c r="O62" s="1191"/>
      <c r="P62" s="1243" t="s">
        <v>53</v>
      </c>
      <c r="Q62" s="2226"/>
      <c r="R62" s="2226"/>
      <c r="S62" s="2099"/>
      <c r="T62" s="2099"/>
      <c r="U62" s="2067"/>
      <c r="V62" s="2067"/>
      <c r="X62" s="1247"/>
    </row>
    <row r="63" spans="2:24" ht="16.5" customHeight="1" x14ac:dyDescent="0.35">
      <c r="B63" s="1247"/>
      <c r="D63" s="1242" t="s">
        <v>426</v>
      </c>
      <c r="E63" s="1217" t="s">
        <v>143</v>
      </c>
      <c r="F63" s="1217"/>
      <c r="G63" s="1196"/>
      <c r="H63" s="1196"/>
      <c r="I63" s="1196"/>
      <c r="J63" s="1189"/>
      <c r="K63" s="1189"/>
      <c r="L63" s="1189"/>
      <c r="M63" s="1191"/>
      <c r="N63" s="1191"/>
      <c r="O63" s="1191"/>
      <c r="P63" s="1191"/>
      <c r="Q63" s="2226"/>
      <c r="R63" s="2226"/>
      <c r="S63" s="2203"/>
      <c r="T63" s="2203"/>
      <c r="U63" s="2067"/>
      <c r="V63" s="2067"/>
      <c r="X63" s="1247"/>
    </row>
    <row r="64" spans="2:24" ht="16.5" customHeight="1" x14ac:dyDescent="0.35">
      <c r="B64" s="1247"/>
      <c r="D64" s="1242"/>
      <c r="F64" s="1163" t="s">
        <v>906</v>
      </c>
      <c r="G64" s="1196"/>
      <c r="H64" s="1196"/>
      <c r="I64" s="1196"/>
      <c r="J64" s="1189"/>
      <c r="K64" s="1189"/>
      <c r="L64" s="1189"/>
      <c r="M64" s="1191"/>
      <c r="N64" s="1191"/>
      <c r="O64" s="1191"/>
      <c r="P64" s="1191"/>
      <c r="Q64" s="2226"/>
      <c r="R64" s="2226"/>
      <c r="S64" s="1233"/>
      <c r="T64" s="1233"/>
      <c r="U64" s="2067"/>
      <c r="V64" s="2067"/>
      <c r="X64" s="1247"/>
    </row>
    <row r="65" spans="2:24" ht="16.5" customHeight="1" x14ac:dyDescent="0.35">
      <c r="B65" s="1247"/>
      <c r="D65" s="1192"/>
      <c r="F65" s="1158"/>
      <c r="G65" s="1158" t="s">
        <v>1151</v>
      </c>
      <c r="H65" s="1192"/>
      <c r="I65" s="1192"/>
      <c r="J65" s="1192"/>
      <c r="K65" s="1192"/>
      <c r="L65" s="1191"/>
      <c r="M65" s="1191"/>
      <c r="N65" s="1191"/>
      <c r="O65" s="1191"/>
      <c r="P65" s="1243" t="s">
        <v>53</v>
      </c>
      <c r="Q65" s="2226">
        <v>1</v>
      </c>
      <c r="R65" s="2226"/>
      <c r="S65" s="2099"/>
      <c r="T65" s="2099"/>
      <c r="U65" s="2067"/>
      <c r="V65" s="2067"/>
      <c r="X65" s="1247"/>
    </row>
    <row r="66" spans="2:24" ht="16.5" customHeight="1" x14ac:dyDescent="0.35">
      <c r="B66" s="1247"/>
      <c r="D66" s="1192"/>
      <c r="F66" s="1158"/>
      <c r="G66" s="1158" t="s">
        <v>1152</v>
      </c>
      <c r="H66" s="1192"/>
      <c r="I66" s="1192"/>
      <c r="J66" s="1192"/>
      <c r="K66" s="1192"/>
      <c r="L66" s="1191"/>
      <c r="M66" s="1191"/>
      <c r="N66" s="1191"/>
      <c r="O66" s="1191"/>
      <c r="P66" s="1243" t="s">
        <v>53</v>
      </c>
      <c r="Q66" s="2226">
        <v>2</v>
      </c>
      <c r="R66" s="2226"/>
      <c r="S66" s="2099"/>
      <c r="T66" s="2099"/>
      <c r="U66" s="2067"/>
      <c r="V66" s="2067"/>
      <c r="X66" s="1247"/>
    </row>
    <row r="67" spans="2:24" ht="16.5" customHeight="1" x14ac:dyDescent="0.35">
      <c r="B67" s="1247"/>
      <c r="D67" s="1192"/>
      <c r="F67" s="1158"/>
      <c r="G67" s="1158" t="s">
        <v>1153</v>
      </c>
      <c r="H67" s="1192"/>
      <c r="I67" s="1192"/>
      <c r="J67" s="1192"/>
      <c r="K67" s="1219"/>
      <c r="L67" s="1191"/>
      <c r="M67" s="1191"/>
      <c r="N67" s="1191"/>
      <c r="O67" s="1191"/>
      <c r="P67" s="1243" t="s">
        <v>53</v>
      </c>
      <c r="Q67" s="2226">
        <v>3</v>
      </c>
      <c r="R67" s="2226"/>
      <c r="S67" s="2099"/>
      <c r="T67" s="2099"/>
      <c r="U67" s="2067"/>
      <c r="V67" s="2067"/>
      <c r="X67" s="1247"/>
    </row>
    <row r="68" spans="2:24" ht="16.5" customHeight="1" x14ac:dyDescent="0.35">
      <c r="B68" s="1247"/>
      <c r="D68" s="1192"/>
      <c r="F68" s="1158"/>
      <c r="G68" s="1158" t="s">
        <v>1154</v>
      </c>
      <c r="H68" s="1192"/>
      <c r="I68" s="1192"/>
      <c r="J68" s="1192"/>
      <c r="K68" s="1192"/>
      <c r="L68" s="1191"/>
      <c r="M68" s="1191"/>
      <c r="N68" s="1191"/>
      <c r="O68" s="1191"/>
      <c r="P68" s="1243" t="s">
        <v>53</v>
      </c>
      <c r="Q68" s="2226">
        <v>4</v>
      </c>
      <c r="R68" s="2226"/>
      <c r="S68" s="2099"/>
      <c r="T68" s="2099"/>
      <c r="U68" s="2067"/>
      <c r="V68" s="2067"/>
      <c r="X68" s="1247"/>
    </row>
    <row r="69" spans="2:24" ht="16.5" hidden="1" customHeight="1" x14ac:dyDescent="0.35">
      <c r="B69" s="1247"/>
      <c r="D69" s="1192"/>
      <c r="E69" s="1158" t="s">
        <v>832</v>
      </c>
      <c r="F69" s="1158"/>
      <c r="G69" s="1196"/>
      <c r="H69" s="1192"/>
      <c r="I69" s="1192"/>
      <c r="J69" s="1192"/>
      <c r="K69" s="1192"/>
      <c r="L69" s="1191"/>
      <c r="M69" s="1191"/>
      <c r="N69" s="1191"/>
      <c r="O69" s="1191"/>
      <c r="P69" s="1243" t="s">
        <v>53</v>
      </c>
      <c r="Q69" s="2226"/>
      <c r="R69" s="2226"/>
      <c r="S69" s="2099"/>
      <c r="T69" s="2099"/>
      <c r="U69" s="2067"/>
      <c r="V69" s="2067"/>
      <c r="X69" s="1247"/>
    </row>
    <row r="70" spans="2:24" ht="16.5" hidden="1" customHeight="1" x14ac:dyDescent="0.35">
      <c r="B70" s="1247"/>
      <c r="D70" s="1192"/>
      <c r="E70" s="1158" t="s">
        <v>833</v>
      </c>
      <c r="F70" s="1158"/>
      <c r="G70" s="1196"/>
      <c r="H70" s="1192"/>
      <c r="I70" s="1192"/>
      <c r="J70" s="1192"/>
      <c r="K70" s="1192"/>
      <c r="L70" s="1191"/>
      <c r="M70" s="1191"/>
      <c r="N70" s="1191"/>
      <c r="O70" s="1191"/>
      <c r="P70" s="1243" t="s">
        <v>53</v>
      </c>
      <c r="Q70" s="2226"/>
      <c r="R70" s="2226"/>
      <c r="S70" s="2099"/>
      <c r="T70" s="2099"/>
      <c r="U70" s="2067"/>
      <c r="V70" s="2067"/>
      <c r="X70" s="1247"/>
    </row>
    <row r="71" spans="2:24" ht="16.5" hidden="1" customHeight="1" x14ac:dyDescent="0.35">
      <c r="B71" s="1247"/>
      <c r="D71" s="1192"/>
      <c r="E71" s="1158" t="s">
        <v>834</v>
      </c>
      <c r="F71" s="1158"/>
      <c r="G71" s="1196"/>
      <c r="H71" s="1192"/>
      <c r="I71" s="1192"/>
      <c r="J71" s="1192"/>
      <c r="K71" s="1192"/>
      <c r="L71" s="1191"/>
      <c r="M71" s="1191"/>
      <c r="N71" s="1191"/>
      <c r="O71" s="1191"/>
      <c r="P71" s="1243" t="s">
        <v>53</v>
      </c>
      <c r="Q71" s="2226"/>
      <c r="R71" s="2226"/>
      <c r="S71" s="2099"/>
      <c r="T71" s="2099"/>
      <c r="U71" s="2067"/>
      <c r="V71" s="2067"/>
      <c r="X71" s="1247"/>
    </row>
    <row r="72" spans="2:24" ht="16.5" customHeight="1" x14ac:dyDescent="0.35">
      <c r="B72" s="1247"/>
      <c r="D72" s="1192"/>
      <c r="F72" s="1146" t="s">
        <v>1155</v>
      </c>
      <c r="G72" s="1196"/>
      <c r="H72" s="1192"/>
      <c r="I72" s="1192"/>
      <c r="J72" s="1192"/>
      <c r="K72" s="1192"/>
      <c r="L72" s="1191"/>
      <c r="M72" s="1191"/>
      <c r="N72" s="1191"/>
      <c r="O72" s="1191"/>
      <c r="P72" s="1243" t="s">
        <v>53</v>
      </c>
      <c r="Q72" s="2226">
        <v>1</v>
      </c>
      <c r="R72" s="2226"/>
      <c r="S72" s="2099"/>
      <c r="T72" s="2099"/>
      <c r="U72" s="2067"/>
      <c r="V72" s="2067"/>
      <c r="X72" s="1247"/>
    </row>
    <row r="73" spans="2:24" ht="16.5" customHeight="1" x14ac:dyDescent="0.35">
      <c r="B73" s="1247"/>
      <c r="D73" s="1187" t="s">
        <v>427</v>
      </c>
      <c r="E73" s="1220" t="s">
        <v>81</v>
      </c>
      <c r="F73" s="1220"/>
      <c r="G73" s="1189"/>
      <c r="H73" s="1189"/>
      <c r="I73" s="1189"/>
      <c r="J73" s="1192"/>
      <c r="K73" s="1192"/>
      <c r="L73" s="1191"/>
      <c r="M73" s="1191"/>
      <c r="N73" s="1191"/>
      <c r="O73" s="1191"/>
      <c r="P73" s="1191"/>
      <c r="Q73" s="1192"/>
      <c r="R73" s="1192"/>
      <c r="S73" s="1214"/>
      <c r="T73" s="1214"/>
      <c r="U73" s="2067"/>
      <c r="V73" s="2067"/>
      <c r="X73" s="1247"/>
    </row>
    <row r="74" spans="2:24" ht="16.5" customHeight="1" x14ac:dyDescent="0.35">
      <c r="B74" s="1247"/>
      <c r="D74" s="1192"/>
      <c r="F74" s="1197" t="s">
        <v>1156</v>
      </c>
      <c r="G74" s="1192"/>
      <c r="H74" s="1192"/>
      <c r="I74" s="1192"/>
      <c r="J74" s="1192"/>
      <c r="K74" s="1192"/>
      <c r="L74" s="1191"/>
      <c r="M74" s="1191"/>
      <c r="N74" s="1191"/>
      <c r="O74" s="1191"/>
      <c r="P74" s="1243" t="s">
        <v>53</v>
      </c>
      <c r="Q74" s="2226">
        <v>1</v>
      </c>
      <c r="R74" s="2226"/>
      <c r="S74" s="2099"/>
      <c r="T74" s="2099"/>
      <c r="U74" s="2067"/>
      <c r="V74" s="2067"/>
      <c r="X74" s="1247"/>
    </row>
    <row r="75" spans="2:24" ht="16.5" customHeight="1" x14ac:dyDescent="0.35">
      <c r="B75" s="1247"/>
      <c r="D75" s="1192"/>
      <c r="F75" s="1197" t="s">
        <v>1157</v>
      </c>
      <c r="G75" s="1192"/>
      <c r="H75" s="1192"/>
      <c r="I75" s="1192"/>
      <c r="J75" s="1192"/>
      <c r="K75" s="1192"/>
      <c r="L75" s="1191"/>
      <c r="M75" s="1191"/>
      <c r="N75" s="1191"/>
      <c r="O75" s="1191"/>
      <c r="P75" s="1243" t="s">
        <v>53</v>
      </c>
      <c r="Q75" s="2226">
        <v>2</v>
      </c>
      <c r="R75" s="2226"/>
      <c r="S75" s="2099"/>
      <c r="T75" s="2099"/>
      <c r="U75" s="2067"/>
      <c r="V75" s="2067"/>
      <c r="X75" s="1247"/>
    </row>
    <row r="76" spans="2:24" ht="16.5" customHeight="1" x14ac:dyDescent="0.35">
      <c r="B76" s="1247"/>
      <c r="D76" s="1192"/>
      <c r="F76" s="1197" t="s">
        <v>1158</v>
      </c>
      <c r="G76" s="1192"/>
      <c r="H76" s="1192"/>
      <c r="I76" s="1192"/>
      <c r="J76" s="1192"/>
      <c r="K76" s="1192"/>
      <c r="L76" s="1191"/>
      <c r="M76" s="1191"/>
      <c r="N76" s="1191"/>
      <c r="O76" s="1191"/>
      <c r="P76" s="1243" t="s">
        <v>53</v>
      </c>
      <c r="Q76" s="2226">
        <v>3</v>
      </c>
      <c r="R76" s="2226"/>
      <c r="S76" s="2099"/>
      <c r="T76" s="2099"/>
      <c r="U76" s="2067"/>
      <c r="V76" s="2067"/>
      <c r="X76" s="1247"/>
    </row>
    <row r="77" spans="2:24" ht="16.5" customHeight="1" x14ac:dyDescent="0.35">
      <c r="B77" s="1247"/>
      <c r="D77" s="1192"/>
      <c r="F77" s="1197" t="s">
        <v>1159</v>
      </c>
      <c r="G77" s="1192"/>
      <c r="H77" s="1192"/>
      <c r="I77" s="1192"/>
      <c r="J77" s="1192"/>
      <c r="K77" s="1192"/>
      <c r="L77" s="1191"/>
      <c r="M77" s="1191"/>
      <c r="N77" s="1191"/>
      <c r="O77" s="1191"/>
      <c r="P77" s="1243" t="s">
        <v>53</v>
      </c>
      <c r="Q77" s="2226">
        <v>4</v>
      </c>
      <c r="R77" s="2226"/>
      <c r="S77" s="2099"/>
      <c r="T77" s="2099"/>
      <c r="U77" s="2067"/>
      <c r="V77" s="2067"/>
      <c r="X77" s="1247"/>
    </row>
    <row r="78" spans="2:24" ht="16.5" customHeight="1" x14ac:dyDescent="0.35">
      <c r="B78" s="1247"/>
      <c r="D78" s="1223" t="s">
        <v>428</v>
      </c>
      <c r="E78" s="1139" t="s">
        <v>985</v>
      </c>
      <c r="F78" s="1139"/>
      <c r="G78" s="1192"/>
      <c r="H78" s="1192"/>
      <c r="I78" s="1192"/>
      <c r="J78" s="1192"/>
      <c r="K78" s="1192"/>
      <c r="L78" s="1191"/>
      <c r="M78" s="1191"/>
      <c r="N78" s="1191"/>
      <c r="O78" s="1191"/>
      <c r="P78" s="1243" t="s">
        <v>53</v>
      </c>
      <c r="Q78" s="2226">
        <v>1</v>
      </c>
      <c r="R78" s="2226"/>
      <c r="S78" s="2099"/>
      <c r="T78" s="2099"/>
      <c r="U78" s="2067"/>
      <c r="V78" s="2067"/>
      <c r="X78" s="1247"/>
    </row>
    <row r="79" spans="2:24" ht="16.5" customHeight="1" x14ac:dyDescent="0.35">
      <c r="B79" s="1247"/>
      <c r="D79" s="1252" t="s">
        <v>1202</v>
      </c>
      <c r="E79" s="1192"/>
      <c r="F79" s="1192"/>
      <c r="G79" s="1192"/>
      <c r="H79" s="1192"/>
      <c r="I79" s="1192"/>
      <c r="J79" s="1192"/>
      <c r="K79" s="1192"/>
      <c r="L79" s="1191"/>
      <c r="M79" s="1191"/>
      <c r="N79" s="1191"/>
      <c r="O79" s="1191"/>
      <c r="P79" s="1191"/>
      <c r="Q79" s="1192"/>
      <c r="R79" s="1192"/>
      <c r="S79" s="1214"/>
      <c r="T79" s="1214"/>
      <c r="U79" s="2067"/>
      <c r="V79" s="2067"/>
      <c r="X79" s="1247"/>
    </row>
    <row r="80" spans="2:24" ht="16.5" customHeight="1" x14ac:dyDescent="0.35">
      <c r="B80" s="1247"/>
      <c r="D80" s="1187" t="s">
        <v>429</v>
      </c>
      <c r="E80" s="1220" t="s">
        <v>345</v>
      </c>
      <c r="F80" s="1220"/>
      <c r="G80" s="1189"/>
      <c r="H80" s="1192"/>
      <c r="I80" s="1192"/>
      <c r="J80" s="1192"/>
      <c r="K80" s="1192"/>
      <c r="L80" s="1191"/>
      <c r="M80" s="1191"/>
      <c r="N80" s="1191"/>
      <c r="O80" s="1191"/>
      <c r="P80" s="1243" t="s">
        <v>53</v>
      </c>
      <c r="Q80" s="2226">
        <v>1</v>
      </c>
      <c r="R80" s="2226"/>
      <c r="S80" s="2099"/>
      <c r="T80" s="2099"/>
      <c r="U80" s="2067"/>
      <c r="V80" s="2067"/>
      <c r="X80" s="1247"/>
    </row>
    <row r="81" spans="2:24" ht="16.5" customHeight="1" x14ac:dyDescent="0.35">
      <c r="B81" s="1247"/>
      <c r="D81" s="1177" t="s">
        <v>430</v>
      </c>
      <c r="E81" s="1177" t="s">
        <v>311</v>
      </c>
      <c r="F81" s="1177"/>
      <c r="G81" s="1192"/>
      <c r="H81" s="1192"/>
      <c r="I81" s="1192"/>
      <c r="J81" s="1192"/>
      <c r="K81" s="1192"/>
      <c r="L81" s="1191"/>
      <c r="M81" s="1191"/>
      <c r="N81" s="1191"/>
      <c r="O81" s="1191"/>
      <c r="P81" s="1234" t="s">
        <v>180</v>
      </c>
      <c r="Q81" s="2226">
        <v>3</v>
      </c>
      <c r="R81" s="2226"/>
      <c r="S81" s="2099"/>
      <c r="T81" s="2099"/>
      <c r="U81" s="2067"/>
      <c r="V81" s="2067"/>
      <c r="X81" s="1247"/>
    </row>
    <row r="82" spans="2:24" ht="16.5" customHeight="1" x14ac:dyDescent="0.35">
      <c r="B82" s="1247"/>
      <c r="D82" s="1223" t="s">
        <v>431</v>
      </c>
      <c r="E82" s="1177" t="s">
        <v>828</v>
      </c>
      <c r="F82" s="1177"/>
      <c r="G82" s="1192"/>
      <c r="H82" s="1192"/>
      <c r="I82" s="1192"/>
      <c r="J82" s="1192"/>
      <c r="K82" s="1192"/>
      <c r="L82" s="1191"/>
      <c r="M82" s="1191"/>
      <c r="N82" s="1191"/>
      <c r="O82" s="1191"/>
      <c r="P82" s="1191"/>
      <c r="Q82" s="2226"/>
      <c r="R82" s="2226"/>
      <c r="S82" s="2203"/>
      <c r="T82" s="2203"/>
      <c r="U82" s="2067"/>
      <c r="V82" s="2067"/>
      <c r="X82" s="1247"/>
    </row>
    <row r="83" spans="2:24" ht="16.5" hidden="1" customHeight="1" x14ac:dyDescent="0.35">
      <c r="B83" s="1247"/>
      <c r="D83" s="2233" t="s">
        <v>657</v>
      </c>
      <c r="E83" s="2233"/>
      <c r="F83" s="2233"/>
      <c r="G83" s="2233"/>
      <c r="H83" s="2233"/>
      <c r="I83" s="2233"/>
      <c r="J83" s="2233"/>
      <c r="K83" s="2233"/>
      <c r="L83" s="2233"/>
      <c r="M83" s="2233"/>
      <c r="N83" s="2233"/>
      <c r="O83" s="2233"/>
      <c r="P83" s="1253"/>
      <c r="Q83" s="2226"/>
      <c r="R83" s="2226"/>
      <c r="S83" s="2203"/>
      <c r="T83" s="2203"/>
      <c r="U83" s="2067"/>
      <c r="V83" s="2067"/>
      <c r="X83" s="1247"/>
    </row>
    <row r="84" spans="2:24" ht="16.5" hidden="1" customHeight="1" x14ac:dyDescent="0.35">
      <c r="B84" s="1247"/>
      <c r="D84" s="2233"/>
      <c r="E84" s="2233"/>
      <c r="F84" s="2233"/>
      <c r="G84" s="2233"/>
      <c r="H84" s="2233"/>
      <c r="I84" s="2233"/>
      <c r="J84" s="2233"/>
      <c r="K84" s="2233"/>
      <c r="L84" s="2233"/>
      <c r="M84" s="2233"/>
      <c r="N84" s="2233"/>
      <c r="O84" s="2233"/>
      <c r="P84" s="1253"/>
      <c r="Q84" s="2226"/>
      <c r="R84" s="2226"/>
      <c r="S84" s="2203"/>
      <c r="T84" s="2203"/>
      <c r="U84" s="2067"/>
      <c r="V84" s="2067"/>
      <c r="X84" s="1247"/>
    </row>
    <row r="85" spans="2:24" ht="16.5" customHeight="1" x14ac:dyDescent="0.35">
      <c r="B85" s="1247"/>
      <c r="D85" s="1192"/>
      <c r="F85" s="1197" t="s">
        <v>1160</v>
      </c>
      <c r="G85" s="1196"/>
      <c r="H85" s="1192"/>
      <c r="I85" s="1192"/>
      <c r="J85" s="1192"/>
      <c r="K85" s="1192"/>
      <c r="L85" s="1191"/>
      <c r="M85" s="1191"/>
      <c r="N85" s="1191"/>
      <c r="O85" s="1191"/>
      <c r="P85" s="1243" t="s">
        <v>53</v>
      </c>
      <c r="Q85" s="2139">
        <v>4</v>
      </c>
      <c r="R85" s="2139"/>
      <c r="S85" s="2099"/>
      <c r="T85" s="2099"/>
      <c r="U85" s="2067"/>
      <c r="V85" s="2067"/>
      <c r="X85" s="1247"/>
    </row>
    <row r="86" spans="2:24" ht="16.5" customHeight="1" x14ac:dyDescent="0.35">
      <c r="B86" s="1247"/>
      <c r="D86" s="1192"/>
      <c r="F86" s="1197" t="s">
        <v>1161</v>
      </c>
      <c r="G86" s="1196"/>
      <c r="H86" s="1192"/>
      <c r="I86" s="1192"/>
      <c r="J86" s="1192"/>
      <c r="K86" s="1192"/>
      <c r="L86" s="1191"/>
      <c r="M86" s="1191"/>
      <c r="N86" s="1191"/>
      <c r="O86" s="1191"/>
      <c r="P86" s="1243" t="s">
        <v>53</v>
      </c>
      <c r="Q86" s="2139">
        <v>6</v>
      </c>
      <c r="R86" s="2139"/>
      <c r="S86" s="2099"/>
      <c r="T86" s="2099"/>
      <c r="U86" s="2067"/>
      <c r="V86" s="2067"/>
      <c r="X86" s="1247"/>
    </row>
    <row r="87" spans="2:24" ht="16.5" customHeight="1" x14ac:dyDescent="0.35">
      <c r="B87" s="1247"/>
      <c r="D87" s="1192"/>
      <c r="F87" s="1197" t="s">
        <v>1118</v>
      </c>
      <c r="G87" s="1196"/>
      <c r="H87" s="1192"/>
      <c r="I87" s="1192"/>
      <c r="J87" s="1192"/>
      <c r="K87" s="1192"/>
      <c r="L87" s="1191"/>
      <c r="M87" s="1191"/>
      <c r="N87" s="1191"/>
      <c r="O87" s="1191"/>
      <c r="P87" s="1243" t="s">
        <v>53</v>
      </c>
      <c r="Q87" s="2139">
        <v>8</v>
      </c>
      <c r="R87" s="2139"/>
      <c r="S87" s="2099"/>
      <c r="T87" s="2099"/>
      <c r="U87" s="2067"/>
      <c r="V87" s="2067"/>
      <c r="X87" s="1247"/>
    </row>
    <row r="88" spans="2:24" ht="16.5" customHeight="1" x14ac:dyDescent="0.35">
      <c r="B88" s="1247"/>
      <c r="D88" s="1192"/>
      <c r="F88" s="1197" t="s">
        <v>1162</v>
      </c>
      <c r="G88" s="1196"/>
      <c r="H88" s="1192"/>
      <c r="I88" s="1192"/>
      <c r="J88" s="1192"/>
      <c r="K88" s="1192"/>
      <c r="L88" s="1191"/>
      <c r="M88" s="1191"/>
      <c r="N88" s="1191"/>
      <c r="O88" s="1191"/>
      <c r="P88" s="1243" t="s">
        <v>53</v>
      </c>
      <c r="Q88" s="2139">
        <v>10</v>
      </c>
      <c r="R88" s="2139"/>
      <c r="S88" s="2099"/>
      <c r="T88" s="2099"/>
      <c r="U88" s="2067"/>
      <c r="V88" s="2067"/>
      <c r="X88" s="1247"/>
    </row>
    <row r="89" spans="2:24" ht="16.5" customHeight="1" x14ac:dyDescent="0.35">
      <c r="B89" s="1247"/>
      <c r="D89" s="1192"/>
      <c r="F89" s="1197" t="s">
        <v>1163</v>
      </c>
      <c r="G89" s="1196"/>
      <c r="H89" s="1192"/>
      <c r="I89" s="1192"/>
      <c r="J89" s="1192"/>
      <c r="K89" s="1192"/>
      <c r="L89" s="1191"/>
      <c r="M89" s="1191"/>
      <c r="N89" s="1191"/>
      <c r="O89" s="1191"/>
      <c r="P89" s="1243" t="s">
        <v>53</v>
      </c>
      <c r="Q89" s="2139">
        <v>12</v>
      </c>
      <c r="R89" s="2139"/>
      <c r="S89" s="2099"/>
      <c r="T89" s="2099"/>
      <c r="U89" s="2067"/>
      <c r="V89" s="2067"/>
      <c r="X89" s="1247"/>
    </row>
    <row r="90" spans="2:24" ht="16.5" customHeight="1" x14ac:dyDescent="0.35">
      <c r="B90" s="1247"/>
      <c r="D90" s="1192"/>
      <c r="F90" s="1197" t="s">
        <v>1121</v>
      </c>
      <c r="G90" s="1196"/>
      <c r="H90" s="1192"/>
      <c r="I90" s="1192"/>
      <c r="J90" s="1192"/>
      <c r="K90" s="1192"/>
      <c r="L90" s="1191"/>
      <c r="M90" s="1191"/>
      <c r="N90" s="1191"/>
      <c r="O90" s="1191"/>
      <c r="P90" s="1243" t="s">
        <v>53</v>
      </c>
      <c r="Q90" s="2139">
        <v>14</v>
      </c>
      <c r="R90" s="2139"/>
      <c r="S90" s="2099"/>
      <c r="T90" s="2099"/>
      <c r="U90" s="2067"/>
      <c r="V90" s="2067"/>
      <c r="X90" s="1247"/>
    </row>
    <row r="91" spans="2:24" ht="16.5" customHeight="1" x14ac:dyDescent="0.35">
      <c r="B91" s="1247"/>
      <c r="D91" s="1192"/>
      <c r="F91" s="1197" t="s">
        <v>1164</v>
      </c>
      <c r="G91" s="1196"/>
      <c r="H91" s="1192"/>
      <c r="I91" s="1192"/>
      <c r="J91" s="1192"/>
      <c r="K91" s="1192"/>
      <c r="L91" s="1191"/>
      <c r="M91" s="1191"/>
      <c r="N91" s="1191"/>
      <c r="O91" s="1191"/>
      <c r="P91" s="1243" t="s">
        <v>53</v>
      </c>
      <c r="Q91" s="2139">
        <v>16</v>
      </c>
      <c r="R91" s="2139"/>
      <c r="S91" s="2099"/>
      <c r="T91" s="2099"/>
      <c r="U91" s="2067"/>
      <c r="V91" s="2067"/>
      <c r="X91" s="1247"/>
    </row>
    <row r="92" spans="2:24" ht="16.5" customHeight="1" x14ac:dyDescent="0.35">
      <c r="B92" s="1247"/>
      <c r="D92" s="1192"/>
      <c r="F92" s="1197" t="s">
        <v>1165</v>
      </c>
      <c r="G92" s="1196"/>
      <c r="H92" s="1192"/>
      <c r="I92" s="1192"/>
      <c r="J92" s="1192"/>
      <c r="K92" s="1192"/>
      <c r="L92" s="1191"/>
      <c r="M92" s="1191"/>
      <c r="N92" s="1191"/>
      <c r="O92" s="1191"/>
      <c r="P92" s="1243" t="s">
        <v>53</v>
      </c>
      <c r="Q92" s="2139">
        <v>18</v>
      </c>
      <c r="R92" s="2139"/>
      <c r="S92" s="2099"/>
      <c r="T92" s="2099"/>
      <c r="U92" s="2067"/>
      <c r="V92" s="2067"/>
      <c r="X92" s="1247"/>
    </row>
    <row r="93" spans="2:24" ht="16.5" customHeight="1" x14ac:dyDescent="0.35">
      <c r="B93" s="1247"/>
      <c r="D93" s="1192"/>
      <c r="F93" s="1197" t="s">
        <v>1166</v>
      </c>
      <c r="G93" s="1196"/>
      <c r="H93" s="1192"/>
      <c r="I93" s="1192"/>
      <c r="J93" s="1192"/>
      <c r="K93" s="1192"/>
      <c r="L93" s="1191"/>
      <c r="M93" s="1191"/>
      <c r="N93" s="1191"/>
      <c r="O93" s="1191"/>
      <c r="P93" s="1243" t="s">
        <v>53</v>
      </c>
      <c r="Q93" s="2139">
        <v>20</v>
      </c>
      <c r="R93" s="2139"/>
      <c r="S93" s="2099"/>
      <c r="T93" s="2099"/>
      <c r="U93" s="2067"/>
      <c r="V93" s="2067"/>
      <c r="X93" s="1247"/>
    </row>
    <row r="94" spans="2:24" ht="16.5" customHeight="1" x14ac:dyDescent="0.35">
      <c r="B94" s="1247"/>
      <c r="D94" s="1192"/>
      <c r="F94" s="1197" t="s">
        <v>1125</v>
      </c>
      <c r="G94" s="1196"/>
      <c r="H94" s="1192"/>
      <c r="I94" s="1192"/>
      <c r="J94" s="1192"/>
      <c r="K94" s="1192"/>
      <c r="L94" s="1191"/>
      <c r="M94" s="1191"/>
      <c r="N94" s="1191"/>
      <c r="O94" s="1191"/>
      <c r="P94" s="1243" t="s">
        <v>53</v>
      </c>
      <c r="Q94" s="2139">
        <v>22</v>
      </c>
      <c r="R94" s="2139"/>
      <c r="S94" s="2099"/>
      <c r="T94" s="2099"/>
      <c r="U94" s="2067"/>
      <c r="V94" s="2067"/>
      <c r="X94" s="1247"/>
    </row>
    <row r="95" spans="2:24" ht="16.5" customHeight="1" x14ac:dyDescent="0.35">
      <c r="B95" s="1247"/>
      <c r="D95" s="1192"/>
      <c r="F95" s="1197" t="s">
        <v>1167</v>
      </c>
      <c r="G95" s="1196"/>
      <c r="H95" s="1192"/>
      <c r="I95" s="1192"/>
      <c r="J95" s="1192"/>
      <c r="K95" s="1192"/>
      <c r="L95" s="1191"/>
      <c r="M95" s="1191"/>
      <c r="N95" s="1191"/>
      <c r="O95" s="1191"/>
      <c r="P95" s="1243" t="s">
        <v>53</v>
      </c>
      <c r="Q95" s="2139">
        <v>24</v>
      </c>
      <c r="R95" s="2139"/>
      <c r="S95" s="2099"/>
      <c r="T95" s="2099"/>
      <c r="U95" s="2067"/>
      <c r="V95" s="2067"/>
      <c r="X95" s="1247"/>
    </row>
    <row r="96" spans="2:24" ht="16.5" customHeight="1" x14ac:dyDescent="0.35">
      <c r="B96" s="1247"/>
      <c r="D96" s="1192"/>
      <c r="F96" s="1197" t="s">
        <v>1168</v>
      </c>
      <c r="G96" s="1196"/>
      <c r="H96" s="1192"/>
      <c r="I96" s="1192"/>
      <c r="J96" s="1192"/>
      <c r="K96" s="1192"/>
      <c r="L96" s="1191"/>
      <c r="M96" s="1191"/>
      <c r="N96" s="1191"/>
      <c r="O96" s="1191"/>
      <c r="P96" s="1243" t="s">
        <v>53</v>
      </c>
      <c r="Q96" s="2139">
        <v>26</v>
      </c>
      <c r="R96" s="2139"/>
      <c r="S96" s="2099"/>
      <c r="T96" s="2099"/>
      <c r="U96" s="2067"/>
      <c r="V96" s="2067"/>
      <c r="X96" s="1247"/>
    </row>
    <row r="97" spans="2:24" ht="16.5" customHeight="1" x14ac:dyDescent="0.35">
      <c r="B97" s="1247"/>
      <c r="D97" s="1192"/>
      <c r="F97" s="1197" t="s">
        <v>1128</v>
      </c>
      <c r="G97" s="1196"/>
      <c r="H97" s="1192"/>
      <c r="I97" s="1192"/>
      <c r="J97" s="1192"/>
      <c r="K97" s="1192"/>
      <c r="L97" s="1191"/>
      <c r="M97" s="1191"/>
      <c r="N97" s="1191"/>
      <c r="O97" s="1191"/>
      <c r="P97" s="1243" t="s">
        <v>53</v>
      </c>
      <c r="Q97" s="2139">
        <v>28</v>
      </c>
      <c r="R97" s="2139"/>
      <c r="S97" s="2099"/>
      <c r="T97" s="2099"/>
      <c r="U97" s="2067"/>
      <c r="V97" s="2067"/>
      <c r="X97" s="1247"/>
    </row>
    <row r="98" spans="2:24" ht="16.5" customHeight="1" x14ac:dyDescent="0.35">
      <c r="B98" s="1247"/>
      <c r="D98" s="1192"/>
      <c r="F98" s="1197" t="s">
        <v>1169</v>
      </c>
      <c r="G98" s="1196"/>
      <c r="H98" s="1192"/>
      <c r="I98" s="1192"/>
      <c r="J98" s="1192"/>
      <c r="K98" s="1192"/>
      <c r="L98" s="1191"/>
      <c r="M98" s="1191"/>
      <c r="N98" s="1191"/>
      <c r="O98" s="1191"/>
      <c r="P98" s="1243" t="s">
        <v>53</v>
      </c>
      <c r="Q98" s="2139">
        <v>30</v>
      </c>
      <c r="R98" s="2139"/>
      <c r="S98" s="2099"/>
      <c r="T98" s="2099"/>
      <c r="U98" s="2067"/>
      <c r="V98" s="2067"/>
      <c r="X98" s="1247"/>
    </row>
    <row r="99" spans="2:24" ht="16.5" customHeight="1" x14ac:dyDescent="0.35">
      <c r="B99" s="1247"/>
      <c r="D99" s="1192"/>
      <c r="F99" s="1197" t="s">
        <v>1170</v>
      </c>
      <c r="G99" s="1196"/>
      <c r="H99" s="1192"/>
      <c r="I99" s="1192"/>
      <c r="J99" s="1192"/>
      <c r="K99" s="1192"/>
      <c r="L99" s="1191"/>
      <c r="M99" s="1191"/>
      <c r="N99" s="1191"/>
      <c r="O99" s="1191"/>
      <c r="P99" s="1243" t="s">
        <v>53</v>
      </c>
      <c r="Q99" s="2139">
        <v>32</v>
      </c>
      <c r="R99" s="2139"/>
      <c r="S99" s="2099"/>
      <c r="T99" s="2099"/>
      <c r="U99" s="2067"/>
      <c r="V99" s="2067"/>
      <c r="X99" s="1247"/>
    </row>
    <row r="100" spans="2:24" ht="16.5" customHeight="1" x14ac:dyDescent="0.35">
      <c r="B100" s="1247"/>
      <c r="D100" s="1192"/>
      <c r="F100" s="1197" t="s">
        <v>1171</v>
      </c>
      <c r="G100" s="1196"/>
      <c r="H100" s="1192"/>
      <c r="I100" s="1192"/>
      <c r="J100" s="1192"/>
      <c r="K100" s="1192"/>
      <c r="L100" s="1191"/>
      <c r="M100" s="1191"/>
      <c r="N100" s="1191"/>
      <c r="O100" s="1191"/>
      <c r="P100" s="1243" t="s">
        <v>53</v>
      </c>
      <c r="Q100" s="2139">
        <v>34</v>
      </c>
      <c r="R100" s="2139"/>
      <c r="S100" s="2099"/>
      <c r="T100" s="2099"/>
      <c r="U100" s="2067"/>
      <c r="V100" s="2067"/>
      <c r="X100" s="1247"/>
    </row>
    <row r="101" spans="2:24" ht="16.5" customHeight="1" x14ac:dyDescent="0.35">
      <c r="B101" s="1247"/>
      <c r="D101" s="1192"/>
      <c r="F101" s="1197" t="s">
        <v>1172</v>
      </c>
      <c r="G101" s="1196"/>
      <c r="H101" s="1192"/>
      <c r="I101" s="1192"/>
      <c r="J101" s="1192"/>
      <c r="K101" s="1192"/>
      <c r="L101" s="1191"/>
      <c r="M101" s="1191"/>
      <c r="N101" s="1191"/>
      <c r="O101" s="1191"/>
      <c r="P101" s="1243" t="s">
        <v>53</v>
      </c>
      <c r="Q101" s="2139">
        <v>36</v>
      </c>
      <c r="R101" s="2139"/>
      <c r="S101" s="2099"/>
      <c r="T101" s="2099"/>
      <c r="U101" s="2067"/>
      <c r="V101" s="2067"/>
      <c r="X101" s="1247"/>
    </row>
    <row r="102" spans="2:24" ht="16.5" customHeight="1" x14ac:dyDescent="0.35">
      <c r="B102" s="1247"/>
      <c r="D102" s="1192"/>
      <c r="F102" s="1197" t="s">
        <v>1173</v>
      </c>
      <c r="G102" s="1196"/>
      <c r="H102" s="1192"/>
      <c r="I102" s="1192"/>
      <c r="J102" s="1192"/>
      <c r="K102" s="1192"/>
      <c r="L102" s="1191"/>
      <c r="M102" s="1191"/>
      <c r="N102" s="1191"/>
      <c r="O102" s="1191"/>
      <c r="P102" s="1243" t="s">
        <v>53</v>
      </c>
      <c r="Q102" s="2139">
        <v>38</v>
      </c>
      <c r="R102" s="2139"/>
      <c r="S102" s="2099"/>
      <c r="T102" s="2099"/>
      <c r="U102" s="2067"/>
      <c r="V102" s="2067"/>
      <c r="X102" s="1247"/>
    </row>
    <row r="103" spans="2:24" ht="16.5" customHeight="1" x14ac:dyDescent="0.35">
      <c r="B103" s="1247"/>
      <c r="D103" s="1192"/>
      <c r="F103" s="1197" t="s">
        <v>1174</v>
      </c>
      <c r="G103" s="1196"/>
      <c r="H103" s="1192"/>
      <c r="I103" s="1192"/>
      <c r="J103" s="1192"/>
      <c r="K103" s="1192"/>
      <c r="L103" s="1191"/>
      <c r="M103" s="1191"/>
      <c r="N103" s="1191"/>
      <c r="O103" s="1191"/>
      <c r="P103" s="1243" t="s">
        <v>53</v>
      </c>
      <c r="Q103" s="2139">
        <v>40</v>
      </c>
      <c r="R103" s="2139"/>
      <c r="S103" s="2099"/>
      <c r="T103" s="2099"/>
      <c r="U103" s="2067"/>
      <c r="V103" s="2067"/>
      <c r="X103" s="1247"/>
    </row>
    <row r="104" spans="2:24" ht="25.5" customHeight="1" x14ac:dyDescent="0.35">
      <c r="B104" s="1247"/>
      <c r="D104" s="1192"/>
      <c r="F104" s="2079" t="s">
        <v>1066</v>
      </c>
      <c r="G104" s="2079"/>
      <c r="H104" s="2079"/>
      <c r="I104" s="2079"/>
      <c r="J104" s="2079"/>
      <c r="K104" s="2079"/>
      <c r="L104" s="2079"/>
      <c r="M104" s="2079"/>
      <c r="N104" s="2079"/>
      <c r="O104" s="2079"/>
      <c r="P104" s="1243" t="s">
        <v>53</v>
      </c>
      <c r="Q104" s="2139">
        <v>1</v>
      </c>
      <c r="R104" s="2139"/>
      <c r="S104" s="2099"/>
      <c r="T104" s="2099"/>
      <c r="U104" s="2067"/>
      <c r="V104" s="2067"/>
      <c r="X104" s="1247"/>
    </row>
    <row r="105" spans="2:24" ht="16.5" customHeight="1" x14ac:dyDescent="0.35">
      <c r="B105" s="1247"/>
      <c r="D105" s="1252" t="s">
        <v>1210</v>
      </c>
      <c r="E105" s="1197"/>
      <c r="F105" s="1197"/>
      <c r="G105" s="1196"/>
      <c r="H105" s="1192"/>
      <c r="I105" s="1192"/>
      <c r="J105" s="1192"/>
      <c r="K105" s="1192"/>
      <c r="L105" s="1191"/>
      <c r="M105" s="1191"/>
      <c r="N105" s="1191"/>
      <c r="O105" s="1191"/>
      <c r="P105" s="1191"/>
      <c r="Q105" s="1254"/>
      <c r="R105" s="1254"/>
      <c r="S105" s="1233"/>
      <c r="T105" s="1233"/>
      <c r="U105" s="2067"/>
      <c r="V105" s="2067"/>
      <c r="X105" s="1247"/>
    </row>
    <row r="106" spans="2:24" ht="30" customHeight="1" x14ac:dyDescent="0.35">
      <c r="B106" s="1247"/>
      <c r="D106" s="2232" t="s">
        <v>1020</v>
      </c>
      <c r="E106" s="2232"/>
      <c r="F106" s="2232"/>
      <c r="G106" s="2232"/>
      <c r="H106" s="2232"/>
      <c r="I106" s="2232"/>
      <c r="J106" s="2232"/>
      <c r="K106" s="2232"/>
      <c r="L106" s="2232"/>
      <c r="M106" s="2232"/>
      <c r="N106" s="2232"/>
      <c r="O106" s="2232"/>
      <c r="P106" s="1191"/>
      <c r="Q106" s="2226"/>
      <c r="R106" s="2226"/>
      <c r="S106" s="2203"/>
      <c r="T106" s="2203"/>
      <c r="U106" s="2067"/>
      <c r="V106" s="2067"/>
      <c r="X106" s="1247"/>
    </row>
    <row r="107" spans="2:24" ht="16.5" x14ac:dyDescent="0.35">
      <c r="B107" s="1247"/>
      <c r="D107" s="1242" t="s">
        <v>867</v>
      </c>
      <c r="E107" s="1217" t="s">
        <v>1064</v>
      </c>
      <c r="F107" s="1217"/>
      <c r="G107" s="1255"/>
      <c r="H107" s="1192"/>
      <c r="I107" s="1192"/>
      <c r="J107" s="1192"/>
      <c r="K107" s="1192"/>
      <c r="L107" s="1191"/>
      <c r="M107" s="1191"/>
      <c r="N107" s="1191"/>
      <c r="O107" s="1191"/>
      <c r="P107" s="1243" t="s">
        <v>53</v>
      </c>
      <c r="Q107" s="2226" t="s">
        <v>194</v>
      </c>
      <c r="R107" s="2226"/>
      <c r="S107" s="2227" t="s">
        <v>194</v>
      </c>
      <c r="T107" s="2227"/>
      <c r="U107" s="2067"/>
      <c r="V107" s="2067"/>
      <c r="X107" s="1247"/>
    </row>
    <row r="108" spans="2:24" ht="16.5" x14ac:dyDescent="0.35">
      <c r="B108" s="1247"/>
      <c r="D108" s="1177" t="s">
        <v>432</v>
      </c>
      <c r="E108" s="1177" t="s">
        <v>324</v>
      </c>
      <c r="F108" s="1177"/>
      <c r="G108" s="1192"/>
      <c r="H108" s="1192"/>
      <c r="I108" s="1192"/>
      <c r="J108" s="1192"/>
      <c r="K108" s="1192"/>
      <c r="L108" s="1191"/>
      <c r="M108" s="1191"/>
      <c r="N108" s="1191"/>
      <c r="O108" s="1191"/>
      <c r="P108" s="1234" t="s">
        <v>180</v>
      </c>
      <c r="Q108" s="2226">
        <v>15</v>
      </c>
      <c r="R108" s="2226"/>
      <c r="S108" s="2099"/>
      <c r="T108" s="2099"/>
      <c r="U108" s="2067"/>
      <c r="V108" s="2067"/>
      <c r="X108" s="1247"/>
    </row>
    <row r="109" spans="2:24" ht="15" hidden="1" customHeight="1" x14ac:dyDescent="0.35">
      <c r="B109" s="1247"/>
      <c r="D109" s="2233" t="s">
        <v>122</v>
      </c>
      <c r="E109" s="2233"/>
      <c r="F109" s="2233"/>
      <c r="G109" s="2233"/>
      <c r="H109" s="2233"/>
      <c r="I109" s="2233"/>
      <c r="J109" s="2233"/>
      <c r="K109" s="2233"/>
      <c r="L109" s="2233"/>
      <c r="M109" s="2233"/>
      <c r="N109" s="2233"/>
      <c r="O109" s="2233"/>
      <c r="P109" s="1253"/>
      <c r="Q109" s="2226"/>
      <c r="R109" s="2226"/>
      <c r="S109" s="2203"/>
      <c r="T109" s="2203"/>
      <c r="X109" s="1247"/>
    </row>
    <row r="110" spans="2:24" ht="16.5" hidden="1" x14ac:dyDescent="0.35">
      <c r="B110" s="1247"/>
      <c r="D110" s="2233"/>
      <c r="E110" s="2233"/>
      <c r="F110" s="2233"/>
      <c r="G110" s="2233"/>
      <c r="H110" s="2233"/>
      <c r="I110" s="2233"/>
      <c r="J110" s="2233"/>
      <c r="K110" s="2233"/>
      <c r="L110" s="2233"/>
      <c r="M110" s="2233"/>
      <c r="N110" s="2233"/>
      <c r="O110" s="2233"/>
      <c r="P110" s="1253"/>
      <c r="Q110" s="2226"/>
      <c r="R110" s="2226"/>
      <c r="S110" s="2203"/>
      <c r="T110" s="2203"/>
      <c r="X110" s="1247"/>
    </row>
    <row r="111" spans="2:24" ht="16.5" hidden="1" x14ac:dyDescent="0.35">
      <c r="B111" s="1247"/>
      <c r="D111" s="2233"/>
      <c r="E111" s="2233"/>
      <c r="F111" s="2233"/>
      <c r="G111" s="2233"/>
      <c r="H111" s="2233"/>
      <c r="I111" s="2233"/>
      <c r="J111" s="2233"/>
      <c r="K111" s="2233"/>
      <c r="L111" s="2233"/>
      <c r="M111" s="2233"/>
      <c r="N111" s="2233"/>
      <c r="O111" s="2233"/>
      <c r="P111" s="1253"/>
      <c r="Q111" s="2226"/>
      <c r="R111" s="2226"/>
      <c r="S111" s="2203"/>
      <c r="T111" s="2203"/>
      <c r="X111" s="1247"/>
    </row>
    <row r="112" spans="2:24" ht="16.5" x14ac:dyDescent="0.35">
      <c r="B112" s="1247"/>
      <c r="D112" s="2209" t="s">
        <v>40</v>
      </c>
      <c r="E112" s="2209"/>
      <c r="F112" s="2209"/>
      <c r="G112" s="2209"/>
      <c r="H112" s="2209"/>
      <c r="I112" s="2209"/>
      <c r="J112" s="2231" t="s">
        <v>118</v>
      </c>
      <c r="K112" s="2231"/>
      <c r="L112" s="2231"/>
      <c r="M112" s="2231"/>
      <c r="N112" s="2231"/>
      <c r="O112" s="2231"/>
      <c r="P112" s="2231"/>
      <c r="Q112" s="2209">
        <f>Q55+Q58+Q61+Q68+Q80+Q81+Q103+Q77+Q72+Q56+Q78+Q104</f>
        <v>59</v>
      </c>
      <c r="R112" s="2209"/>
      <c r="S112" s="2210">
        <f>SUM(S54:T104)</f>
        <v>0</v>
      </c>
      <c r="T112" s="2210"/>
      <c r="U112" s="1248"/>
      <c r="V112" s="1248"/>
      <c r="X112" s="1247"/>
    </row>
    <row r="113" spans="2:24" ht="16.5" x14ac:dyDescent="0.35">
      <c r="B113" s="1247"/>
      <c r="D113" s="2209"/>
      <c r="E113" s="2209"/>
      <c r="F113" s="2209"/>
      <c r="G113" s="2209"/>
      <c r="H113" s="2209"/>
      <c r="I113" s="2209"/>
      <c r="J113" s="2231" t="s">
        <v>120</v>
      </c>
      <c r="K113" s="2231"/>
      <c r="L113" s="2231"/>
      <c r="M113" s="2231"/>
      <c r="N113" s="2231"/>
      <c r="O113" s="2231"/>
      <c r="P113" s="2231"/>
      <c r="Q113" s="2209">
        <f>Q55+Q58+Q61+Q68+Q108+Q77+Q72+Q56+Q78</f>
        <v>29</v>
      </c>
      <c r="R113" s="2209"/>
      <c r="S113" s="2210">
        <f>SUM(S54:T78)+SUM(S108:T111)</f>
        <v>0</v>
      </c>
      <c r="T113" s="2210"/>
      <c r="U113" s="1248"/>
      <c r="V113" s="1248"/>
      <c r="X113" s="1247"/>
    </row>
    <row r="114" spans="2:24" x14ac:dyDescent="0.25">
      <c r="B114" s="1247"/>
      <c r="D114" s="1165"/>
      <c r="E114" s="1191"/>
      <c r="F114" s="1191"/>
      <c r="G114" s="1191"/>
      <c r="H114" s="1191"/>
      <c r="I114" s="1191"/>
      <c r="J114" s="1191"/>
      <c r="K114" s="1191"/>
      <c r="L114" s="1191"/>
      <c r="M114" s="1191"/>
      <c r="N114" s="1191"/>
      <c r="O114" s="1191"/>
      <c r="P114" s="1191"/>
      <c r="Q114" s="1191"/>
      <c r="R114" s="1191"/>
      <c r="S114" s="1256"/>
      <c r="T114" s="1256"/>
      <c r="X114" s="1247"/>
    </row>
    <row r="115" spans="2:24" ht="18" x14ac:dyDescent="0.35">
      <c r="B115" s="1247"/>
      <c r="D115" s="1249" t="s">
        <v>816</v>
      </c>
      <c r="E115" s="1249"/>
      <c r="F115" s="1249"/>
      <c r="G115" s="1249"/>
      <c r="H115" s="1249"/>
      <c r="I115" s="1249"/>
      <c r="J115" s="1249"/>
      <c r="K115" s="1249"/>
      <c r="L115" s="1249"/>
      <c r="M115" s="1249"/>
      <c r="N115" s="1249"/>
      <c r="O115" s="1249"/>
      <c r="P115" s="1249"/>
      <c r="Q115" s="1249"/>
      <c r="R115" s="1249"/>
      <c r="S115" s="1263"/>
      <c r="T115" s="1263"/>
      <c r="U115" s="1247" t="s">
        <v>1207</v>
      </c>
      <c r="V115" s="1247"/>
      <c r="X115" s="1247"/>
    </row>
    <row r="116" spans="2:24" ht="16.5" x14ac:dyDescent="0.35">
      <c r="B116" s="1247"/>
      <c r="D116" s="1257" t="s">
        <v>395</v>
      </c>
      <c r="E116" s="1226" t="s">
        <v>934</v>
      </c>
      <c r="F116" s="1226"/>
      <c r="G116" s="1192"/>
      <c r="H116" s="1192"/>
      <c r="I116" s="1222"/>
      <c r="J116" s="1222"/>
      <c r="K116" s="1222"/>
      <c r="L116" s="1192"/>
      <c r="M116" s="1192"/>
      <c r="N116" s="1192"/>
      <c r="O116" s="1192"/>
      <c r="P116" s="1193" t="s">
        <v>181</v>
      </c>
      <c r="Q116" s="2139">
        <v>4</v>
      </c>
      <c r="R116" s="2139"/>
      <c r="S116" s="2143"/>
      <c r="T116" s="2144"/>
      <c r="U116" s="2067"/>
      <c r="V116" s="2067"/>
      <c r="X116" s="1247"/>
    </row>
    <row r="117" spans="2:24" ht="16.5" hidden="1" customHeight="1" x14ac:dyDescent="0.35">
      <c r="B117" s="1247"/>
      <c r="D117" s="1258" t="s">
        <v>396</v>
      </c>
      <c r="E117" s="1177" t="s">
        <v>813</v>
      </c>
      <c r="F117" s="1177"/>
      <c r="G117" s="1192"/>
      <c r="H117" s="1191"/>
      <c r="I117" s="1191"/>
      <c r="J117" s="1191"/>
      <c r="K117" s="1191"/>
      <c r="L117" s="1191"/>
      <c r="M117" s="1191"/>
      <c r="N117" s="1191"/>
      <c r="O117" s="1191"/>
      <c r="P117" s="1193" t="s">
        <v>181</v>
      </c>
      <c r="Q117" s="2139"/>
      <c r="R117" s="2139"/>
      <c r="S117" s="2223"/>
      <c r="T117" s="2223"/>
      <c r="U117" s="2067"/>
      <c r="V117" s="2067"/>
      <c r="X117" s="1247"/>
    </row>
    <row r="118" spans="2:24" ht="16.5" x14ac:dyDescent="0.35">
      <c r="B118" s="1247"/>
      <c r="D118" s="1187" t="s">
        <v>396</v>
      </c>
      <c r="E118" s="1188" t="s">
        <v>125</v>
      </c>
      <c r="F118" s="1188"/>
      <c r="G118" s="1189"/>
      <c r="H118" s="1189"/>
      <c r="I118" s="1189"/>
      <c r="J118" s="1190"/>
      <c r="K118" s="1191"/>
      <c r="L118" s="1191"/>
      <c r="M118" s="1191"/>
      <c r="N118" s="1191"/>
      <c r="O118" s="1191"/>
      <c r="P118" s="1191"/>
      <c r="Q118" s="2139"/>
      <c r="R118" s="2139"/>
      <c r="S118" s="2203"/>
      <c r="T118" s="2203"/>
      <c r="U118" s="2067"/>
      <c r="V118" s="2067"/>
      <c r="X118" s="1247"/>
    </row>
    <row r="119" spans="2:24" ht="16.5" customHeight="1" x14ac:dyDescent="0.35">
      <c r="B119" s="1247"/>
      <c r="D119" s="1191"/>
      <c r="F119" s="1190" t="s">
        <v>928</v>
      </c>
      <c r="G119" s="1192"/>
      <c r="H119" s="1191"/>
      <c r="I119" s="1191"/>
      <c r="J119" s="1191"/>
      <c r="K119" s="1191"/>
      <c r="L119" s="1191"/>
      <c r="M119" s="1191"/>
      <c r="N119" s="1191"/>
      <c r="O119" s="1191"/>
      <c r="P119" s="1193" t="s">
        <v>181</v>
      </c>
      <c r="Q119" s="2139">
        <v>1</v>
      </c>
      <c r="R119" s="2139"/>
      <c r="S119" s="2143"/>
      <c r="T119" s="2144"/>
      <c r="U119" s="2067"/>
      <c r="V119" s="2067"/>
      <c r="X119" s="1247"/>
    </row>
    <row r="120" spans="2:24" ht="16.5" customHeight="1" x14ac:dyDescent="0.35">
      <c r="B120" s="1247"/>
      <c r="D120" s="1191"/>
      <c r="F120" s="1194" t="s">
        <v>929</v>
      </c>
      <c r="G120" s="1192"/>
      <c r="H120" s="1191"/>
      <c r="I120" s="1191"/>
      <c r="J120" s="1191"/>
      <c r="K120" s="1191"/>
      <c r="L120" s="1191"/>
      <c r="M120" s="1191"/>
      <c r="N120" s="1191"/>
      <c r="O120" s="1191"/>
      <c r="P120" s="1193" t="s">
        <v>181</v>
      </c>
      <c r="Q120" s="2139">
        <v>1</v>
      </c>
      <c r="R120" s="2139"/>
      <c r="S120" s="2143"/>
      <c r="T120" s="2144"/>
      <c r="U120" s="2067"/>
      <c r="V120" s="2067"/>
      <c r="X120" s="1247"/>
    </row>
    <row r="121" spans="2:24" ht="16.5" x14ac:dyDescent="0.35">
      <c r="B121" s="1247"/>
      <c r="D121" s="2205" t="s">
        <v>40</v>
      </c>
      <c r="E121" s="2205"/>
      <c r="F121" s="2205"/>
      <c r="G121" s="2205"/>
      <c r="H121" s="2205"/>
      <c r="I121" s="2205"/>
      <c r="J121" s="2205"/>
      <c r="K121" s="2205"/>
      <c r="L121" s="2205"/>
      <c r="M121" s="2205"/>
      <c r="N121" s="2205"/>
      <c r="O121" s="2205"/>
      <c r="P121" s="2205"/>
      <c r="Q121" s="2209">
        <f>SUM(Q116:R120)</f>
        <v>6</v>
      </c>
      <c r="R121" s="2209"/>
      <c r="S121" s="2210">
        <f>SUM(S116:T120)</f>
        <v>0</v>
      </c>
      <c r="T121" s="2210"/>
      <c r="U121" s="1248"/>
      <c r="V121" s="1248"/>
      <c r="X121" s="1247"/>
    </row>
    <row r="122" spans="2:24" x14ac:dyDescent="0.25">
      <c r="B122" s="1247"/>
      <c r="D122" s="1191"/>
      <c r="E122" s="1191"/>
      <c r="F122" s="1191"/>
      <c r="G122" s="1191"/>
      <c r="H122" s="1191"/>
      <c r="I122" s="1191"/>
      <c r="J122" s="1191"/>
      <c r="K122" s="1191"/>
      <c r="L122" s="1191"/>
      <c r="M122" s="1191"/>
      <c r="N122" s="1191"/>
      <c r="O122" s="1191"/>
      <c r="P122" s="1191"/>
      <c r="Q122" s="1191"/>
      <c r="R122" s="1191"/>
      <c r="S122" s="1256"/>
      <c r="T122" s="1256"/>
      <c r="X122" s="1247"/>
    </row>
    <row r="123" spans="2:24" ht="18" x14ac:dyDescent="0.35">
      <c r="B123" s="1247"/>
      <c r="D123" s="1249" t="s">
        <v>495</v>
      </c>
      <c r="E123" s="1249"/>
      <c r="F123" s="1249"/>
      <c r="G123" s="1249"/>
      <c r="H123" s="1249"/>
      <c r="I123" s="1249"/>
      <c r="J123" s="1249"/>
      <c r="K123" s="1249"/>
      <c r="L123" s="1249"/>
      <c r="M123" s="1249"/>
      <c r="N123" s="1249"/>
      <c r="O123" s="1249"/>
      <c r="P123" s="1249"/>
      <c r="Q123" s="1249"/>
      <c r="R123" s="1249"/>
      <c r="S123" s="1263"/>
      <c r="T123" s="1263"/>
      <c r="U123" s="1247" t="s">
        <v>1207</v>
      </c>
      <c r="V123" s="1247"/>
      <c r="X123" s="1247"/>
    </row>
    <row r="124" spans="2:24" ht="16.5" x14ac:dyDescent="0.35">
      <c r="B124" s="1247"/>
      <c r="D124" s="1187" t="s">
        <v>864</v>
      </c>
      <c r="E124" s="1177" t="s">
        <v>92</v>
      </c>
      <c r="F124" s="1177"/>
      <c r="G124" s="1221"/>
      <c r="H124" s="1221"/>
      <c r="I124" s="1221"/>
      <c r="J124" s="1221"/>
      <c r="K124" s="1221"/>
      <c r="L124" s="1259"/>
      <c r="M124" s="1221"/>
      <c r="N124" s="1221"/>
      <c r="O124" s="1191"/>
      <c r="P124" s="1234" t="s">
        <v>180</v>
      </c>
      <c r="Q124" s="2226" t="s">
        <v>194</v>
      </c>
      <c r="R124" s="2226"/>
      <c r="S124" s="2227" t="s">
        <v>194</v>
      </c>
      <c r="T124" s="2228"/>
      <c r="U124" s="2067"/>
      <c r="V124" s="2067"/>
      <c r="X124" s="1247"/>
    </row>
    <row r="125" spans="2:24" ht="16.5" hidden="1" customHeight="1" x14ac:dyDescent="0.35">
      <c r="B125" s="1247"/>
      <c r="D125" s="1259"/>
      <c r="E125" s="2230" t="s">
        <v>127</v>
      </c>
      <c r="F125" s="2230"/>
      <c r="G125" s="2230"/>
      <c r="H125" s="2230"/>
      <c r="I125" s="2230"/>
      <c r="J125" s="2230"/>
      <c r="K125" s="2230"/>
      <c r="L125" s="2230"/>
      <c r="M125" s="2230"/>
      <c r="N125" s="2230"/>
      <c r="O125" s="2230"/>
      <c r="P125" s="1191"/>
      <c r="Q125" s="2139"/>
      <c r="R125" s="2139"/>
      <c r="S125" s="2203"/>
      <c r="T125" s="2203"/>
      <c r="U125" s="2067"/>
      <c r="V125" s="2067"/>
      <c r="X125" s="1247"/>
    </row>
    <row r="126" spans="2:24" ht="16.5" hidden="1" customHeight="1" x14ac:dyDescent="0.35">
      <c r="B126" s="1247"/>
      <c r="D126" s="1259"/>
      <c r="E126" s="2230"/>
      <c r="F126" s="2230"/>
      <c r="G126" s="2230"/>
      <c r="H126" s="2230"/>
      <c r="I126" s="2230"/>
      <c r="J126" s="2230"/>
      <c r="K126" s="2230"/>
      <c r="L126" s="2230"/>
      <c r="M126" s="2230"/>
      <c r="N126" s="2230"/>
      <c r="O126" s="2230"/>
      <c r="P126" s="1191"/>
      <c r="Q126" s="2139"/>
      <c r="R126" s="2139"/>
      <c r="S126" s="2203"/>
      <c r="T126" s="2203"/>
      <c r="U126" s="2067"/>
      <c r="V126" s="2067"/>
      <c r="X126" s="1247"/>
    </row>
    <row r="127" spans="2:24" ht="16.5" x14ac:dyDescent="0.35">
      <c r="B127" s="1247"/>
      <c r="D127" s="1242" t="s">
        <v>479</v>
      </c>
      <c r="E127" s="1223" t="s">
        <v>446</v>
      </c>
      <c r="F127" s="1223"/>
      <c r="G127" s="1221"/>
      <c r="H127" s="1221"/>
      <c r="I127" s="1260"/>
      <c r="J127" s="1260"/>
      <c r="K127" s="1260"/>
      <c r="L127" s="1260"/>
      <c r="M127" s="1260"/>
      <c r="N127" s="1260"/>
      <c r="O127" s="1191"/>
      <c r="P127" s="1234" t="s">
        <v>180</v>
      </c>
      <c r="Q127" s="2226" t="s">
        <v>194</v>
      </c>
      <c r="R127" s="2226"/>
      <c r="S127" s="2227" t="s">
        <v>194</v>
      </c>
      <c r="T127" s="2228"/>
      <c r="U127" s="2067"/>
      <c r="V127" s="2067"/>
      <c r="X127" s="1247"/>
    </row>
    <row r="128" spans="2:24" ht="16.5" customHeight="1" x14ac:dyDescent="0.35">
      <c r="B128" s="1247"/>
      <c r="D128" s="1259"/>
      <c r="F128" s="2206" t="s">
        <v>935</v>
      </c>
      <c r="G128" s="2206"/>
      <c r="H128" s="2206"/>
      <c r="I128" s="2206"/>
      <c r="J128" s="2206"/>
      <c r="K128" s="2206"/>
      <c r="L128" s="2206"/>
      <c r="M128" s="2206"/>
      <c r="N128" s="2206"/>
      <c r="O128" s="2206"/>
      <c r="P128" s="1191"/>
      <c r="Q128" s="2139"/>
      <c r="R128" s="2139"/>
      <c r="S128" s="2203"/>
      <c r="T128" s="2203"/>
      <c r="U128" s="2067"/>
      <c r="V128" s="2067"/>
      <c r="X128" s="1247"/>
    </row>
    <row r="129" spans="2:24" ht="23.25" customHeight="1" x14ac:dyDescent="0.35">
      <c r="B129" s="1247"/>
      <c r="D129" s="1259"/>
      <c r="E129" s="1305"/>
      <c r="F129" s="2206"/>
      <c r="G129" s="2206"/>
      <c r="H129" s="2206"/>
      <c r="I129" s="2206"/>
      <c r="J129" s="2206"/>
      <c r="K129" s="2206"/>
      <c r="L129" s="2206"/>
      <c r="M129" s="2206"/>
      <c r="N129" s="2206"/>
      <c r="O129" s="2206"/>
      <c r="P129" s="1191"/>
      <c r="Q129" s="2139"/>
      <c r="R129" s="2139"/>
      <c r="S129" s="1214"/>
      <c r="T129" s="1214"/>
      <c r="U129" s="2067"/>
      <c r="V129" s="2067"/>
      <c r="X129" s="1247"/>
    </row>
    <row r="130" spans="2:24" ht="16.5" x14ac:dyDescent="0.35">
      <c r="B130" s="1247"/>
      <c r="D130" s="1242" t="s">
        <v>407</v>
      </c>
      <c r="E130" s="1226" t="s">
        <v>94</v>
      </c>
      <c r="F130" s="1226"/>
      <c r="G130" s="1196"/>
      <c r="H130" s="1196"/>
      <c r="I130" s="1196"/>
      <c r="J130" s="1196"/>
      <c r="K130" s="1221"/>
      <c r="L130" s="1191"/>
      <c r="M130" s="1191"/>
      <c r="N130" s="1191"/>
      <c r="O130" s="1191"/>
      <c r="P130" s="1233"/>
      <c r="Q130" s="2139"/>
      <c r="R130" s="2139"/>
      <c r="S130" s="2203"/>
      <c r="T130" s="2203"/>
      <c r="U130" s="2067"/>
      <c r="V130" s="2067"/>
      <c r="X130" s="1247"/>
    </row>
    <row r="131" spans="2:24" ht="16.5" x14ac:dyDescent="0.35">
      <c r="B131" s="1247"/>
      <c r="D131" s="1242"/>
      <c r="F131" s="1158" t="s">
        <v>904</v>
      </c>
      <c r="G131" s="1196"/>
      <c r="H131" s="1196"/>
      <c r="I131" s="1196"/>
      <c r="J131" s="1196"/>
      <c r="K131" s="1221"/>
      <c r="L131" s="1222"/>
      <c r="M131" s="1222"/>
      <c r="N131" s="1222"/>
      <c r="O131" s="1222"/>
      <c r="P131" s="1234" t="s">
        <v>180</v>
      </c>
      <c r="Q131" s="2139">
        <v>1</v>
      </c>
      <c r="R131" s="2139"/>
      <c r="S131" s="2143"/>
      <c r="T131" s="2144"/>
      <c r="U131" s="2067"/>
      <c r="V131" s="2067"/>
      <c r="X131" s="1247"/>
    </row>
    <row r="132" spans="2:24" ht="16.5" x14ac:dyDescent="0.35">
      <c r="B132" s="1247"/>
      <c r="D132" s="1242"/>
      <c r="F132" s="1158" t="s">
        <v>901</v>
      </c>
      <c r="G132" s="1196"/>
      <c r="H132" s="1196"/>
      <c r="I132" s="1196"/>
      <c r="J132" s="1196"/>
      <c r="K132" s="1221"/>
      <c r="L132" s="1222"/>
      <c r="M132" s="1222"/>
      <c r="N132" s="1222"/>
      <c r="O132" s="1222"/>
      <c r="P132" s="1234" t="s">
        <v>180</v>
      </c>
      <c r="Q132" s="2139">
        <v>2</v>
      </c>
      <c r="R132" s="2139"/>
      <c r="S132" s="2143"/>
      <c r="T132" s="2144"/>
      <c r="U132" s="2067"/>
      <c r="V132" s="2067"/>
      <c r="X132" s="1247"/>
    </row>
    <row r="133" spans="2:24" ht="16.5" hidden="1" customHeight="1" x14ac:dyDescent="0.35">
      <c r="B133" s="1247"/>
      <c r="D133" s="1242"/>
      <c r="E133" s="1158" t="s">
        <v>1205</v>
      </c>
      <c r="F133" s="1158"/>
      <c r="G133" s="1196"/>
      <c r="H133" s="1196"/>
      <c r="I133" s="1196"/>
      <c r="J133" s="1196"/>
      <c r="K133" s="1221"/>
      <c r="L133" s="1222"/>
      <c r="M133" s="1222"/>
      <c r="N133" s="1222"/>
      <c r="O133" s="1222"/>
      <c r="P133" s="1234" t="s">
        <v>180</v>
      </c>
      <c r="Q133" s="2139"/>
      <c r="R133" s="2139"/>
      <c r="S133" s="2143"/>
      <c r="T133" s="2144"/>
      <c r="U133" s="2067"/>
      <c r="V133" s="2067"/>
      <c r="X133" s="1247"/>
    </row>
    <row r="134" spans="2:24" ht="16.5" x14ac:dyDescent="0.35">
      <c r="B134" s="1247"/>
      <c r="D134" s="1242" t="s">
        <v>408</v>
      </c>
      <c r="E134" s="1223" t="s">
        <v>98</v>
      </c>
      <c r="F134" s="1223"/>
      <c r="G134" s="1196"/>
      <c r="H134" s="1196"/>
      <c r="I134" s="1222"/>
      <c r="J134" s="1196"/>
      <c r="K134" s="1224"/>
      <c r="L134" s="1224"/>
      <c r="M134" s="1224"/>
      <c r="N134" s="1224"/>
      <c r="O134" s="1224"/>
      <c r="P134" s="1233"/>
      <c r="Q134" s="2139"/>
      <c r="R134" s="2139"/>
      <c r="S134" s="2203"/>
      <c r="T134" s="2203"/>
      <c r="U134" s="2067"/>
      <c r="V134" s="2067"/>
      <c r="X134" s="1247"/>
    </row>
    <row r="135" spans="2:24" ht="16.5" x14ac:dyDescent="0.35">
      <c r="B135" s="1247"/>
      <c r="D135" s="1191"/>
      <c r="F135" s="1196" t="s">
        <v>853</v>
      </c>
      <c r="G135" s="1196"/>
      <c r="H135" s="1196"/>
      <c r="I135" s="1224"/>
      <c r="J135" s="1224"/>
      <c r="K135" s="1224"/>
      <c r="L135" s="1224"/>
      <c r="M135" s="1224"/>
      <c r="N135" s="1224"/>
      <c r="O135" s="1224"/>
      <c r="P135" s="1234" t="s">
        <v>180</v>
      </c>
      <c r="Q135" s="2139">
        <v>2</v>
      </c>
      <c r="R135" s="2139"/>
      <c r="S135" s="2143"/>
      <c r="T135" s="2144"/>
      <c r="U135" s="2067"/>
      <c r="V135" s="2067"/>
      <c r="X135" s="1247"/>
    </row>
    <row r="136" spans="2:24" ht="16.5" x14ac:dyDescent="0.35">
      <c r="B136" s="1247"/>
      <c r="D136" s="1191"/>
      <c r="F136" s="1196" t="s">
        <v>854</v>
      </c>
      <c r="G136" s="1196"/>
      <c r="H136" s="1196"/>
      <c r="I136" s="1224"/>
      <c r="J136" s="1224"/>
      <c r="K136" s="1224"/>
      <c r="L136" s="1224"/>
      <c r="M136" s="1224"/>
      <c r="N136" s="1224"/>
      <c r="O136" s="1224"/>
      <c r="P136" s="1234" t="s">
        <v>180</v>
      </c>
      <c r="Q136" s="2139">
        <v>3</v>
      </c>
      <c r="R136" s="2139"/>
      <c r="S136" s="2143"/>
      <c r="T136" s="2144"/>
      <c r="U136" s="2067"/>
      <c r="V136" s="2067"/>
      <c r="X136" s="1247"/>
    </row>
    <row r="137" spans="2:24" ht="16.5" x14ac:dyDescent="0.35">
      <c r="B137" s="1247"/>
      <c r="D137" s="1242" t="s">
        <v>437</v>
      </c>
      <c r="E137" s="1223" t="s">
        <v>128</v>
      </c>
      <c r="F137" s="1223"/>
      <c r="G137" s="1196"/>
      <c r="H137" s="1196"/>
      <c r="I137" s="1222"/>
      <c r="J137" s="1196"/>
      <c r="K137" s="1224"/>
      <c r="L137" s="1224"/>
      <c r="M137" s="1224"/>
      <c r="N137" s="1224"/>
      <c r="O137" s="1224"/>
      <c r="P137" s="1233"/>
      <c r="Q137" s="2139"/>
      <c r="R137" s="2139"/>
      <c r="S137" s="2203"/>
      <c r="T137" s="2203"/>
      <c r="U137" s="2067"/>
      <c r="V137" s="2067"/>
      <c r="X137" s="1247"/>
    </row>
    <row r="138" spans="2:24" ht="16.5" x14ac:dyDescent="0.35">
      <c r="B138" s="1247"/>
      <c r="D138" s="1191"/>
      <c r="F138" s="1196" t="s">
        <v>1211</v>
      </c>
      <c r="G138" s="1196"/>
      <c r="H138" s="1196"/>
      <c r="I138" s="1224"/>
      <c r="J138" s="1224"/>
      <c r="K138" s="1224"/>
      <c r="L138" s="1224"/>
      <c r="M138" s="1224"/>
      <c r="N138" s="1224"/>
      <c r="O138" s="1224"/>
      <c r="P138" s="1234" t="s">
        <v>180</v>
      </c>
      <c r="Q138" s="2139">
        <v>3</v>
      </c>
      <c r="R138" s="2139"/>
      <c r="S138" s="2143"/>
      <c r="T138" s="2144"/>
      <c r="U138" s="2067"/>
      <c r="V138" s="2067"/>
      <c r="X138" s="1247"/>
    </row>
    <row r="139" spans="2:24" ht="16.5" x14ac:dyDescent="0.35">
      <c r="B139" s="1247"/>
      <c r="D139" s="1191"/>
      <c r="F139" s="1196" t="s">
        <v>1212</v>
      </c>
      <c r="G139" s="1196"/>
      <c r="H139" s="1196"/>
      <c r="I139" s="1224"/>
      <c r="J139" s="1224"/>
      <c r="K139" s="1224"/>
      <c r="L139" s="1224"/>
      <c r="M139" s="1224"/>
      <c r="N139" s="1224"/>
      <c r="O139" s="1224"/>
      <c r="P139" s="1234" t="s">
        <v>180</v>
      </c>
      <c r="Q139" s="2139">
        <v>4</v>
      </c>
      <c r="R139" s="2139"/>
      <c r="S139" s="2143"/>
      <c r="T139" s="2144"/>
      <c r="U139" s="2067"/>
      <c r="V139" s="2067"/>
      <c r="X139" s="1247"/>
    </row>
    <row r="140" spans="2:24" ht="16.5" x14ac:dyDescent="0.35">
      <c r="B140" s="1247"/>
      <c r="D140" s="1191"/>
      <c r="F140" s="1196" t="s">
        <v>1213</v>
      </c>
      <c r="G140" s="1196"/>
      <c r="H140" s="1196"/>
      <c r="I140" s="1224"/>
      <c r="J140" s="1224"/>
      <c r="K140" s="1224"/>
      <c r="L140" s="1224"/>
      <c r="M140" s="1224"/>
      <c r="N140" s="1224"/>
      <c r="O140" s="1224"/>
      <c r="P140" s="1234" t="s">
        <v>180</v>
      </c>
      <c r="Q140" s="2139">
        <v>5</v>
      </c>
      <c r="R140" s="2139"/>
      <c r="S140" s="2143"/>
      <c r="T140" s="2144"/>
      <c r="U140" s="2067"/>
      <c r="V140" s="2067"/>
      <c r="X140" s="1247"/>
    </row>
    <row r="141" spans="2:24" ht="16.5" x14ac:dyDescent="0.35">
      <c r="B141" s="1247"/>
      <c r="D141" s="1242" t="s">
        <v>438</v>
      </c>
      <c r="E141" s="1223" t="s">
        <v>290</v>
      </c>
      <c r="F141" s="1223"/>
      <c r="G141" s="1196"/>
      <c r="H141" s="1196"/>
      <c r="I141" s="1222"/>
      <c r="J141" s="1196"/>
      <c r="K141" s="1224"/>
      <c r="L141" s="1224"/>
      <c r="M141" s="1224"/>
      <c r="N141" s="1224"/>
      <c r="O141" s="1224"/>
      <c r="P141" s="1191"/>
      <c r="Q141" s="2139"/>
      <c r="R141" s="2139"/>
      <c r="S141" s="2203"/>
      <c r="T141" s="2203"/>
      <c r="U141" s="2067"/>
      <c r="V141" s="2067"/>
      <c r="X141" s="1247"/>
    </row>
    <row r="142" spans="2:24" ht="16.5" x14ac:dyDescent="0.35">
      <c r="B142" s="1247"/>
      <c r="D142" s="1191"/>
      <c r="F142" s="1261" t="s">
        <v>1035</v>
      </c>
      <c r="G142" s="1224"/>
      <c r="H142" s="1224"/>
      <c r="I142" s="1224"/>
      <c r="J142" s="1224"/>
      <c r="K142" s="1224"/>
      <c r="L142" s="1224"/>
      <c r="M142" s="1224"/>
      <c r="N142" s="1224"/>
      <c r="O142" s="1224"/>
      <c r="P142" s="1243" t="s">
        <v>53</v>
      </c>
      <c r="Q142" s="2139">
        <v>1</v>
      </c>
      <c r="R142" s="2139"/>
      <c r="S142" s="2143"/>
      <c r="T142" s="2144"/>
      <c r="U142" s="2067"/>
      <c r="V142" s="2067"/>
      <c r="X142" s="1247"/>
    </row>
    <row r="143" spans="2:24" ht="16.5" x14ac:dyDescent="0.35">
      <c r="B143" s="1247"/>
      <c r="D143" s="1191"/>
      <c r="F143" s="1261" t="s">
        <v>1036</v>
      </c>
      <c r="G143" s="1224"/>
      <c r="H143" s="1224"/>
      <c r="I143" s="1224"/>
      <c r="J143" s="1224"/>
      <c r="K143" s="1224"/>
      <c r="L143" s="1224"/>
      <c r="M143" s="1224"/>
      <c r="N143" s="1224"/>
      <c r="O143" s="1224"/>
      <c r="P143" s="1243" t="s">
        <v>53</v>
      </c>
      <c r="Q143" s="2139">
        <v>2</v>
      </c>
      <c r="R143" s="2139"/>
      <c r="S143" s="2143"/>
      <c r="T143" s="2144"/>
      <c r="U143" s="2067"/>
      <c r="V143" s="2067"/>
      <c r="X143" s="1247"/>
    </row>
    <row r="144" spans="2:24" ht="16.5" x14ac:dyDescent="0.35">
      <c r="B144" s="1247"/>
      <c r="D144" s="1187" t="s">
        <v>439</v>
      </c>
      <c r="E144" s="1223" t="s">
        <v>446</v>
      </c>
      <c r="F144" s="1223"/>
      <c r="G144" s="1227"/>
      <c r="H144" s="1227"/>
      <c r="I144" s="1227"/>
      <c r="J144" s="1224"/>
      <c r="K144" s="1224"/>
      <c r="L144" s="1224"/>
      <c r="M144" s="1224"/>
      <c r="N144" s="1224"/>
      <c r="O144" s="1224"/>
      <c r="P144" s="1191"/>
      <c r="Q144" s="2139"/>
      <c r="R144" s="2139"/>
      <c r="S144" s="2203"/>
      <c r="T144" s="2203"/>
      <c r="U144" s="2067"/>
      <c r="V144" s="2067"/>
      <c r="X144" s="1247"/>
    </row>
    <row r="145" spans="2:24" ht="15" customHeight="1" x14ac:dyDescent="0.25">
      <c r="B145" s="1247"/>
      <c r="D145" s="1191"/>
      <c r="F145" s="2207" t="s">
        <v>447</v>
      </c>
      <c r="G145" s="2207"/>
      <c r="H145" s="2207"/>
      <c r="I145" s="2207"/>
      <c r="J145" s="2207"/>
      <c r="K145" s="2207"/>
      <c r="L145" s="2207"/>
      <c r="M145" s="2207"/>
      <c r="N145" s="2207"/>
      <c r="O145" s="2207"/>
      <c r="P145" s="2225" t="s">
        <v>180</v>
      </c>
      <c r="Q145" s="2229">
        <v>5</v>
      </c>
      <c r="R145" s="2229"/>
      <c r="S145" s="2143"/>
      <c r="T145" s="2144"/>
      <c r="U145" s="2067"/>
      <c r="V145" s="2067"/>
      <c r="X145" s="1247"/>
    </row>
    <row r="146" spans="2:24" x14ac:dyDescent="0.25">
      <c r="B146" s="1247"/>
      <c r="D146" s="1191"/>
      <c r="E146" s="1241"/>
      <c r="F146" s="2207"/>
      <c r="G146" s="2207"/>
      <c r="H146" s="2207"/>
      <c r="I146" s="2207"/>
      <c r="J146" s="2207"/>
      <c r="K146" s="2207"/>
      <c r="L146" s="2207"/>
      <c r="M146" s="2207"/>
      <c r="N146" s="2207"/>
      <c r="O146" s="2207"/>
      <c r="P146" s="2225"/>
      <c r="Q146" s="2229"/>
      <c r="R146" s="2229"/>
      <c r="S146" s="2143"/>
      <c r="T146" s="2144"/>
      <c r="U146" s="2067"/>
      <c r="V146" s="2067"/>
      <c r="X146" s="1247"/>
    </row>
    <row r="147" spans="2:24" ht="16.5" x14ac:dyDescent="0.35">
      <c r="B147" s="1247"/>
      <c r="D147" s="1191"/>
      <c r="F147" s="1218" t="s">
        <v>406</v>
      </c>
      <c r="G147" s="1225"/>
      <c r="H147" s="1225"/>
      <c r="I147" s="1225"/>
      <c r="J147" s="1225"/>
      <c r="K147" s="1225"/>
      <c r="L147" s="1225"/>
      <c r="M147" s="1225"/>
      <c r="N147" s="1225"/>
      <c r="O147" s="1225"/>
      <c r="P147" s="1191"/>
      <c r="Q147" s="2139"/>
      <c r="R147" s="2139"/>
      <c r="S147" s="2203"/>
      <c r="T147" s="2203"/>
      <c r="U147" s="2067"/>
      <c r="V147" s="2067"/>
      <c r="X147" s="1247"/>
    </row>
    <row r="148" spans="2:24" ht="16.5" x14ac:dyDescent="0.35">
      <c r="B148" s="1247"/>
      <c r="D148" s="1242" t="s">
        <v>440</v>
      </c>
      <c r="E148" s="1242" t="s">
        <v>1232</v>
      </c>
      <c r="F148" s="1242"/>
      <c r="G148" s="1196"/>
      <c r="H148" s="1196"/>
      <c r="I148" s="1222"/>
      <c r="J148" s="1222"/>
      <c r="K148" s="1222"/>
      <c r="L148" s="1224"/>
      <c r="M148" s="1224"/>
      <c r="N148" s="1224"/>
      <c r="O148" s="1224"/>
      <c r="P148" s="1191"/>
      <c r="Q148" s="2139"/>
      <c r="R148" s="2139"/>
      <c r="S148" s="1214"/>
      <c r="T148" s="1214"/>
      <c r="U148" s="2067"/>
      <c r="V148" s="2067"/>
      <c r="X148" s="1247"/>
    </row>
    <row r="149" spans="2:24" ht="16.5" x14ac:dyDescent="0.35">
      <c r="B149" s="1247"/>
      <c r="D149" s="1224"/>
      <c r="F149" s="1158" t="s">
        <v>1086</v>
      </c>
      <c r="G149" s="1224"/>
      <c r="H149" s="1224"/>
      <c r="I149" s="1224"/>
      <c r="J149" s="1224"/>
      <c r="K149" s="1224"/>
      <c r="L149" s="1224"/>
      <c r="M149" s="1224"/>
      <c r="N149" s="1224"/>
      <c r="O149" s="1224"/>
      <c r="P149" s="1243" t="s">
        <v>53</v>
      </c>
      <c r="Q149" s="2139">
        <v>2</v>
      </c>
      <c r="R149" s="2139"/>
      <c r="S149" s="2143"/>
      <c r="T149" s="2144"/>
      <c r="U149" s="2067"/>
      <c r="V149" s="2067"/>
      <c r="X149" s="1247"/>
    </row>
    <row r="150" spans="2:24" ht="16.5" x14ac:dyDescent="0.35">
      <c r="B150" s="1247"/>
      <c r="D150" s="1224"/>
      <c r="F150" s="1158" t="s">
        <v>29</v>
      </c>
      <c r="G150" s="1224"/>
      <c r="H150" s="1224"/>
      <c r="I150" s="1224"/>
      <c r="J150" s="1224"/>
      <c r="K150" s="1224"/>
      <c r="L150" s="1224"/>
      <c r="M150" s="1224"/>
      <c r="N150" s="1224"/>
      <c r="O150" s="1224"/>
      <c r="P150" s="1243" t="s">
        <v>53</v>
      </c>
      <c r="Q150" s="2139">
        <v>3</v>
      </c>
      <c r="R150" s="2139"/>
      <c r="S150" s="2143"/>
      <c r="T150" s="2144"/>
      <c r="U150" s="2067"/>
      <c r="V150" s="2067"/>
      <c r="X150" s="1247"/>
    </row>
    <row r="151" spans="2:24" ht="16.5" x14ac:dyDescent="0.35">
      <c r="B151" s="1247"/>
      <c r="D151" s="1224"/>
      <c r="F151" s="1158" t="s">
        <v>30</v>
      </c>
      <c r="G151" s="1224"/>
      <c r="H151" s="1224"/>
      <c r="I151" s="1224"/>
      <c r="J151" s="1224"/>
      <c r="K151" s="1224"/>
      <c r="L151" s="1224"/>
      <c r="M151" s="1224"/>
      <c r="N151" s="1224"/>
      <c r="O151" s="1224"/>
      <c r="P151" s="1243" t="s">
        <v>53</v>
      </c>
      <c r="Q151" s="2139">
        <v>4</v>
      </c>
      <c r="R151" s="2139"/>
      <c r="S151" s="2143"/>
      <c r="T151" s="2144"/>
      <c r="U151" s="2067"/>
      <c r="V151" s="2067"/>
      <c r="X151" s="1247"/>
    </row>
    <row r="152" spans="2:24" ht="16.5" hidden="1" customHeight="1" x14ac:dyDescent="0.35">
      <c r="B152" s="1247"/>
      <c r="D152" s="1224"/>
      <c r="F152" s="1158" t="s">
        <v>330</v>
      </c>
      <c r="G152" s="1224"/>
      <c r="H152" s="1224"/>
      <c r="I152" s="1224"/>
      <c r="J152" s="1224"/>
      <c r="K152" s="1224"/>
      <c r="L152" s="1224"/>
      <c r="M152" s="1224"/>
      <c r="N152" s="1224"/>
      <c r="O152" s="1224"/>
      <c r="P152" s="1243" t="s">
        <v>53</v>
      </c>
      <c r="Q152" s="2139"/>
      <c r="R152" s="2139"/>
      <c r="S152" s="2143"/>
      <c r="T152" s="2144"/>
      <c r="U152" s="2067"/>
      <c r="V152" s="2067"/>
      <c r="X152" s="1247"/>
    </row>
    <row r="153" spans="2:24" ht="16.5" hidden="1" customHeight="1" x14ac:dyDescent="0.35">
      <c r="B153" s="1247"/>
      <c r="D153" s="1224"/>
      <c r="F153" s="1158" t="s">
        <v>920</v>
      </c>
      <c r="G153" s="1224"/>
      <c r="H153" s="1224"/>
      <c r="I153" s="1224"/>
      <c r="J153" s="1224"/>
      <c r="K153" s="1224"/>
      <c r="L153" s="1224"/>
      <c r="M153" s="1224"/>
      <c r="N153" s="1224"/>
      <c r="O153" s="1224"/>
      <c r="P153" s="1243" t="s">
        <v>53</v>
      </c>
      <c r="Q153" s="2139"/>
      <c r="R153" s="2139"/>
      <c r="S153" s="2143"/>
      <c r="T153" s="2144"/>
      <c r="U153" s="2067"/>
      <c r="V153" s="2067"/>
      <c r="X153" s="1247"/>
    </row>
    <row r="154" spans="2:24" ht="16.5" hidden="1" customHeight="1" x14ac:dyDescent="0.35">
      <c r="B154" s="1247"/>
      <c r="D154" s="1191"/>
      <c r="F154" s="1158" t="s">
        <v>921</v>
      </c>
      <c r="G154" s="1191"/>
      <c r="H154" s="1191"/>
      <c r="I154" s="1191"/>
      <c r="J154" s="1191"/>
      <c r="K154" s="1191"/>
      <c r="L154" s="1191"/>
      <c r="M154" s="1191"/>
      <c r="N154" s="1191"/>
      <c r="O154" s="1191"/>
      <c r="P154" s="1243" t="s">
        <v>53</v>
      </c>
      <c r="Q154" s="2139"/>
      <c r="R154" s="2139"/>
      <c r="S154" s="2143"/>
      <c r="T154" s="2144"/>
      <c r="U154" s="2067"/>
      <c r="V154" s="2067"/>
      <c r="X154" s="1247"/>
    </row>
    <row r="155" spans="2:24" ht="16.5" x14ac:dyDescent="0.35">
      <c r="B155" s="1247"/>
      <c r="D155" s="1224"/>
      <c r="F155" s="1158" t="s">
        <v>31</v>
      </c>
      <c r="G155" s="1224"/>
      <c r="H155" s="1224"/>
      <c r="I155" s="1224"/>
      <c r="J155" s="1224"/>
      <c r="K155" s="1224"/>
      <c r="L155" s="1224"/>
      <c r="M155" s="1224"/>
      <c r="N155" s="1224"/>
      <c r="O155" s="1224"/>
      <c r="P155" s="1243" t="s">
        <v>53</v>
      </c>
      <c r="Q155" s="2139">
        <v>5</v>
      </c>
      <c r="R155" s="2139"/>
      <c r="S155" s="2143"/>
      <c r="T155" s="2144"/>
      <c r="U155" s="2067"/>
      <c r="V155" s="2067"/>
      <c r="X155" s="1247"/>
    </row>
    <row r="156" spans="2:24" ht="16.5" x14ac:dyDescent="0.35">
      <c r="B156" s="1247"/>
      <c r="D156" s="1224"/>
      <c r="F156" s="1158" t="s">
        <v>32</v>
      </c>
      <c r="G156" s="1224"/>
      <c r="H156" s="1224"/>
      <c r="I156" s="1224"/>
      <c r="J156" s="1224"/>
      <c r="K156" s="1224"/>
      <c r="L156" s="1224"/>
      <c r="M156" s="1224"/>
      <c r="N156" s="1224"/>
      <c r="O156" s="1224"/>
      <c r="P156" s="1243" t="s">
        <v>53</v>
      </c>
      <c r="Q156" s="2139">
        <v>6</v>
      </c>
      <c r="R156" s="2139"/>
      <c r="S156" s="2143"/>
      <c r="T156" s="2144"/>
      <c r="U156" s="2067"/>
      <c r="V156" s="2067"/>
      <c r="X156" s="1247"/>
    </row>
    <row r="157" spans="2:24" ht="16.5" x14ac:dyDescent="0.35">
      <c r="B157" s="1247"/>
      <c r="D157" s="1187" t="s">
        <v>441</v>
      </c>
      <c r="E157" s="1187" t="s">
        <v>938</v>
      </c>
      <c r="F157" s="1187"/>
      <c r="G157" s="1189"/>
      <c r="H157" s="1189"/>
      <c r="I157" s="1192"/>
      <c r="J157" s="1192"/>
      <c r="K157" s="1192"/>
      <c r="L157" s="1191"/>
      <c r="M157" s="1191"/>
      <c r="N157" s="1191"/>
      <c r="O157" s="1191"/>
      <c r="P157" s="1191"/>
      <c r="Q157" s="1212"/>
      <c r="R157" s="1212"/>
      <c r="S157" s="1233"/>
      <c r="T157" s="1233"/>
      <c r="U157" s="2067"/>
      <c r="V157" s="2067"/>
      <c r="X157" s="1247"/>
    </row>
    <row r="158" spans="2:24" ht="16.5" x14ac:dyDescent="0.35">
      <c r="B158" s="1247"/>
      <c r="D158" s="1191"/>
      <c r="F158" s="1197" t="s">
        <v>31</v>
      </c>
      <c r="G158" s="1191"/>
      <c r="H158" s="1191"/>
      <c r="I158" s="1191"/>
      <c r="J158" s="1191"/>
      <c r="K158" s="1191"/>
      <c r="L158" s="1191"/>
      <c r="M158" s="1191"/>
      <c r="N158" s="1191"/>
      <c r="O158" s="1191"/>
      <c r="P158" s="1243" t="s">
        <v>53</v>
      </c>
      <c r="Q158" s="2139">
        <v>3</v>
      </c>
      <c r="R158" s="2139"/>
      <c r="S158" s="2143"/>
      <c r="T158" s="2144"/>
      <c r="U158" s="2067"/>
      <c r="V158" s="2067"/>
      <c r="X158" s="1247"/>
    </row>
    <row r="159" spans="2:24" ht="16.5" x14ac:dyDescent="0.35">
      <c r="B159" s="1247"/>
      <c r="D159" s="1191"/>
      <c r="F159" s="1197" t="s">
        <v>330</v>
      </c>
      <c r="G159" s="1191"/>
      <c r="H159" s="1191"/>
      <c r="I159" s="1191"/>
      <c r="J159" s="1191"/>
      <c r="K159" s="1191"/>
      <c r="L159" s="1191"/>
      <c r="M159" s="1191"/>
      <c r="N159" s="1191"/>
      <c r="O159" s="1191"/>
      <c r="P159" s="1243" t="s">
        <v>53</v>
      </c>
      <c r="Q159" s="2139">
        <v>4</v>
      </c>
      <c r="R159" s="2139"/>
      <c r="S159" s="2143"/>
      <c r="T159" s="2144"/>
      <c r="U159" s="2067"/>
      <c r="V159" s="2067"/>
      <c r="X159" s="1247"/>
    </row>
    <row r="160" spans="2:24" ht="16.5" x14ac:dyDescent="0.35">
      <c r="B160" s="1247"/>
      <c r="D160" s="1191"/>
      <c r="F160" s="1197" t="s">
        <v>920</v>
      </c>
      <c r="G160" s="1191"/>
      <c r="H160" s="1191"/>
      <c r="I160" s="1191"/>
      <c r="J160" s="1191"/>
      <c r="K160" s="1191"/>
      <c r="L160" s="1191"/>
      <c r="M160" s="1191"/>
      <c r="N160" s="1191"/>
      <c r="O160" s="1191"/>
      <c r="P160" s="1243" t="s">
        <v>53</v>
      </c>
      <c r="Q160" s="2139">
        <v>5</v>
      </c>
      <c r="R160" s="2139"/>
      <c r="S160" s="2143"/>
      <c r="T160" s="2144"/>
      <c r="U160" s="2067"/>
      <c r="V160" s="2067"/>
      <c r="X160" s="1247"/>
    </row>
    <row r="161" spans="2:24" ht="16.5" x14ac:dyDescent="0.35">
      <c r="B161" s="1247"/>
      <c r="D161" s="1177" t="s">
        <v>442</v>
      </c>
      <c r="E161" s="1242" t="s">
        <v>354</v>
      </c>
      <c r="F161" s="1242"/>
      <c r="G161" s="1262"/>
      <c r="H161" s="1262"/>
      <c r="I161" s="1191"/>
      <c r="J161" s="1191"/>
      <c r="K161" s="1191"/>
      <c r="L161" s="1191"/>
      <c r="M161" s="1191"/>
      <c r="N161" s="1191"/>
      <c r="O161" s="1191"/>
      <c r="P161" s="1191"/>
      <c r="Q161" s="1191"/>
      <c r="R161" s="1191"/>
      <c r="S161" s="1233"/>
      <c r="T161" s="1233"/>
      <c r="U161" s="2067"/>
      <c r="V161" s="2067"/>
      <c r="X161" s="1247"/>
    </row>
    <row r="162" spans="2:24" ht="16.5" x14ac:dyDescent="0.35">
      <c r="B162" s="1247"/>
      <c r="D162" s="1262"/>
      <c r="F162" s="1197" t="s">
        <v>835</v>
      </c>
      <c r="G162" s="1191"/>
      <c r="H162" s="1191"/>
      <c r="I162" s="1191"/>
      <c r="J162" s="1191"/>
      <c r="K162" s="1191"/>
      <c r="L162" s="1191"/>
      <c r="M162" s="1191"/>
      <c r="N162" s="1191"/>
      <c r="O162" s="1191"/>
      <c r="P162" s="1234" t="s">
        <v>180</v>
      </c>
      <c r="Q162" s="2139">
        <v>1</v>
      </c>
      <c r="R162" s="2139"/>
      <c r="S162" s="2143"/>
      <c r="T162" s="2144"/>
      <c r="U162" s="2067"/>
      <c r="V162" s="2067"/>
      <c r="X162" s="1247"/>
    </row>
    <row r="163" spans="2:24" ht="16.5" x14ac:dyDescent="0.35">
      <c r="B163" s="1247"/>
      <c r="D163" s="2205" t="s">
        <v>40</v>
      </c>
      <c r="E163" s="2205"/>
      <c r="F163" s="2205"/>
      <c r="G163" s="2205"/>
      <c r="H163" s="2205"/>
      <c r="I163" s="2205"/>
      <c r="J163" s="2205"/>
      <c r="K163" s="2205"/>
      <c r="L163" s="2205"/>
      <c r="M163" s="2205"/>
      <c r="N163" s="2205"/>
      <c r="O163" s="2205"/>
      <c r="P163" s="2205"/>
      <c r="Q163" s="2209">
        <f>Q132+Q136+Q140+Q143+Q145+Q156+Q160+Q162</f>
        <v>29</v>
      </c>
      <c r="R163" s="2209"/>
      <c r="S163" s="2210">
        <f>SUM(S131:T162)</f>
        <v>0</v>
      </c>
      <c r="T163" s="2210"/>
      <c r="U163" s="1248"/>
      <c r="V163" s="1248"/>
      <c r="X163" s="1247"/>
    </row>
    <row r="164" spans="2:24" x14ac:dyDescent="0.25">
      <c r="B164" s="1247"/>
      <c r="D164" s="1215"/>
      <c r="E164" s="1215"/>
      <c r="F164" s="1215"/>
      <c r="G164" s="1215"/>
      <c r="H164" s="1215"/>
      <c r="I164" s="1215"/>
      <c r="J164" s="1215"/>
      <c r="K164" s="1215"/>
      <c r="L164" s="1215"/>
      <c r="M164" s="1215"/>
      <c r="N164" s="1215"/>
      <c r="O164" s="1215"/>
      <c r="P164" s="1215"/>
      <c r="Q164" s="1215"/>
      <c r="R164" s="1215"/>
      <c r="S164" s="1216"/>
      <c r="T164" s="1216"/>
      <c r="X164" s="1247"/>
    </row>
    <row r="165" spans="2:24" ht="18" x14ac:dyDescent="0.35">
      <c r="B165" s="1247"/>
      <c r="D165" s="1249" t="s">
        <v>817</v>
      </c>
      <c r="E165" s="1249"/>
      <c r="F165" s="1249"/>
      <c r="G165" s="1249"/>
      <c r="H165" s="1249"/>
      <c r="I165" s="1249"/>
      <c r="J165" s="1249"/>
      <c r="K165" s="1249"/>
      <c r="L165" s="1249"/>
      <c r="M165" s="1249"/>
      <c r="N165" s="1249"/>
      <c r="O165" s="1249"/>
      <c r="P165" s="1249"/>
      <c r="Q165" s="1249"/>
      <c r="R165" s="1249"/>
      <c r="S165" s="1263"/>
      <c r="T165" s="1263"/>
      <c r="U165" s="1247" t="s">
        <v>1207</v>
      </c>
      <c r="V165" s="1247"/>
      <c r="X165" s="1247"/>
    </row>
    <row r="166" spans="2:24" ht="16.5" x14ac:dyDescent="0.35">
      <c r="B166" s="1247"/>
      <c r="D166" s="1242" t="s">
        <v>70</v>
      </c>
      <c r="E166" s="1223" t="s">
        <v>131</v>
      </c>
      <c r="F166" s="1223"/>
      <c r="G166" s="1221"/>
      <c r="H166" s="1221"/>
      <c r="I166" s="1222"/>
      <c r="J166" s="1222"/>
      <c r="K166" s="1222"/>
      <c r="L166" s="1222"/>
      <c r="M166" s="1222"/>
      <c r="N166" s="1222"/>
      <c r="O166" s="1222"/>
      <c r="P166" s="1243" t="s">
        <v>53</v>
      </c>
      <c r="Q166" s="2226" t="s">
        <v>194</v>
      </c>
      <c r="R166" s="2226"/>
      <c r="S166" s="2227" t="s">
        <v>194</v>
      </c>
      <c r="T166" s="2228"/>
      <c r="U166" s="2067"/>
      <c r="V166" s="2067"/>
      <c r="X166" s="1247"/>
    </row>
    <row r="167" spans="2:24" ht="16.5" hidden="1" customHeight="1" x14ac:dyDescent="0.35">
      <c r="B167" s="1247"/>
      <c r="D167" s="1222"/>
      <c r="E167" s="2080" t="s">
        <v>132</v>
      </c>
      <c r="F167" s="2080"/>
      <c r="G167" s="2080"/>
      <c r="H167" s="2080"/>
      <c r="I167" s="2080"/>
      <c r="J167" s="2080"/>
      <c r="K167" s="2080"/>
      <c r="L167" s="2080"/>
      <c r="M167" s="2080"/>
      <c r="N167" s="2080"/>
      <c r="O167" s="1222"/>
      <c r="P167" s="1191"/>
      <c r="Q167" s="2139"/>
      <c r="R167" s="2139"/>
      <c r="S167" s="2203"/>
      <c r="T167" s="2203"/>
      <c r="U167" s="2067"/>
      <c r="V167" s="2067"/>
      <c r="X167" s="1247"/>
    </row>
    <row r="168" spans="2:24" ht="16.5" x14ac:dyDescent="0.35">
      <c r="B168" s="1247"/>
      <c r="D168" s="1242" t="s">
        <v>248</v>
      </c>
      <c r="E168" s="1223" t="s">
        <v>1231</v>
      </c>
      <c r="F168" s="1223"/>
      <c r="G168" s="1221"/>
      <c r="H168" s="1221"/>
      <c r="I168" s="1222"/>
      <c r="J168" s="1222"/>
      <c r="K168" s="1222"/>
      <c r="L168" s="1222"/>
      <c r="M168" s="1222"/>
      <c r="N168" s="1222"/>
      <c r="O168" s="1222"/>
      <c r="P168" s="1243" t="s">
        <v>53</v>
      </c>
      <c r="Q168" s="2226" t="s">
        <v>194</v>
      </c>
      <c r="R168" s="2226"/>
      <c r="S168" s="2227" t="s">
        <v>194</v>
      </c>
      <c r="T168" s="2228"/>
      <c r="U168" s="2067"/>
      <c r="V168" s="2067"/>
      <c r="X168" s="1247"/>
    </row>
    <row r="169" spans="2:24" ht="16.5" hidden="1" customHeight="1" x14ac:dyDescent="0.35">
      <c r="B169" s="1247"/>
      <c r="D169" s="1222"/>
      <c r="E169" s="2080" t="s">
        <v>987</v>
      </c>
      <c r="F169" s="2080"/>
      <c r="G169" s="2080"/>
      <c r="H169" s="2080"/>
      <c r="I169" s="2080"/>
      <c r="J169" s="2080"/>
      <c r="K169" s="2080"/>
      <c r="L169" s="2080"/>
      <c r="M169" s="2080"/>
      <c r="N169" s="2080"/>
      <c r="O169" s="1222"/>
      <c r="P169" s="1191"/>
      <c r="Q169" s="2139"/>
      <c r="R169" s="2139"/>
      <c r="S169" s="2203"/>
      <c r="T169" s="2203"/>
      <c r="U169" s="2067"/>
      <c r="V169" s="2067"/>
      <c r="X169" s="1247"/>
    </row>
    <row r="170" spans="2:24" ht="16.5" x14ac:dyDescent="0.35">
      <c r="B170" s="1247"/>
      <c r="D170" s="1242" t="s">
        <v>448</v>
      </c>
      <c r="E170" s="1223" t="s">
        <v>1060</v>
      </c>
      <c r="F170" s="1223"/>
      <c r="G170" s="1196"/>
      <c r="H170" s="1196"/>
      <c r="I170" s="1196"/>
      <c r="J170" s="1196"/>
      <c r="K170" s="1222"/>
      <c r="L170" s="1222"/>
      <c r="M170" s="1222"/>
      <c r="N170" s="1222"/>
      <c r="O170" s="1222"/>
      <c r="P170" s="1191"/>
      <c r="Q170" s="2139"/>
      <c r="R170" s="2139"/>
      <c r="S170" s="2203"/>
      <c r="T170" s="2203"/>
      <c r="U170" s="2067"/>
      <c r="V170" s="2067"/>
      <c r="X170" s="1247"/>
    </row>
    <row r="171" spans="2:24" ht="16.5" x14ac:dyDescent="0.35">
      <c r="B171" s="1247"/>
      <c r="D171" s="1222"/>
      <c r="F171" s="1264" t="s">
        <v>775</v>
      </c>
      <c r="G171" s="1265"/>
      <c r="H171" s="1222"/>
      <c r="I171" s="1222"/>
      <c r="J171" s="1222"/>
      <c r="K171" s="1222"/>
      <c r="L171" s="1222"/>
      <c r="M171" s="1222"/>
      <c r="N171" s="1222"/>
      <c r="O171" s="1222"/>
      <c r="P171" s="1243" t="s">
        <v>53</v>
      </c>
      <c r="Q171" s="2139">
        <v>2</v>
      </c>
      <c r="R171" s="2139"/>
      <c r="S171" s="2143"/>
      <c r="T171" s="2144"/>
      <c r="U171" s="2067"/>
      <c r="V171" s="2067"/>
      <c r="X171" s="1247"/>
    </row>
    <row r="172" spans="2:24" ht="16.5" x14ac:dyDescent="0.35">
      <c r="B172" s="1247"/>
      <c r="D172" s="1242" t="s">
        <v>449</v>
      </c>
      <c r="E172" s="1223" t="s">
        <v>312</v>
      </c>
      <c r="F172" s="1223"/>
      <c r="G172" s="1196"/>
      <c r="H172" s="1196"/>
      <c r="I172" s="1222"/>
      <c r="J172" s="1222"/>
      <c r="K172" s="1222"/>
      <c r="L172" s="1222"/>
      <c r="M172" s="1222"/>
      <c r="N172" s="1222"/>
      <c r="O172" s="1222"/>
      <c r="P172" s="1243" t="s">
        <v>53</v>
      </c>
      <c r="Q172" s="2139">
        <v>2</v>
      </c>
      <c r="R172" s="2139"/>
      <c r="S172" s="2143"/>
      <c r="T172" s="2144"/>
      <c r="U172" s="2067"/>
      <c r="V172" s="2067"/>
      <c r="X172" s="1247"/>
    </row>
    <row r="173" spans="2:24" ht="16.5" x14ac:dyDescent="0.35">
      <c r="B173" s="1247"/>
      <c r="D173" s="1242" t="s">
        <v>474</v>
      </c>
      <c r="E173" s="1223" t="s">
        <v>1061</v>
      </c>
      <c r="F173" s="1223"/>
      <c r="G173" s="1196"/>
      <c r="H173" s="1196"/>
      <c r="I173" s="1196"/>
      <c r="J173" s="1196"/>
      <c r="K173" s="1222"/>
      <c r="L173" s="1222"/>
      <c r="M173" s="1222"/>
      <c r="N173" s="1222"/>
      <c r="O173" s="1222"/>
      <c r="P173" s="1191"/>
      <c r="Q173" s="2139"/>
      <c r="R173" s="2139"/>
      <c r="S173" s="2203"/>
      <c r="T173" s="2203"/>
      <c r="U173" s="2067"/>
      <c r="V173" s="2067"/>
      <c r="X173" s="1247"/>
    </row>
    <row r="174" spans="2:24" ht="16.5" x14ac:dyDescent="0.35">
      <c r="B174" s="1247"/>
      <c r="D174" s="1222"/>
      <c r="F174" s="1146" t="s">
        <v>1175</v>
      </c>
      <c r="G174" s="1265"/>
      <c r="H174" s="1222"/>
      <c r="I174" s="1222"/>
      <c r="J174" s="1222"/>
      <c r="K174" s="1222"/>
      <c r="L174" s="1222"/>
      <c r="M174" s="1222"/>
      <c r="N174" s="1222"/>
      <c r="O174" s="1222"/>
      <c r="P174" s="1243" t="s">
        <v>53</v>
      </c>
      <c r="Q174" s="2139">
        <v>1</v>
      </c>
      <c r="R174" s="2139"/>
      <c r="S174" s="2143"/>
      <c r="T174" s="2144"/>
      <c r="U174" s="2067"/>
      <c r="V174" s="2067"/>
      <c r="X174" s="1247"/>
    </row>
    <row r="175" spans="2:24" ht="16.5" x14ac:dyDescent="0.35">
      <c r="B175" s="1247"/>
      <c r="D175" s="1242"/>
      <c r="F175" s="1146" t="s">
        <v>1176</v>
      </c>
      <c r="G175" s="1196"/>
      <c r="H175" s="1196"/>
      <c r="I175" s="1222"/>
      <c r="J175" s="1222"/>
      <c r="K175" s="1222"/>
      <c r="L175" s="1222"/>
      <c r="M175" s="1222"/>
      <c r="N175" s="1222"/>
      <c r="O175" s="1222"/>
      <c r="P175" s="1243" t="s">
        <v>53</v>
      </c>
      <c r="Q175" s="2139">
        <v>2</v>
      </c>
      <c r="R175" s="2139"/>
      <c r="S175" s="2143"/>
      <c r="T175" s="2144"/>
      <c r="U175" s="2067"/>
      <c r="V175" s="2067"/>
      <c r="X175" s="1247"/>
    </row>
    <row r="176" spans="2:24" ht="16.5" x14ac:dyDescent="0.35">
      <c r="B176" s="1247"/>
      <c r="D176" s="2205" t="s">
        <v>40</v>
      </c>
      <c r="E176" s="2205"/>
      <c r="F176" s="2205"/>
      <c r="G176" s="2205"/>
      <c r="H176" s="2205"/>
      <c r="I176" s="2205"/>
      <c r="J176" s="2205"/>
      <c r="K176" s="2205"/>
      <c r="L176" s="2205"/>
      <c r="M176" s="2205"/>
      <c r="N176" s="2205"/>
      <c r="O176" s="2205"/>
      <c r="P176" s="2205"/>
      <c r="Q176" s="2209">
        <f>Q171+Q172+Q175</f>
        <v>6</v>
      </c>
      <c r="R176" s="2209"/>
      <c r="S176" s="2210">
        <f>SUM(S171:T175)</f>
        <v>0</v>
      </c>
      <c r="T176" s="2210"/>
      <c r="U176" s="1248"/>
      <c r="V176" s="1248"/>
      <c r="X176" s="1247"/>
    </row>
    <row r="177" spans="2:24" x14ac:dyDescent="0.25">
      <c r="B177" s="1247"/>
      <c r="D177" s="1191"/>
      <c r="E177" s="1191"/>
      <c r="F177" s="1191"/>
      <c r="G177" s="1191"/>
      <c r="H177" s="1191"/>
      <c r="I177" s="1191"/>
      <c r="J177" s="1191"/>
      <c r="K177" s="1191"/>
      <c r="L177" s="1191"/>
      <c r="M177" s="1191"/>
      <c r="N177" s="1191"/>
      <c r="O177" s="1191"/>
      <c r="P177" s="1191"/>
      <c r="Q177" s="1191"/>
      <c r="R177" s="1191"/>
      <c r="S177" s="1256"/>
      <c r="T177" s="1256"/>
      <c r="X177" s="1247"/>
    </row>
    <row r="178" spans="2:24" ht="18" x14ac:dyDescent="0.35">
      <c r="B178" s="1247"/>
      <c r="D178" s="1249" t="s">
        <v>497</v>
      </c>
      <c r="E178" s="1249"/>
      <c r="F178" s="1249"/>
      <c r="G178" s="1249"/>
      <c r="H178" s="1249"/>
      <c r="I178" s="1249"/>
      <c r="J178" s="1249"/>
      <c r="K178" s="1249"/>
      <c r="L178" s="1249"/>
      <c r="M178" s="1249"/>
      <c r="N178" s="1249"/>
      <c r="O178" s="1249"/>
      <c r="P178" s="1249"/>
      <c r="Q178" s="1249"/>
      <c r="R178" s="1249"/>
      <c r="S178" s="1263"/>
      <c r="T178" s="1263"/>
      <c r="U178" s="1247" t="s">
        <v>1207</v>
      </c>
      <c r="V178" s="1247"/>
      <c r="X178" s="1247"/>
    </row>
    <row r="179" spans="2:24" ht="16.5" x14ac:dyDescent="0.35">
      <c r="B179" s="1247"/>
      <c r="D179" s="1187" t="s">
        <v>59</v>
      </c>
      <c r="E179" s="1226" t="s">
        <v>936</v>
      </c>
      <c r="F179" s="1226"/>
      <c r="G179" s="1189"/>
      <c r="H179" s="1189"/>
      <c r="I179" s="1189"/>
      <c r="J179" s="1192"/>
      <c r="K179" s="1192"/>
      <c r="L179" s="1192"/>
      <c r="M179" s="1192"/>
      <c r="N179" s="1192"/>
      <c r="O179" s="1192"/>
      <c r="P179" s="1212"/>
      <c r="Q179" s="2139"/>
      <c r="R179" s="2139"/>
      <c r="S179" s="2203"/>
      <c r="T179" s="2203"/>
      <c r="U179" s="2067"/>
      <c r="V179" s="2067"/>
      <c r="X179" s="1247"/>
    </row>
    <row r="180" spans="2:24" ht="16.5" x14ac:dyDescent="0.35">
      <c r="B180" s="1247"/>
      <c r="D180" s="1191"/>
      <c r="F180" s="1218" t="s">
        <v>865</v>
      </c>
      <c r="G180" s="1196"/>
      <c r="H180" s="1196"/>
      <c r="J180" s="1306" t="s">
        <v>923</v>
      </c>
      <c r="K180" s="1225" t="s">
        <v>924</v>
      </c>
      <c r="L180" s="1191"/>
      <c r="M180" s="1191"/>
      <c r="N180" s="1191"/>
      <c r="O180" s="1191"/>
      <c r="P180" s="1193" t="s">
        <v>181</v>
      </c>
      <c r="Q180" s="2139">
        <v>1</v>
      </c>
      <c r="R180" s="2139"/>
      <c r="S180" s="2143"/>
      <c r="T180" s="2144"/>
      <c r="U180" s="2067"/>
      <c r="V180" s="2067"/>
      <c r="X180" s="1247"/>
    </row>
    <row r="181" spans="2:24" ht="16.5" x14ac:dyDescent="0.35">
      <c r="B181" s="1247"/>
      <c r="D181" s="1191"/>
      <c r="F181" s="1196" t="s">
        <v>865</v>
      </c>
      <c r="G181" s="1196"/>
      <c r="H181" s="1196"/>
      <c r="I181" s="1191"/>
      <c r="J181" s="1191"/>
      <c r="K181" s="1191"/>
      <c r="L181" s="1191"/>
      <c r="M181" s="1191"/>
      <c r="N181" s="1191"/>
      <c r="O181" s="1191"/>
      <c r="P181" s="1193" t="s">
        <v>181</v>
      </c>
      <c r="Q181" s="2139">
        <v>2</v>
      </c>
      <c r="R181" s="2139"/>
      <c r="S181" s="2143"/>
      <c r="T181" s="2144"/>
      <c r="U181" s="2067"/>
      <c r="V181" s="2067"/>
      <c r="X181" s="1247"/>
    </row>
    <row r="182" spans="2:24" ht="16.5" x14ac:dyDescent="0.35">
      <c r="B182" s="1247"/>
      <c r="D182" s="1191"/>
      <c r="F182" s="1196" t="s">
        <v>865</v>
      </c>
      <c r="G182" s="1196"/>
      <c r="H182" s="1196"/>
      <c r="I182" s="1191"/>
      <c r="J182" s="1191"/>
      <c r="K182" s="1191"/>
      <c r="L182" s="1191"/>
      <c r="M182" s="1191"/>
      <c r="N182" s="1191"/>
      <c r="O182" s="1191"/>
      <c r="P182" s="1193" t="s">
        <v>181</v>
      </c>
      <c r="Q182" s="2139">
        <v>3</v>
      </c>
      <c r="R182" s="2139"/>
      <c r="S182" s="2143"/>
      <c r="T182" s="2144"/>
      <c r="U182" s="2067"/>
      <c r="V182" s="2067"/>
      <c r="X182" s="1247"/>
    </row>
    <row r="183" spans="2:24" ht="16.5" x14ac:dyDescent="0.35">
      <c r="B183" s="1247"/>
      <c r="D183" s="1258" t="s">
        <v>61</v>
      </c>
      <c r="E183" s="1258" t="s">
        <v>937</v>
      </c>
      <c r="F183" s="1258"/>
      <c r="G183" s="1192"/>
      <c r="H183" s="1266"/>
      <c r="I183" s="1266"/>
      <c r="J183" s="1266"/>
      <c r="K183" s="1266"/>
      <c r="L183" s="1192"/>
      <c r="M183" s="1192"/>
      <c r="N183" s="1192"/>
      <c r="O183" s="1192"/>
      <c r="P183" s="1193" t="s">
        <v>181</v>
      </c>
      <c r="Q183" s="2139">
        <v>1</v>
      </c>
      <c r="R183" s="2139"/>
      <c r="S183" s="2143"/>
      <c r="T183" s="2144"/>
      <c r="U183" s="2067"/>
      <c r="V183" s="2067"/>
      <c r="X183" s="1247"/>
    </row>
    <row r="184" spans="2:24" ht="16.5" x14ac:dyDescent="0.35">
      <c r="B184" s="1247"/>
      <c r="D184" s="1258" t="s">
        <v>902</v>
      </c>
      <c r="E184" s="1267" t="s">
        <v>903</v>
      </c>
      <c r="F184" s="1267"/>
      <c r="G184" s="1192"/>
      <c r="H184" s="1266"/>
      <c r="I184" s="1266"/>
      <c r="J184" s="1266"/>
      <c r="K184" s="1266"/>
      <c r="L184" s="1192"/>
      <c r="M184" s="1192"/>
      <c r="N184" s="1192"/>
      <c r="O184" s="1192"/>
      <c r="P184" s="1193" t="s">
        <v>181</v>
      </c>
      <c r="Q184" s="2139">
        <v>1</v>
      </c>
      <c r="R184" s="2139"/>
      <c r="S184" s="2143"/>
      <c r="T184" s="2144"/>
      <c r="U184" s="2067"/>
      <c r="V184" s="2067"/>
      <c r="X184" s="1247"/>
    </row>
    <row r="185" spans="2:24" ht="16.5" x14ac:dyDescent="0.35">
      <c r="B185" s="1247"/>
      <c r="D185" s="2205" t="s">
        <v>40</v>
      </c>
      <c r="E185" s="2205"/>
      <c r="F185" s="2205"/>
      <c r="G185" s="2205"/>
      <c r="H185" s="2205"/>
      <c r="I185" s="2205"/>
      <c r="J185" s="2205"/>
      <c r="K185" s="2205"/>
      <c r="L185" s="2205"/>
      <c r="M185" s="2205"/>
      <c r="N185" s="2205"/>
      <c r="O185" s="2205"/>
      <c r="P185" s="2205"/>
      <c r="Q185" s="2209">
        <f>SUM(Q182:R184)</f>
        <v>5</v>
      </c>
      <c r="R185" s="2209"/>
      <c r="S185" s="2210">
        <f>SUM(S180:T184)</f>
        <v>0</v>
      </c>
      <c r="T185" s="2210"/>
      <c r="U185" s="1248"/>
      <c r="V185" s="1248"/>
      <c r="X185" s="1247"/>
    </row>
    <row r="186" spans="2:24" x14ac:dyDescent="0.25">
      <c r="B186" s="1247"/>
      <c r="D186" s="1191"/>
      <c r="E186" s="1191"/>
      <c r="F186" s="1191"/>
      <c r="G186" s="1191"/>
      <c r="H186" s="1191"/>
      <c r="I186" s="1191"/>
      <c r="J186" s="1191"/>
      <c r="K186" s="1191"/>
      <c r="L186" s="1191"/>
      <c r="M186" s="1191"/>
      <c r="N186" s="1191"/>
      <c r="O186" s="1191"/>
      <c r="P186" s="1191"/>
      <c r="Q186" s="1191"/>
      <c r="R186" s="1191"/>
      <c r="S186" s="1256"/>
      <c r="T186" s="1256"/>
      <c r="X186" s="1247"/>
    </row>
    <row r="187" spans="2:24" ht="18" x14ac:dyDescent="0.35">
      <c r="B187" s="1247"/>
      <c r="D187" s="1249" t="s">
        <v>821</v>
      </c>
      <c r="E187" s="1249"/>
      <c r="F187" s="1249"/>
      <c r="G187" s="1249"/>
      <c r="H187" s="1249"/>
      <c r="I187" s="1249"/>
      <c r="J187" s="1249"/>
      <c r="K187" s="1249"/>
      <c r="L187" s="1249"/>
      <c r="M187" s="1249"/>
      <c r="N187" s="1249"/>
      <c r="O187" s="1249"/>
      <c r="P187" s="1249"/>
      <c r="Q187" s="1249"/>
      <c r="R187" s="1249"/>
      <c r="S187" s="1263"/>
      <c r="T187" s="1263"/>
      <c r="U187" s="1247" t="s">
        <v>1207</v>
      </c>
      <c r="V187" s="1247"/>
      <c r="X187" s="1247"/>
    </row>
    <row r="188" spans="2:24" ht="16.5" x14ac:dyDescent="0.35">
      <c r="B188" s="1247"/>
      <c r="D188" s="1242" t="s">
        <v>320</v>
      </c>
      <c r="E188" s="1226" t="s">
        <v>136</v>
      </c>
      <c r="F188" s="1226"/>
      <c r="G188" s="1227"/>
      <c r="H188" s="1227"/>
      <c r="I188" s="1227"/>
      <c r="J188" s="1227"/>
      <c r="K188" s="1192"/>
      <c r="L188" s="1192"/>
      <c r="M188" s="1192"/>
      <c r="N188" s="1192"/>
      <c r="O188" s="1192"/>
      <c r="P188" s="1233"/>
      <c r="Q188" s="2139"/>
      <c r="R188" s="2139"/>
      <c r="S188" s="2203"/>
      <c r="T188" s="2203"/>
      <c r="U188" s="2067"/>
      <c r="V188" s="2067"/>
      <c r="X188" s="1247"/>
    </row>
    <row r="189" spans="2:24" ht="15" customHeight="1" x14ac:dyDescent="0.25">
      <c r="B189" s="1247"/>
      <c r="D189" s="2224"/>
      <c r="F189" s="2207" t="s">
        <v>919</v>
      </c>
      <c r="G189" s="2207"/>
      <c r="H189" s="2207"/>
      <c r="I189" s="2207"/>
      <c r="J189" s="2207"/>
      <c r="K189" s="2207"/>
      <c r="L189" s="2207"/>
      <c r="M189" s="2207"/>
      <c r="N189" s="2207"/>
      <c r="O189" s="2207"/>
      <c r="P189" s="2225" t="s">
        <v>180</v>
      </c>
      <c r="Q189" s="2203">
        <v>1</v>
      </c>
      <c r="R189" s="2203"/>
      <c r="S189" s="2143"/>
      <c r="T189" s="2144"/>
      <c r="U189" s="2067"/>
      <c r="V189" s="2067"/>
      <c r="X189" s="1247"/>
    </row>
    <row r="190" spans="2:24" ht="15" customHeight="1" x14ac:dyDescent="0.25">
      <c r="B190" s="1247"/>
      <c r="D190" s="2224"/>
      <c r="E190" s="1241"/>
      <c r="F190" s="2207"/>
      <c r="G190" s="2207"/>
      <c r="H190" s="2207"/>
      <c r="I190" s="2207"/>
      <c r="J190" s="2207"/>
      <c r="K190" s="2207"/>
      <c r="L190" s="2207"/>
      <c r="M190" s="2207"/>
      <c r="N190" s="2207"/>
      <c r="O190" s="2207"/>
      <c r="P190" s="2225"/>
      <c r="Q190" s="2203"/>
      <c r="R190" s="2203"/>
      <c r="S190" s="2143"/>
      <c r="T190" s="2144"/>
      <c r="U190" s="2067"/>
      <c r="V190" s="2067"/>
      <c r="X190" s="1247"/>
    </row>
    <row r="191" spans="2:24" ht="15" customHeight="1" x14ac:dyDescent="0.25">
      <c r="B191" s="1247"/>
      <c r="D191" s="2224"/>
      <c r="E191" s="1241"/>
      <c r="F191" s="2207"/>
      <c r="G191" s="2207"/>
      <c r="H191" s="2207"/>
      <c r="I191" s="2207"/>
      <c r="J191" s="2207"/>
      <c r="K191" s="2207"/>
      <c r="L191" s="2207"/>
      <c r="M191" s="2207"/>
      <c r="N191" s="2207"/>
      <c r="O191" s="2207"/>
      <c r="P191" s="2225"/>
      <c r="Q191" s="2203"/>
      <c r="R191" s="2203"/>
      <c r="S191" s="2143"/>
      <c r="T191" s="2144"/>
      <c r="U191" s="2067"/>
      <c r="V191" s="2067"/>
      <c r="X191" s="1247"/>
    </row>
    <row r="192" spans="2:24" ht="16.5" x14ac:dyDescent="0.35">
      <c r="B192" s="1247"/>
      <c r="D192" s="1242" t="s">
        <v>321</v>
      </c>
      <c r="E192" s="1226" t="s">
        <v>326</v>
      </c>
      <c r="F192" s="1226"/>
      <c r="G192" s="1227"/>
      <c r="H192" s="1227"/>
      <c r="I192" s="1227"/>
      <c r="J192" s="1227"/>
      <c r="K192" s="1192"/>
      <c r="L192" s="1192"/>
      <c r="M192" s="1192"/>
      <c r="N192" s="1192"/>
      <c r="O192" s="1192"/>
      <c r="P192" s="1233"/>
      <c r="Q192" s="2139"/>
      <c r="R192" s="2139"/>
      <c r="S192" s="2203"/>
      <c r="T192" s="2203"/>
      <c r="U192" s="2067"/>
      <c r="V192" s="2067"/>
      <c r="X192" s="1247"/>
    </row>
    <row r="193" spans="2:24" ht="15" customHeight="1" x14ac:dyDescent="0.25">
      <c r="B193" s="1247"/>
      <c r="D193" s="2224"/>
      <c r="F193" s="2208" t="s">
        <v>660</v>
      </c>
      <c r="G193" s="2208"/>
      <c r="H193" s="2208"/>
      <c r="I193" s="2208"/>
      <c r="J193" s="2208"/>
      <c r="K193" s="2208"/>
      <c r="L193" s="2208"/>
      <c r="M193" s="2208"/>
      <c r="N193" s="2208"/>
      <c r="O193" s="2208"/>
      <c r="P193" s="2225" t="s">
        <v>180</v>
      </c>
      <c r="Q193" s="2203">
        <v>1</v>
      </c>
      <c r="R193" s="2203"/>
      <c r="S193" s="2143"/>
      <c r="T193" s="2144"/>
      <c r="U193" s="2067"/>
      <c r="V193" s="2067"/>
      <c r="X193" s="1247"/>
    </row>
    <row r="194" spans="2:24" ht="15" customHeight="1" x14ac:dyDescent="0.25">
      <c r="B194" s="1247"/>
      <c r="D194" s="2224"/>
      <c r="E194" s="1307"/>
      <c r="F194" s="2208"/>
      <c r="G194" s="2208"/>
      <c r="H194" s="2208"/>
      <c r="I194" s="2208"/>
      <c r="J194" s="2208"/>
      <c r="K194" s="2208"/>
      <c r="L194" s="2208"/>
      <c r="M194" s="2208"/>
      <c r="N194" s="2208"/>
      <c r="O194" s="2208"/>
      <c r="P194" s="2225"/>
      <c r="Q194" s="2203"/>
      <c r="R194" s="2203"/>
      <c r="S194" s="2143"/>
      <c r="T194" s="2144"/>
      <c r="U194" s="2067"/>
      <c r="V194" s="2067"/>
      <c r="X194" s="1247"/>
    </row>
    <row r="195" spans="2:24" ht="16.5" x14ac:dyDescent="0.35">
      <c r="B195" s="1247"/>
      <c r="D195" s="1242" t="s">
        <v>342</v>
      </c>
      <c r="E195" s="1226" t="s">
        <v>139</v>
      </c>
      <c r="F195" s="1226"/>
      <c r="G195" s="1227"/>
      <c r="H195" s="1227"/>
      <c r="I195" s="1227"/>
      <c r="J195" s="1227"/>
      <c r="K195" s="1266"/>
      <c r="L195" s="1192"/>
      <c r="M195" s="1192"/>
      <c r="N195" s="1192"/>
      <c r="O195" s="1192"/>
      <c r="P195" s="1234" t="s">
        <v>180</v>
      </c>
      <c r="Q195" s="2139">
        <v>1</v>
      </c>
      <c r="R195" s="2139"/>
      <c r="S195" s="2143"/>
      <c r="T195" s="2144"/>
      <c r="U195" s="2067"/>
      <c r="V195" s="2067"/>
      <c r="X195" s="1247"/>
    </row>
    <row r="196" spans="2:24" ht="16.5" x14ac:dyDescent="0.35">
      <c r="B196" s="1247"/>
      <c r="D196" s="1187" t="s">
        <v>480</v>
      </c>
      <c r="E196" s="1187" t="s">
        <v>355</v>
      </c>
      <c r="F196" s="1187"/>
      <c r="G196" s="1189"/>
      <c r="H196" s="1189"/>
      <c r="I196" s="1189"/>
      <c r="J196" s="1189"/>
      <c r="K196" s="1191"/>
      <c r="L196" s="1191"/>
      <c r="M196" s="1191"/>
      <c r="N196" s="1191"/>
      <c r="O196" s="1191"/>
      <c r="P196" s="1191"/>
      <c r="Q196" s="2139"/>
      <c r="R196" s="2139"/>
      <c r="S196" s="2203"/>
      <c r="T196" s="2203"/>
      <c r="U196" s="2067"/>
      <c r="V196" s="2067"/>
      <c r="X196" s="1247"/>
    </row>
    <row r="197" spans="2:24" ht="16.5" x14ac:dyDescent="0.35">
      <c r="B197" s="1247"/>
      <c r="D197" s="1191"/>
      <c r="F197" s="1196" t="s">
        <v>879</v>
      </c>
      <c r="G197" s="1196"/>
      <c r="H197" s="1196"/>
      <c r="I197" s="1196"/>
      <c r="J197" s="1196"/>
      <c r="K197" s="1196"/>
      <c r="L197" s="1196"/>
      <c r="M197" s="1191"/>
      <c r="N197" s="1191"/>
      <c r="O197" s="1191"/>
      <c r="P197" s="1243" t="s">
        <v>53</v>
      </c>
      <c r="Q197" s="2139">
        <v>1</v>
      </c>
      <c r="R197" s="2139"/>
      <c r="S197" s="2143"/>
      <c r="T197" s="2144"/>
      <c r="U197" s="2067"/>
      <c r="V197" s="2067"/>
      <c r="X197" s="1247"/>
    </row>
    <row r="198" spans="2:24" ht="16.5" hidden="1" customHeight="1" x14ac:dyDescent="0.35">
      <c r="B198" s="1247"/>
      <c r="D198" s="1191"/>
      <c r="E198" s="1196" t="s">
        <v>866</v>
      </c>
      <c r="F198" s="1196"/>
      <c r="G198" s="1196"/>
      <c r="H198" s="1196"/>
      <c r="I198" s="1196"/>
      <c r="J198" s="1196"/>
      <c r="K198" s="1222"/>
      <c r="L198" s="1222"/>
      <c r="M198" s="1191"/>
      <c r="N198" s="1191"/>
      <c r="O198" s="1191"/>
      <c r="P198" s="1234" t="s">
        <v>180</v>
      </c>
      <c r="Q198" s="2139"/>
      <c r="R198" s="2139"/>
      <c r="S198" s="2223"/>
      <c r="T198" s="2223"/>
      <c r="X198" s="1247"/>
    </row>
    <row r="199" spans="2:24" ht="16.5" x14ac:dyDescent="0.35">
      <c r="B199" s="1247"/>
      <c r="D199" s="2205" t="s">
        <v>40</v>
      </c>
      <c r="E199" s="2205"/>
      <c r="F199" s="2205"/>
      <c r="G199" s="2205"/>
      <c r="H199" s="2205"/>
      <c r="I199" s="2205"/>
      <c r="J199" s="2205"/>
      <c r="K199" s="2205"/>
      <c r="L199" s="2205"/>
      <c r="M199" s="2205"/>
      <c r="N199" s="2205"/>
      <c r="O199" s="2205"/>
      <c r="P199" s="2205"/>
      <c r="Q199" s="2209">
        <f>SUM(Q189:R198)</f>
        <v>4</v>
      </c>
      <c r="R199" s="2209"/>
      <c r="S199" s="2210">
        <f>SUM(S189:T197)</f>
        <v>0</v>
      </c>
      <c r="T199" s="2210"/>
      <c r="U199" s="1248"/>
      <c r="V199" s="1248"/>
      <c r="X199" s="1247"/>
    </row>
    <row r="200" spans="2:24" ht="9.9499999999999993" customHeight="1" x14ac:dyDescent="0.25">
      <c r="B200" s="1247"/>
      <c r="D200" s="1191"/>
      <c r="E200" s="1191"/>
      <c r="F200" s="1191"/>
      <c r="G200" s="1191"/>
      <c r="H200" s="1191"/>
      <c r="I200" s="1191"/>
      <c r="J200" s="1191"/>
      <c r="K200" s="1191"/>
      <c r="L200" s="1191"/>
      <c r="M200" s="1191"/>
      <c r="N200" s="1191"/>
      <c r="O200" s="1191"/>
      <c r="P200" s="1191"/>
      <c r="Q200" s="1191"/>
      <c r="R200" s="1191"/>
      <c r="S200" s="1256"/>
      <c r="T200" s="1256"/>
      <c r="X200" s="1247"/>
    </row>
    <row r="201" spans="2:24" ht="18" x14ac:dyDescent="0.35">
      <c r="B201" s="1247"/>
      <c r="D201" s="1249" t="s">
        <v>1004</v>
      </c>
      <c r="E201" s="1249"/>
      <c r="F201" s="1249"/>
      <c r="G201" s="1249"/>
      <c r="H201" s="1249"/>
      <c r="I201" s="1249"/>
      <c r="J201" s="1249"/>
      <c r="K201" s="1249"/>
      <c r="L201" s="1249"/>
      <c r="M201" s="1249"/>
      <c r="N201" s="1249"/>
      <c r="O201" s="1249"/>
      <c r="P201" s="1249"/>
      <c r="Q201" s="1249"/>
      <c r="R201" s="1249"/>
      <c r="S201" s="1263"/>
      <c r="T201" s="1263"/>
      <c r="U201" s="1247" t="s">
        <v>1207</v>
      </c>
      <c r="V201" s="1247"/>
      <c r="X201" s="1247"/>
    </row>
    <row r="202" spans="2:24" ht="15.95" customHeight="1" x14ac:dyDescent="0.35">
      <c r="B202" s="1247"/>
      <c r="D202" s="2201" t="s">
        <v>307</v>
      </c>
      <c r="E202" s="2201"/>
      <c r="F202" s="2201"/>
      <c r="G202" s="2201"/>
      <c r="H202" s="2201"/>
      <c r="I202" s="2201"/>
      <c r="J202" s="2201"/>
      <c r="K202" s="2201"/>
      <c r="L202" s="2201"/>
      <c r="M202" s="2201"/>
      <c r="N202" s="2201"/>
      <c r="O202" s="2201"/>
      <c r="P202" s="2201"/>
      <c r="Q202" s="1228"/>
      <c r="R202" s="1228"/>
      <c r="S202" s="2202"/>
      <c r="T202" s="2202"/>
      <c r="U202" s="2067"/>
      <c r="V202" s="2067"/>
      <c r="X202" s="1247"/>
    </row>
    <row r="203" spans="2:24" ht="15.95" customHeight="1" x14ac:dyDescent="0.35">
      <c r="B203" s="1247"/>
      <c r="D203" s="2201"/>
      <c r="E203" s="2201"/>
      <c r="F203" s="2201"/>
      <c r="G203" s="2201"/>
      <c r="H203" s="2201"/>
      <c r="I203" s="2201"/>
      <c r="J203" s="2201"/>
      <c r="K203" s="2201"/>
      <c r="L203" s="2201"/>
      <c r="M203" s="2201"/>
      <c r="N203" s="2201"/>
      <c r="O203" s="2201"/>
      <c r="P203" s="2201"/>
      <c r="Q203" s="1228"/>
      <c r="R203" s="1228"/>
      <c r="S203" s="2202"/>
      <c r="T203" s="2202"/>
      <c r="U203" s="2067"/>
      <c r="V203" s="2067"/>
      <c r="X203" s="1247"/>
    </row>
    <row r="204" spans="2:24" ht="15.95" customHeight="1" x14ac:dyDescent="0.35">
      <c r="B204" s="1247"/>
      <c r="D204" s="2201"/>
      <c r="E204" s="2201"/>
      <c r="F204" s="2201"/>
      <c r="G204" s="2201"/>
      <c r="H204" s="2201"/>
      <c r="I204" s="2201"/>
      <c r="J204" s="2201"/>
      <c r="K204" s="2201"/>
      <c r="L204" s="2201"/>
      <c r="M204" s="2201"/>
      <c r="N204" s="2201"/>
      <c r="O204" s="2201"/>
      <c r="P204" s="2201"/>
      <c r="Q204" s="1228"/>
      <c r="R204" s="1228"/>
      <c r="S204" s="2202"/>
      <c r="T204" s="2202"/>
      <c r="U204" s="2067"/>
      <c r="V204" s="2067"/>
      <c r="X204" s="1247"/>
    </row>
    <row r="205" spans="2:24" ht="15.95" customHeight="1" x14ac:dyDescent="0.35">
      <c r="B205" s="1247"/>
      <c r="D205" s="2201"/>
      <c r="E205" s="2201"/>
      <c r="F205" s="2201"/>
      <c r="G205" s="2201"/>
      <c r="H205" s="2201"/>
      <c r="I205" s="2201"/>
      <c r="J205" s="2201"/>
      <c r="K205" s="2201"/>
      <c r="L205" s="2201"/>
      <c r="M205" s="2201"/>
      <c r="N205" s="2201"/>
      <c r="O205" s="2201"/>
      <c r="P205" s="2201"/>
      <c r="Q205" s="1228"/>
      <c r="R205" s="1228"/>
      <c r="S205" s="2202"/>
      <c r="T205" s="2202"/>
      <c r="U205" s="2067"/>
      <c r="V205" s="2067"/>
      <c r="X205" s="1247"/>
    </row>
    <row r="206" spans="2:24" ht="15.95" customHeight="1" x14ac:dyDescent="0.35">
      <c r="B206" s="1247"/>
      <c r="D206" s="2201"/>
      <c r="E206" s="2201"/>
      <c r="F206" s="2201"/>
      <c r="G206" s="2201"/>
      <c r="H206" s="2201"/>
      <c r="I206" s="2201"/>
      <c r="J206" s="2201"/>
      <c r="K206" s="2201"/>
      <c r="L206" s="2201"/>
      <c r="M206" s="2201"/>
      <c r="N206" s="2201"/>
      <c r="O206" s="2201"/>
      <c r="P206" s="2201"/>
      <c r="Q206" s="1228"/>
      <c r="R206" s="1228"/>
      <c r="S206" s="2202"/>
      <c r="T206" s="2202"/>
      <c r="U206" s="2067"/>
      <c r="V206" s="2067"/>
      <c r="X206" s="1247"/>
    </row>
    <row r="207" spans="2:24" ht="16.5" x14ac:dyDescent="0.35">
      <c r="B207" s="1247"/>
      <c r="D207" s="1135" t="s">
        <v>34</v>
      </c>
      <c r="E207" s="1148" t="s">
        <v>994</v>
      </c>
      <c r="F207" s="1148"/>
      <c r="G207" s="1177"/>
      <c r="H207" s="1177"/>
      <c r="I207" s="1177"/>
      <c r="J207" s="1177"/>
      <c r="K207" s="1177"/>
      <c r="L207" s="1177"/>
      <c r="M207" s="1177"/>
      <c r="N207" s="1177"/>
      <c r="O207" s="1177"/>
      <c r="P207" s="1138" t="s">
        <v>181</v>
      </c>
      <c r="Q207" s="2139">
        <v>1</v>
      </c>
      <c r="R207" s="2139"/>
      <c r="S207" s="2099"/>
      <c r="T207" s="2100"/>
      <c r="U207" s="2067"/>
      <c r="V207" s="2067"/>
      <c r="X207" s="1247"/>
    </row>
    <row r="208" spans="2:24" ht="16.5" x14ac:dyDescent="0.35">
      <c r="B208" s="1247"/>
      <c r="D208" s="1135" t="s">
        <v>992</v>
      </c>
      <c r="E208" s="1148" t="s">
        <v>892</v>
      </c>
      <c r="F208" s="1148"/>
      <c r="G208" s="1177"/>
      <c r="H208" s="1177"/>
      <c r="I208" s="1177"/>
      <c r="J208" s="1177"/>
      <c r="K208" s="1177"/>
      <c r="L208" s="1177"/>
      <c r="M208" s="1177"/>
      <c r="N208" s="1177"/>
      <c r="O208" s="1177"/>
      <c r="P208" s="1142" t="s">
        <v>53</v>
      </c>
      <c r="Q208" s="2203">
        <v>6</v>
      </c>
      <c r="R208" s="2204"/>
      <c r="S208" s="2099"/>
      <c r="T208" s="2100"/>
      <c r="U208" s="2067"/>
      <c r="V208" s="2067"/>
      <c r="X208" s="1247"/>
    </row>
    <row r="209" spans="2:24" ht="16.5" x14ac:dyDescent="0.35">
      <c r="B209" s="1247"/>
      <c r="D209" s="1135" t="s">
        <v>993</v>
      </c>
      <c r="E209" s="1148" t="s">
        <v>893</v>
      </c>
      <c r="F209" s="1148"/>
      <c r="G209" s="1177"/>
      <c r="H209" s="1177"/>
      <c r="I209" s="1177"/>
      <c r="J209" s="1177"/>
      <c r="K209" s="1177"/>
      <c r="L209" s="1177"/>
      <c r="M209" s="1177"/>
      <c r="N209" s="1177"/>
      <c r="O209" s="1177"/>
      <c r="P209" s="1147" t="s">
        <v>180</v>
      </c>
      <c r="Q209" s="2203"/>
      <c r="R209" s="2204"/>
      <c r="S209" s="2099"/>
      <c r="T209" s="2100"/>
      <c r="U209" s="2067"/>
      <c r="V209" s="2067"/>
      <c r="X209" s="1247"/>
    </row>
    <row r="210" spans="2:24" ht="16.5" hidden="1" customHeight="1" x14ac:dyDescent="0.35">
      <c r="B210" s="1247"/>
      <c r="D210" s="1135" t="s">
        <v>993</v>
      </c>
      <c r="E210" s="1148" t="s">
        <v>894</v>
      </c>
      <c r="F210" s="1148"/>
      <c r="G210" s="1177"/>
      <c r="H210" s="1177"/>
      <c r="I210" s="1177"/>
      <c r="J210" s="1177"/>
      <c r="K210" s="1177"/>
      <c r="L210" s="1177"/>
      <c r="M210" s="1177"/>
      <c r="N210" s="1177"/>
      <c r="O210" s="1177"/>
      <c r="P210" s="1138" t="s">
        <v>181</v>
      </c>
      <c r="Q210" s="2139"/>
      <c r="R210" s="2139"/>
      <c r="S210" s="2115"/>
      <c r="T210" s="2115"/>
      <c r="U210" s="2067"/>
      <c r="V210" s="2067"/>
      <c r="X210" s="1247"/>
    </row>
    <row r="211" spans="2:24" ht="16.5" hidden="1" customHeight="1" x14ac:dyDescent="0.35">
      <c r="B211" s="1247"/>
      <c r="D211" s="1258"/>
      <c r="E211" s="1266" t="s">
        <v>882</v>
      </c>
      <c r="F211" s="1266"/>
      <c r="G211" s="1177"/>
      <c r="H211" s="1177"/>
      <c r="I211" s="1177"/>
      <c r="J211" s="1177"/>
      <c r="K211" s="1177"/>
      <c r="L211" s="1177"/>
      <c r="M211" s="1177"/>
      <c r="N211" s="1177"/>
      <c r="O211" s="1177"/>
      <c r="P211" s="1193" t="s">
        <v>181</v>
      </c>
      <c r="Q211" s="1207"/>
      <c r="R211" s="2096"/>
      <c r="S211" s="2096"/>
      <c r="T211" s="2096"/>
      <c r="U211" s="2067"/>
      <c r="V211" s="2067"/>
      <c r="X211" s="1247"/>
    </row>
    <row r="212" spans="2:24" ht="16.5" hidden="1" customHeight="1" x14ac:dyDescent="0.35">
      <c r="B212" s="1247"/>
      <c r="D212" s="1192"/>
      <c r="E212" s="1190" t="s">
        <v>895</v>
      </c>
      <c r="F212" s="1190"/>
      <c r="G212" s="1177"/>
      <c r="H212" s="1177"/>
      <c r="I212" s="1177"/>
      <c r="J212" s="1177"/>
      <c r="K212" s="1177"/>
      <c r="L212" s="1177"/>
      <c r="M212" s="1177"/>
      <c r="N212" s="1177"/>
      <c r="O212" s="1177"/>
      <c r="P212" s="1243" t="s">
        <v>53</v>
      </c>
      <c r="Q212" s="1207"/>
      <c r="R212" s="2096"/>
      <c r="S212" s="2096"/>
      <c r="T212" s="2096"/>
      <c r="U212" s="2067"/>
      <c r="V212" s="2067"/>
      <c r="X212" s="1247"/>
    </row>
    <row r="213" spans="2:24" ht="16.5" hidden="1" customHeight="1" x14ac:dyDescent="0.35">
      <c r="B213" s="1247"/>
      <c r="D213" s="1192"/>
      <c r="E213" s="1190" t="s">
        <v>896</v>
      </c>
      <c r="F213" s="1190"/>
      <c r="G213" s="1177"/>
      <c r="H213" s="1177"/>
      <c r="I213" s="1177"/>
      <c r="J213" s="1177"/>
      <c r="K213" s="1177"/>
      <c r="L213" s="1177"/>
      <c r="M213" s="1177"/>
      <c r="N213" s="1177"/>
      <c r="O213" s="1177"/>
      <c r="P213" s="1234" t="s">
        <v>180</v>
      </c>
      <c r="Q213" s="1207"/>
      <c r="R213" s="2096"/>
      <c r="S213" s="2096"/>
      <c r="T213" s="2096"/>
      <c r="U213" s="2067"/>
      <c r="V213" s="2067"/>
      <c r="X213" s="1247"/>
    </row>
    <row r="214" spans="2:24" ht="16.5" hidden="1" customHeight="1" x14ac:dyDescent="0.35">
      <c r="B214" s="1247"/>
      <c r="D214" s="1192"/>
      <c r="E214" s="1190" t="s">
        <v>897</v>
      </c>
      <c r="F214" s="1190"/>
      <c r="G214" s="1177"/>
      <c r="H214" s="1177"/>
      <c r="I214" s="1177"/>
      <c r="J214" s="1177"/>
      <c r="K214" s="1177"/>
      <c r="L214" s="1177"/>
      <c r="M214" s="1177"/>
      <c r="N214" s="1177"/>
      <c r="O214" s="1177"/>
      <c r="P214" s="1234" t="s">
        <v>180</v>
      </c>
      <c r="Q214" s="1207"/>
      <c r="R214" s="2096"/>
      <c r="S214" s="2096"/>
      <c r="T214" s="2096"/>
      <c r="U214" s="2067"/>
      <c r="V214" s="2067"/>
      <c r="X214" s="1247"/>
    </row>
    <row r="215" spans="2:24" ht="16.5" hidden="1" customHeight="1" x14ac:dyDescent="0.35">
      <c r="B215" s="1247"/>
      <c r="D215" s="1192"/>
      <c r="E215" s="1190" t="s">
        <v>898</v>
      </c>
      <c r="F215" s="1190"/>
      <c r="G215" s="1177"/>
      <c r="H215" s="1177"/>
      <c r="I215" s="1177"/>
      <c r="J215" s="1177"/>
      <c r="K215" s="1177"/>
      <c r="L215" s="1177"/>
      <c r="M215" s="1177"/>
      <c r="N215" s="1177"/>
      <c r="O215" s="1177"/>
      <c r="P215" s="1234" t="s">
        <v>180</v>
      </c>
      <c r="Q215" s="1207"/>
      <c r="R215" s="2096"/>
      <c r="S215" s="2096"/>
      <c r="T215" s="2096"/>
      <c r="U215" s="2067"/>
      <c r="V215" s="2067"/>
      <c r="X215" s="1247"/>
    </row>
    <row r="216" spans="2:24" ht="16.5" hidden="1" customHeight="1" x14ac:dyDescent="0.35">
      <c r="B216" s="1247"/>
      <c r="D216" s="1192"/>
      <c r="E216" s="1190" t="s">
        <v>899</v>
      </c>
      <c r="F216" s="1190"/>
      <c r="G216" s="1177"/>
      <c r="H216" s="1177"/>
      <c r="I216" s="1177"/>
      <c r="J216" s="1177"/>
      <c r="K216" s="1177"/>
      <c r="L216" s="1177"/>
      <c r="M216" s="1177"/>
      <c r="N216" s="1177"/>
      <c r="O216" s="1177"/>
      <c r="P216" s="1234" t="s">
        <v>180</v>
      </c>
      <c r="Q216" s="1207"/>
      <c r="R216" s="2096"/>
      <c r="S216" s="2096"/>
      <c r="T216" s="2096"/>
      <c r="U216" s="2067"/>
      <c r="V216" s="2067"/>
      <c r="X216" s="1247"/>
    </row>
    <row r="217" spans="2:24" ht="16.5" x14ac:dyDescent="0.35">
      <c r="B217" s="1247"/>
      <c r="D217" s="1192"/>
      <c r="E217" s="1250" t="s">
        <v>974</v>
      </c>
      <c r="F217" s="1250"/>
      <c r="G217" s="1177"/>
      <c r="H217" s="1177"/>
      <c r="I217" s="1177"/>
      <c r="J217" s="1177"/>
      <c r="K217" s="1177"/>
      <c r="L217" s="1177"/>
      <c r="M217" s="1177"/>
      <c r="N217" s="1177"/>
      <c r="O217" s="1177"/>
      <c r="P217" s="1233"/>
      <c r="Q217" s="1198"/>
      <c r="R217" s="2096"/>
      <c r="S217" s="2096"/>
      <c r="T217" s="2096"/>
      <c r="U217" s="2067"/>
      <c r="V217" s="2067"/>
      <c r="X217" s="1247"/>
    </row>
    <row r="218" spans="2:24" ht="16.5" x14ac:dyDescent="0.35">
      <c r="B218" s="1247"/>
      <c r="D218" s="1192"/>
      <c r="E218" s="1229" t="s">
        <v>887</v>
      </c>
      <c r="F218" s="1229"/>
      <c r="G218" s="2222"/>
      <c r="H218" s="2222"/>
      <c r="I218" s="2222"/>
      <c r="J218" s="2222"/>
      <c r="K218" s="2222"/>
      <c r="L218" s="2222"/>
      <c r="M218" s="2222"/>
      <c r="N218" s="2222"/>
      <c r="O218" s="2222"/>
      <c r="P218" s="1142" t="s">
        <v>53</v>
      </c>
      <c r="Q218" s="1198"/>
      <c r="R218" s="2096"/>
      <c r="S218" s="2096"/>
      <c r="T218" s="2096"/>
      <c r="U218" s="2067"/>
      <c r="V218" s="2067"/>
      <c r="X218" s="1247"/>
    </row>
    <row r="219" spans="2:24" ht="16.5" x14ac:dyDescent="0.35">
      <c r="B219" s="1247"/>
      <c r="D219" s="1192"/>
      <c r="E219" s="1229" t="s">
        <v>900</v>
      </c>
      <c r="F219" s="1229"/>
      <c r="G219" s="2222"/>
      <c r="H219" s="2222"/>
      <c r="I219" s="2222"/>
      <c r="J219" s="2222"/>
      <c r="K219" s="2222"/>
      <c r="L219" s="2222"/>
      <c r="M219" s="2222"/>
      <c r="N219" s="2222"/>
      <c r="O219" s="2222"/>
      <c r="P219" s="1142" t="s">
        <v>53</v>
      </c>
      <c r="Q219" s="1198"/>
      <c r="R219" s="2096"/>
      <c r="S219" s="2096"/>
      <c r="T219" s="2096"/>
      <c r="U219" s="2067"/>
      <c r="V219" s="2067"/>
      <c r="X219" s="1247"/>
    </row>
    <row r="220" spans="2:24" ht="16.5" x14ac:dyDescent="0.35">
      <c r="B220" s="1247"/>
      <c r="D220" s="1258"/>
      <c r="E220" s="1268" t="s">
        <v>973</v>
      </c>
      <c r="F220" s="1268"/>
      <c r="G220" s="1177"/>
      <c r="H220" s="1177"/>
      <c r="I220" s="1177"/>
      <c r="J220" s="1177"/>
      <c r="K220" s="1177"/>
      <c r="L220" s="1177"/>
      <c r="M220" s="1177"/>
      <c r="N220" s="1177"/>
      <c r="O220" s="1177"/>
      <c r="P220" s="1212"/>
      <c r="Q220" s="1209"/>
      <c r="R220" s="2096"/>
      <c r="S220" s="2096"/>
      <c r="T220" s="2096"/>
      <c r="U220" s="2067"/>
      <c r="V220" s="2067"/>
      <c r="X220" s="1247"/>
    </row>
    <row r="221" spans="2:24" ht="16.5" x14ac:dyDescent="0.35">
      <c r="B221" s="1247"/>
      <c r="D221" s="1258"/>
      <c r="E221" s="1269" t="s">
        <v>887</v>
      </c>
      <c r="F221" s="1269"/>
      <c r="G221" s="2222"/>
      <c r="H221" s="2222"/>
      <c r="I221" s="2222"/>
      <c r="J221" s="2222"/>
      <c r="K221" s="2222"/>
      <c r="L221" s="2222"/>
      <c r="M221" s="2222"/>
      <c r="N221" s="2222"/>
      <c r="O221" s="2222"/>
      <c r="P221" s="1270"/>
      <c r="Q221" s="1198"/>
      <c r="R221" s="2096"/>
      <c r="S221" s="2096"/>
      <c r="T221" s="2096"/>
      <c r="U221" s="2067"/>
      <c r="V221" s="2067"/>
      <c r="X221" s="1247"/>
    </row>
    <row r="222" spans="2:24" ht="16.5" x14ac:dyDescent="0.35">
      <c r="B222" s="1247"/>
      <c r="D222" s="1258"/>
      <c r="E222" s="1269" t="s">
        <v>888</v>
      </c>
      <c r="F222" s="1269"/>
      <c r="G222" s="2222"/>
      <c r="H222" s="2222"/>
      <c r="I222" s="2222"/>
      <c r="J222" s="2222"/>
      <c r="K222" s="2222"/>
      <c r="L222" s="2222"/>
      <c r="M222" s="2222"/>
      <c r="N222" s="2222"/>
      <c r="O222" s="2222"/>
      <c r="P222" s="1270"/>
      <c r="Q222" s="1198"/>
      <c r="R222" s="2096"/>
      <c r="S222" s="2096"/>
      <c r="T222" s="2096"/>
      <c r="U222" s="2067"/>
      <c r="V222" s="2067"/>
      <c r="X222" s="1247"/>
    </row>
    <row r="223" spans="2:24" ht="16.5" x14ac:dyDescent="0.35">
      <c r="B223" s="1247"/>
      <c r="D223" s="1258"/>
      <c r="E223" s="1269" t="s">
        <v>990</v>
      </c>
      <c r="F223" s="1269"/>
      <c r="G223" s="2222"/>
      <c r="H223" s="2222"/>
      <c r="I223" s="2222"/>
      <c r="J223" s="2222"/>
      <c r="K223" s="2222"/>
      <c r="L223" s="2222"/>
      <c r="M223" s="2222"/>
      <c r="N223" s="2222"/>
      <c r="O223" s="2222"/>
      <c r="P223" s="1270"/>
      <c r="Q223" s="1198"/>
      <c r="R223" s="1195"/>
      <c r="S223" s="2096"/>
      <c r="T223" s="2096"/>
      <c r="U223" s="2067"/>
      <c r="V223" s="2067"/>
      <c r="X223" s="1247"/>
    </row>
    <row r="224" spans="2:24" ht="16.5" x14ac:dyDescent="0.35">
      <c r="B224" s="1247"/>
      <c r="D224" s="1258"/>
      <c r="E224" s="1269" t="s">
        <v>991</v>
      </c>
      <c r="F224" s="1269"/>
      <c r="G224" s="2222"/>
      <c r="H224" s="2222"/>
      <c r="I224" s="2222"/>
      <c r="J224" s="2222"/>
      <c r="K224" s="2222"/>
      <c r="L224" s="2222"/>
      <c r="M224" s="2222"/>
      <c r="N224" s="2222"/>
      <c r="O224" s="2222"/>
      <c r="P224" s="1270"/>
      <c r="Q224" s="1198"/>
      <c r="R224" s="1195"/>
      <c r="S224" s="2096"/>
      <c r="T224" s="2096"/>
      <c r="U224" s="2067"/>
      <c r="V224" s="2067"/>
      <c r="X224" s="1247"/>
    </row>
    <row r="225" spans="2:24" ht="16.5" x14ac:dyDescent="0.35">
      <c r="B225" s="1247"/>
      <c r="D225" s="2205" t="s">
        <v>40</v>
      </c>
      <c r="E225" s="2205"/>
      <c r="F225" s="2205"/>
      <c r="G225" s="2205"/>
      <c r="H225" s="2205"/>
      <c r="I225" s="2205"/>
      <c r="J225" s="2205"/>
      <c r="K225" s="2205"/>
      <c r="L225" s="2205"/>
      <c r="M225" s="2205"/>
      <c r="N225" s="2205"/>
      <c r="O225" s="2205"/>
      <c r="P225" s="2205"/>
      <c r="Q225" s="2209">
        <f>SUM(Q207:R209)</f>
        <v>7</v>
      </c>
      <c r="R225" s="2209"/>
      <c r="S225" s="2210">
        <f>SUM(S208:T210)+S207</f>
        <v>0</v>
      </c>
      <c r="T225" s="2210"/>
      <c r="U225" s="1271"/>
      <c r="V225" s="1271"/>
      <c r="X225" s="1247"/>
    </row>
    <row r="226" spans="2:24" ht="9.9499999999999993" customHeight="1" x14ac:dyDescent="0.25">
      <c r="B226" s="1247"/>
      <c r="D226" s="399"/>
      <c r="E226" s="399"/>
      <c r="F226" s="399"/>
      <c r="G226" s="399"/>
      <c r="H226" s="399"/>
      <c r="I226" s="399"/>
      <c r="J226" s="399"/>
      <c r="K226" s="399"/>
      <c r="L226" s="399"/>
      <c r="M226" s="399"/>
      <c r="N226" s="399"/>
      <c r="O226" s="399"/>
      <c r="P226" s="399"/>
      <c r="Q226" s="399"/>
      <c r="R226" s="399"/>
      <c r="X226" s="1247"/>
    </row>
    <row r="227" spans="2:24" ht="18" customHeight="1" x14ac:dyDescent="0.25">
      <c r="B227" s="1247"/>
      <c r="D227" s="2186" t="s">
        <v>223</v>
      </c>
      <c r="E227" s="2187"/>
      <c r="F227" s="2187"/>
      <c r="G227" s="2187"/>
      <c r="H227" s="2187"/>
      <c r="I227" s="2187"/>
      <c r="J227" s="2187"/>
      <c r="K227" s="2187"/>
      <c r="L227" s="2187"/>
      <c r="M227" s="2187"/>
      <c r="N227" s="2187"/>
      <c r="O227" s="2187"/>
      <c r="P227" s="2188"/>
      <c r="Q227" s="2195" t="s">
        <v>117</v>
      </c>
      <c r="R227" s="2196"/>
      <c r="S227" s="2195" t="s">
        <v>1199</v>
      </c>
      <c r="T227" s="2196"/>
      <c r="U227" s="2068" t="s">
        <v>1229</v>
      </c>
      <c r="V227" s="2068"/>
      <c r="X227" s="1247"/>
    </row>
    <row r="228" spans="2:24" ht="18" customHeight="1" x14ac:dyDescent="0.25">
      <c r="B228" s="1247"/>
      <c r="D228" s="2189"/>
      <c r="E228" s="2190"/>
      <c r="F228" s="2190"/>
      <c r="G228" s="2190"/>
      <c r="H228" s="2190"/>
      <c r="I228" s="2190"/>
      <c r="J228" s="2190"/>
      <c r="K228" s="2190"/>
      <c r="L228" s="2190"/>
      <c r="M228" s="2190"/>
      <c r="N228" s="2190"/>
      <c r="O228" s="2190"/>
      <c r="P228" s="2191"/>
      <c r="Q228" s="2197"/>
      <c r="R228" s="2198"/>
      <c r="S228" s="2197"/>
      <c r="T228" s="2198"/>
      <c r="U228" s="2068"/>
      <c r="V228" s="2068"/>
      <c r="X228" s="1247"/>
    </row>
    <row r="229" spans="2:24" ht="18" customHeight="1" x14ac:dyDescent="0.25">
      <c r="B229" s="1247"/>
      <c r="D229" s="2189"/>
      <c r="E229" s="2190"/>
      <c r="F229" s="2190"/>
      <c r="G229" s="2190"/>
      <c r="H229" s="2190"/>
      <c r="I229" s="2190"/>
      <c r="J229" s="2190"/>
      <c r="K229" s="2190"/>
      <c r="L229" s="2190"/>
      <c r="M229" s="2190"/>
      <c r="N229" s="2190"/>
      <c r="O229" s="2190"/>
      <c r="P229" s="2191"/>
      <c r="Q229" s="2197"/>
      <c r="R229" s="2198"/>
      <c r="S229" s="2197"/>
      <c r="T229" s="2198"/>
      <c r="U229" s="2068" t="s">
        <v>1227</v>
      </c>
      <c r="V229" s="2068" t="s">
        <v>1228</v>
      </c>
      <c r="X229" s="1247"/>
    </row>
    <row r="230" spans="2:24" ht="18" customHeight="1" x14ac:dyDescent="0.25">
      <c r="B230" s="1247"/>
      <c r="D230" s="2192"/>
      <c r="E230" s="2193"/>
      <c r="F230" s="2193"/>
      <c r="G230" s="2193"/>
      <c r="H230" s="2193"/>
      <c r="I230" s="2193"/>
      <c r="J230" s="2193"/>
      <c r="K230" s="2193"/>
      <c r="L230" s="2193"/>
      <c r="M230" s="2193"/>
      <c r="N230" s="2193"/>
      <c r="O230" s="2193"/>
      <c r="P230" s="2194"/>
      <c r="Q230" s="2199"/>
      <c r="R230" s="2200"/>
      <c r="S230" s="2199"/>
      <c r="T230" s="2200"/>
      <c r="U230" s="2068"/>
      <c r="V230" s="2068"/>
      <c r="X230" s="1247"/>
    </row>
    <row r="231" spans="2:24" ht="20.25" customHeight="1" x14ac:dyDescent="0.25">
      <c r="B231" s="1247"/>
      <c r="D231" s="2215" t="s">
        <v>118</v>
      </c>
      <c r="E231" s="2216"/>
      <c r="F231" s="2216"/>
      <c r="G231" s="2216"/>
      <c r="H231" s="2216"/>
      <c r="I231" s="2216"/>
      <c r="J231" s="2216"/>
      <c r="K231" s="2216"/>
      <c r="L231" s="2216"/>
      <c r="M231" s="2216"/>
      <c r="N231" s="2216"/>
      <c r="O231" s="2216"/>
      <c r="P231" s="2217"/>
      <c r="Q231" s="2070">
        <f>Q48+Q112+Q121+Q163+Q176+Q185+Q199</f>
        <v>128</v>
      </c>
      <c r="R231" s="2070"/>
      <c r="S231" s="2070">
        <f>S48+S112+S121+S163+S176+S185+S199+S225</f>
        <v>0</v>
      </c>
      <c r="T231" s="2221"/>
      <c r="U231" s="2070">
        <f>S31+S35+S38+S39+S45+S55+S58+S60+S65+S72+S74+S78+S80+S81+S85+S104+S142+S149+S158+S171+S172+S174+S197+S208</f>
        <v>0</v>
      </c>
      <c r="V231" s="2069">
        <f>U231/Q231</f>
        <v>0</v>
      </c>
      <c r="X231" s="1247"/>
    </row>
    <row r="232" spans="2:24" ht="20.25" customHeight="1" x14ac:dyDescent="0.25">
      <c r="B232" s="1247"/>
      <c r="D232" s="2218"/>
      <c r="E232" s="2219"/>
      <c r="F232" s="2219"/>
      <c r="G232" s="2219"/>
      <c r="H232" s="2219"/>
      <c r="I232" s="2219"/>
      <c r="J232" s="2219"/>
      <c r="K232" s="2219"/>
      <c r="L232" s="2219"/>
      <c r="M232" s="2219"/>
      <c r="N232" s="2219"/>
      <c r="O232" s="2219"/>
      <c r="P232" s="2220"/>
      <c r="Q232" s="2070"/>
      <c r="R232" s="2070"/>
      <c r="S232" s="2070"/>
      <c r="T232" s="2221"/>
      <c r="U232" s="2070"/>
      <c r="V232" s="2069"/>
      <c r="X232" s="1247"/>
    </row>
    <row r="233" spans="2:24" ht="15" customHeight="1" x14ac:dyDescent="0.25">
      <c r="B233" s="1247"/>
      <c r="D233" s="2215" t="s">
        <v>120</v>
      </c>
      <c r="E233" s="2216"/>
      <c r="F233" s="2216"/>
      <c r="G233" s="2216"/>
      <c r="H233" s="2216"/>
      <c r="I233" s="2216"/>
      <c r="J233" s="2216"/>
      <c r="K233" s="2216"/>
      <c r="L233" s="2216"/>
      <c r="M233" s="2216"/>
      <c r="N233" s="2216"/>
      <c r="O233" s="2216"/>
      <c r="P233" s="2217"/>
      <c r="Q233" s="2070">
        <f>Q48+Q113+Q121+Q163+Q176+Q185+Q199</f>
        <v>98</v>
      </c>
      <c r="R233" s="2070"/>
      <c r="S233" s="2070">
        <f>S225+S199+S185+S176+S163+S121+S113+S48</f>
        <v>0</v>
      </c>
      <c r="T233" s="2070"/>
      <c r="X233" s="1247"/>
    </row>
    <row r="234" spans="2:24" ht="15" customHeight="1" x14ac:dyDescent="0.25">
      <c r="B234" s="1247"/>
      <c r="D234" s="2218"/>
      <c r="E234" s="2219"/>
      <c r="F234" s="2219"/>
      <c r="G234" s="2219"/>
      <c r="H234" s="2219"/>
      <c r="I234" s="2219"/>
      <c r="J234" s="2219"/>
      <c r="K234" s="2219"/>
      <c r="L234" s="2219"/>
      <c r="M234" s="2219"/>
      <c r="N234" s="2219"/>
      <c r="O234" s="2219"/>
      <c r="P234" s="2220"/>
      <c r="Q234" s="2070"/>
      <c r="R234" s="2070"/>
      <c r="S234" s="2070"/>
      <c r="T234" s="2070"/>
      <c r="X234" s="1247"/>
    </row>
    <row r="235" spans="2:24" ht="9.9499999999999993" customHeight="1" x14ac:dyDescent="0.25">
      <c r="B235" s="1247"/>
      <c r="D235" s="399"/>
      <c r="E235" s="399"/>
      <c r="F235" s="399"/>
      <c r="G235" s="399"/>
      <c r="H235" s="399"/>
      <c r="I235" s="399"/>
      <c r="J235" s="399"/>
      <c r="K235" s="399"/>
      <c r="L235" s="399"/>
      <c r="M235" s="399"/>
      <c r="N235" s="399"/>
      <c r="O235" s="399"/>
      <c r="P235" s="399"/>
      <c r="Q235" s="399"/>
      <c r="R235" s="399"/>
      <c r="X235" s="1247"/>
    </row>
    <row r="236" spans="2:24" ht="14.1" customHeight="1" x14ac:dyDescent="0.25">
      <c r="B236" s="1247"/>
      <c r="C236" s="1247"/>
      <c r="D236" s="1294"/>
      <c r="E236" s="1294"/>
      <c r="F236" s="1294"/>
      <c r="G236" s="1294"/>
      <c r="H236" s="1294"/>
      <c r="I236" s="1294"/>
      <c r="J236" s="1294"/>
      <c r="K236" s="1294"/>
      <c r="L236" s="1294"/>
      <c r="M236" s="1294"/>
      <c r="N236" s="1294"/>
      <c r="O236" s="1294"/>
      <c r="P236" s="1294"/>
      <c r="Q236" s="1294"/>
      <c r="R236" s="1294"/>
      <c r="S236" s="1295"/>
      <c r="T236" s="1295"/>
      <c r="U236" s="1247"/>
      <c r="V236" s="1247"/>
      <c r="W236" s="1247"/>
      <c r="X236" s="1247"/>
    </row>
    <row r="237" spans="2:24" s="474" customFormat="1" ht="9.9499999999999993" customHeight="1" x14ac:dyDescent="0.25">
      <c r="D237" s="451"/>
      <c r="E237" s="451"/>
      <c r="F237" s="451"/>
      <c r="G237" s="451"/>
      <c r="H237" s="451"/>
      <c r="I237" s="451"/>
      <c r="J237" s="451"/>
      <c r="K237" s="451"/>
      <c r="L237" s="451"/>
      <c r="M237" s="451"/>
      <c r="N237" s="451"/>
      <c r="O237" s="451"/>
      <c r="P237" s="451"/>
      <c r="Q237" s="451"/>
      <c r="R237" s="451"/>
      <c r="S237" s="1014"/>
      <c r="T237" s="1014"/>
    </row>
  </sheetData>
  <sheetProtection password="C613" sheet="1" objects="1" scenarios="1" selectLockedCells="1"/>
  <dataConsolidate/>
  <mergeCells count="336">
    <mergeCell ref="Q22:R22"/>
    <mergeCell ref="S22:T22"/>
    <mergeCell ref="S26:T26"/>
    <mergeCell ref="Q29:R29"/>
    <mergeCell ref="Q28:R28"/>
    <mergeCell ref="S28:T29"/>
    <mergeCell ref="Q32:R32"/>
    <mergeCell ref="Q31:R31"/>
    <mergeCell ref="S31:T32"/>
    <mergeCell ref="U8:X12"/>
    <mergeCell ref="Q19:R19"/>
    <mergeCell ref="S19:T19"/>
    <mergeCell ref="B8:P12"/>
    <mergeCell ref="Q8:R12"/>
    <mergeCell ref="Q18:R18"/>
    <mergeCell ref="S18:T18"/>
    <mergeCell ref="D15:T15"/>
    <mergeCell ref="Q17:R17"/>
    <mergeCell ref="S17:T17"/>
    <mergeCell ref="S9:T12"/>
    <mergeCell ref="S8:T8"/>
    <mergeCell ref="U17:V45"/>
    <mergeCell ref="Q33:R33"/>
    <mergeCell ref="S33:T33"/>
    <mergeCell ref="Q21:R21"/>
    <mergeCell ref="Q20:R20"/>
    <mergeCell ref="S20:T20"/>
    <mergeCell ref="Q25:R25"/>
    <mergeCell ref="S25:T25"/>
    <mergeCell ref="Q24:R24"/>
    <mergeCell ref="S24:T24"/>
    <mergeCell ref="Q23:R23"/>
    <mergeCell ref="S23:T23"/>
    <mergeCell ref="Q35:R35"/>
    <mergeCell ref="S34:T34"/>
    <mergeCell ref="Q40:R40"/>
    <mergeCell ref="S40:T40"/>
    <mergeCell ref="Q39:R39"/>
    <mergeCell ref="S39:T39"/>
    <mergeCell ref="Q38:R38"/>
    <mergeCell ref="Q42:R42"/>
    <mergeCell ref="S42:T42"/>
    <mergeCell ref="Q41:R41"/>
    <mergeCell ref="S41:T41"/>
    <mergeCell ref="Q37:R37"/>
    <mergeCell ref="Q36:R36"/>
    <mergeCell ref="Q44:R44"/>
    <mergeCell ref="S44:T44"/>
    <mergeCell ref="Q43:R43"/>
    <mergeCell ref="S43:T43"/>
    <mergeCell ref="Q46:R46"/>
    <mergeCell ref="S46:T47"/>
    <mergeCell ref="Q45:R45"/>
    <mergeCell ref="S45:T45"/>
    <mergeCell ref="D48:P48"/>
    <mergeCell ref="Q48:R48"/>
    <mergeCell ref="S48:T48"/>
    <mergeCell ref="Q47:R47"/>
    <mergeCell ref="Q52:R52"/>
    <mergeCell ref="S52:T52"/>
    <mergeCell ref="Q51:R51"/>
    <mergeCell ref="S51:T51"/>
    <mergeCell ref="Q54:R54"/>
    <mergeCell ref="S54:T54"/>
    <mergeCell ref="Q53:R53"/>
    <mergeCell ref="S53:T53"/>
    <mergeCell ref="Q56:R56"/>
    <mergeCell ref="S56:T56"/>
    <mergeCell ref="Q55:R55"/>
    <mergeCell ref="S55:T55"/>
    <mergeCell ref="Q58:R58"/>
    <mergeCell ref="S58:T58"/>
    <mergeCell ref="Q57:R57"/>
    <mergeCell ref="S57:T57"/>
    <mergeCell ref="Q60:R60"/>
    <mergeCell ref="S60:T62"/>
    <mergeCell ref="Q61:R61"/>
    <mergeCell ref="Q59:R59"/>
    <mergeCell ref="S59:T59"/>
    <mergeCell ref="Q62:R62"/>
    <mergeCell ref="Q65:R65"/>
    <mergeCell ref="S65:T71"/>
    <mergeCell ref="Q68:R68"/>
    <mergeCell ref="Q64:R64"/>
    <mergeCell ref="Q69:R69"/>
    <mergeCell ref="Q67:R67"/>
    <mergeCell ref="Q63:R63"/>
    <mergeCell ref="S63:T63"/>
    <mergeCell ref="Q71:R71"/>
    <mergeCell ref="Q70:R70"/>
    <mergeCell ref="Q66:R66"/>
    <mergeCell ref="Q74:R74"/>
    <mergeCell ref="S74:T77"/>
    <mergeCell ref="Q72:R72"/>
    <mergeCell ref="S72:T72"/>
    <mergeCell ref="Q77:R77"/>
    <mergeCell ref="Q76:R76"/>
    <mergeCell ref="Q75:R75"/>
    <mergeCell ref="Q81:R81"/>
    <mergeCell ref="S81:T81"/>
    <mergeCell ref="Q80:R80"/>
    <mergeCell ref="S80:T80"/>
    <mergeCell ref="Q78:R78"/>
    <mergeCell ref="S78:T78"/>
    <mergeCell ref="D83:O84"/>
    <mergeCell ref="Q83:R83"/>
    <mergeCell ref="S83:T83"/>
    <mergeCell ref="Q82:R82"/>
    <mergeCell ref="S82:T82"/>
    <mergeCell ref="Q85:R85"/>
    <mergeCell ref="S85:T103"/>
    <mergeCell ref="Q84:R84"/>
    <mergeCell ref="S84:T84"/>
    <mergeCell ref="Q87:R87"/>
    <mergeCell ref="Q88:R88"/>
    <mergeCell ref="Q86:R86"/>
    <mergeCell ref="Q90:R90"/>
    <mergeCell ref="Q89:R89"/>
    <mergeCell ref="Q94:R94"/>
    <mergeCell ref="Q93:R93"/>
    <mergeCell ref="Q92:R92"/>
    <mergeCell ref="Q91:R91"/>
    <mergeCell ref="Q98:R98"/>
    <mergeCell ref="Q97:R97"/>
    <mergeCell ref="Q96:R96"/>
    <mergeCell ref="Q95:R95"/>
    <mergeCell ref="Q101:R101"/>
    <mergeCell ref="Q99:R99"/>
    <mergeCell ref="J112:P112"/>
    <mergeCell ref="J113:P113"/>
    <mergeCell ref="D112:I113"/>
    <mergeCell ref="Q100:R100"/>
    <mergeCell ref="D106:O106"/>
    <mergeCell ref="Q106:R106"/>
    <mergeCell ref="S106:T106"/>
    <mergeCell ref="Q104:R104"/>
    <mergeCell ref="Q103:R103"/>
    <mergeCell ref="Q102:R102"/>
    <mergeCell ref="Q108:R108"/>
    <mergeCell ref="S108:T108"/>
    <mergeCell ref="Q107:R107"/>
    <mergeCell ref="S107:T107"/>
    <mergeCell ref="S104:T104"/>
    <mergeCell ref="Q110:R110"/>
    <mergeCell ref="S110:T110"/>
    <mergeCell ref="D109:O111"/>
    <mergeCell ref="Q109:R109"/>
    <mergeCell ref="S109:T109"/>
    <mergeCell ref="Q112:R112"/>
    <mergeCell ref="Q111:R111"/>
    <mergeCell ref="S111:T111"/>
    <mergeCell ref="Q129:R129"/>
    <mergeCell ref="Q118:R118"/>
    <mergeCell ref="S118:T118"/>
    <mergeCell ref="Q117:R117"/>
    <mergeCell ref="S117:T117"/>
    <mergeCell ref="Q116:R116"/>
    <mergeCell ref="S116:T116"/>
    <mergeCell ref="Q113:R113"/>
    <mergeCell ref="S113:T113"/>
    <mergeCell ref="Q120:R120"/>
    <mergeCell ref="S120:T120"/>
    <mergeCell ref="Q119:R119"/>
    <mergeCell ref="S119:T119"/>
    <mergeCell ref="Q124:R124"/>
    <mergeCell ref="S124:T124"/>
    <mergeCell ref="D121:P121"/>
    <mergeCell ref="Q121:R121"/>
    <mergeCell ref="S121:T121"/>
    <mergeCell ref="E125:O126"/>
    <mergeCell ref="Q125:R125"/>
    <mergeCell ref="S125:T125"/>
    <mergeCell ref="Q128:R128"/>
    <mergeCell ref="S128:T128"/>
    <mergeCell ref="Q127:R127"/>
    <mergeCell ref="S127:T127"/>
    <mergeCell ref="Q126:R126"/>
    <mergeCell ref="S126:T126"/>
    <mergeCell ref="Q133:R133"/>
    <mergeCell ref="Q132:R132"/>
    <mergeCell ref="Q135:R135"/>
    <mergeCell ref="S135:T136"/>
    <mergeCell ref="Q134:R134"/>
    <mergeCell ref="S134:T134"/>
    <mergeCell ref="Q131:R131"/>
    <mergeCell ref="S131:T133"/>
    <mergeCell ref="Q130:R130"/>
    <mergeCell ref="S130:T130"/>
    <mergeCell ref="Q137:R137"/>
    <mergeCell ref="S137:T137"/>
    <mergeCell ref="Q136:R136"/>
    <mergeCell ref="Q140:R140"/>
    <mergeCell ref="Q139:R139"/>
    <mergeCell ref="Q138:R138"/>
    <mergeCell ref="S138:T140"/>
    <mergeCell ref="Q143:R143"/>
    <mergeCell ref="Q142:R142"/>
    <mergeCell ref="S142:T143"/>
    <mergeCell ref="Q141:R141"/>
    <mergeCell ref="S141:T141"/>
    <mergeCell ref="P145:P146"/>
    <mergeCell ref="Q145:R146"/>
    <mergeCell ref="S145:T146"/>
    <mergeCell ref="Q144:R144"/>
    <mergeCell ref="S144:T144"/>
    <mergeCell ref="Q148:R148"/>
    <mergeCell ref="Q149:R149"/>
    <mergeCell ref="Q147:R147"/>
    <mergeCell ref="S147:T147"/>
    <mergeCell ref="Q158:R158"/>
    <mergeCell ref="S158:T160"/>
    <mergeCell ref="Q156:R156"/>
    <mergeCell ref="Q155:R155"/>
    <mergeCell ref="Q154:R154"/>
    <mergeCell ref="Q160:R160"/>
    <mergeCell ref="Q159:R159"/>
    <mergeCell ref="Q166:R166"/>
    <mergeCell ref="S166:T166"/>
    <mergeCell ref="S149:T156"/>
    <mergeCell ref="Q150:R150"/>
    <mergeCell ref="Q153:R153"/>
    <mergeCell ref="Q152:R152"/>
    <mergeCell ref="Q151:R151"/>
    <mergeCell ref="D163:P163"/>
    <mergeCell ref="Q163:R163"/>
    <mergeCell ref="S163:T163"/>
    <mergeCell ref="Q162:R162"/>
    <mergeCell ref="S162:T162"/>
    <mergeCell ref="E169:N169"/>
    <mergeCell ref="Q169:R169"/>
    <mergeCell ref="S169:T169"/>
    <mergeCell ref="Q168:R168"/>
    <mergeCell ref="S168:T168"/>
    <mergeCell ref="E167:N167"/>
    <mergeCell ref="Q167:R167"/>
    <mergeCell ref="S167:T167"/>
    <mergeCell ref="Q180:R180"/>
    <mergeCell ref="S180:T182"/>
    <mergeCell ref="Q179:R179"/>
    <mergeCell ref="S179:T179"/>
    <mergeCell ref="Q182:R182"/>
    <mergeCell ref="Q181:R181"/>
    <mergeCell ref="Q171:R171"/>
    <mergeCell ref="S171:T171"/>
    <mergeCell ref="Q170:R170"/>
    <mergeCell ref="S170:T170"/>
    <mergeCell ref="Q174:R174"/>
    <mergeCell ref="S174:T175"/>
    <mergeCell ref="Q173:R173"/>
    <mergeCell ref="S173:T173"/>
    <mergeCell ref="Q172:R172"/>
    <mergeCell ref="S172:T172"/>
    <mergeCell ref="Q184:R184"/>
    <mergeCell ref="S184:T184"/>
    <mergeCell ref="Q183:R183"/>
    <mergeCell ref="S183:T183"/>
    <mergeCell ref="D189:D191"/>
    <mergeCell ref="P189:P191"/>
    <mergeCell ref="Q189:R191"/>
    <mergeCell ref="Q188:R188"/>
    <mergeCell ref="S188:T188"/>
    <mergeCell ref="Q199:R199"/>
    <mergeCell ref="S199:T199"/>
    <mergeCell ref="Q198:R198"/>
    <mergeCell ref="S198:T198"/>
    <mergeCell ref="D193:D194"/>
    <mergeCell ref="P193:P194"/>
    <mergeCell ref="Q193:R194"/>
    <mergeCell ref="D185:P185"/>
    <mergeCell ref="Q185:R185"/>
    <mergeCell ref="S185:T185"/>
    <mergeCell ref="D233:P234"/>
    <mergeCell ref="Q233:R234"/>
    <mergeCell ref="S233:T234"/>
    <mergeCell ref="D231:P232"/>
    <mergeCell ref="Q231:R232"/>
    <mergeCell ref="S231:T232"/>
    <mergeCell ref="G218:O218"/>
    <mergeCell ref="G219:O219"/>
    <mergeCell ref="R211:R222"/>
    <mergeCell ref="S211:T224"/>
    <mergeCell ref="G221:O221"/>
    <mergeCell ref="G222:O222"/>
    <mergeCell ref="G223:O223"/>
    <mergeCell ref="G224:O224"/>
    <mergeCell ref="D225:P225"/>
    <mergeCell ref="Q225:R225"/>
    <mergeCell ref="S225:T225"/>
    <mergeCell ref="V231:V232"/>
    <mergeCell ref="U231:U232"/>
    <mergeCell ref="U51:V108"/>
    <mergeCell ref="E7:G7"/>
    <mergeCell ref="F104:O104"/>
    <mergeCell ref="F128:O129"/>
    <mergeCell ref="F145:O146"/>
    <mergeCell ref="F189:O191"/>
    <mergeCell ref="F193:O194"/>
    <mergeCell ref="Q196:R196"/>
    <mergeCell ref="S196:T196"/>
    <mergeCell ref="Q195:R195"/>
    <mergeCell ref="S195:T195"/>
    <mergeCell ref="Q192:R192"/>
    <mergeCell ref="S192:T192"/>
    <mergeCell ref="S189:T191"/>
    <mergeCell ref="S193:T194"/>
    <mergeCell ref="D176:P176"/>
    <mergeCell ref="Q176:R176"/>
    <mergeCell ref="S176:T176"/>
    <mergeCell ref="Q175:R175"/>
    <mergeCell ref="S35:T37"/>
    <mergeCell ref="S38:T38"/>
    <mergeCell ref="S112:T112"/>
    <mergeCell ref="U124:V162"/>
    <mergeCell ref="U116:V120"/>
    <mergeCell ref="U179:V184"/>
    <mergeCell ref="U166:V175"/>
    <mergeCell ref="U202:V224"/>
    <mergeCell ref="U188:V197"/>
    <mergeCell ref="D227:P230"/>
    <mergeCell ref="Q227:R230"/>
    <mergeCell ref="S227:T230"/>
    <mergeCell ref="U227:V228"/>
    <mergeCell ref="U229:U230"/>
    <mergeCell ref="V229:V230"/>
    <mergeCell ref="D202:P206"/>
    <mergeCell ref="S202:T206"/>
    <mergeCell ref="Q207:R207"/>
    <mergeCell ref="S207:T207"/>
    <mergeCell ref="Q197:R197"/>
    <mergeCell ref="S197:T197"/>
    <mergeCell ref="Q210:R210"/>
    <mergeCell ref="S210:T210"/>
    <mergeCell ref="S209:T209"/>
    <mergeCell ref="S208:T208"/>
    <mergeCell ref="Q208:R209"/>
    <mergeCell ref="D199:P199"/>
  </mergeCells>
  <pageMargins left="3.937007874015748E-2" right="3.937007874015748E-2" top="0.19685039370078741" bottom="0.39370078740157483" header="0.31496062992125984" footer="0.31496062992125984"/>
  <pageSetup paperSize="8" scale="62" orientation="portrait" r:id="rId1"/>
  <headerFooter>
    <oddFooter>&amp;R&amp;"Trebuchet MS,Regular"&amp;8MyCREST SCORECARD/SC rev7.2/ Page &amp;N</oddFooter>
  </headerFooter>
  <rowBreaks count="2" manualBreakCount="2">
    <brk id="97" max="24" man="1"/>
    <brk id="177" max="2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204"/>
  <sheetViews>
    <sheetView showGridLines="0" showRowColHeaders="0" topLeftCell="A13" zoomScale="80" zoomScaleNormal="80" zoomScaleSheetLayoutView="90" zoomScalePageLayoutView="90" workbookViewId="0">
      <selection activeCell="U137" sqref="U137:V148"/>
    </sheetView>
  </sheetViews>
  <sheetFormatPr defaultColWidth="9.140625" defaultRowHeight="15" x14ac:dyDescent="0.25"/>
  <cols>
    <col min="1" max="1" width="2.7109375" style="683" customWidth="1"/>
    <col min="2" max="2" width="1.7109375" style="683" customWidth="1"/>
    <col min="3" max="3" width="3.7109375" style="683" customWidth="1"/>
    <col min="4" max="4" width="6.5703125" style="683" customWidth="1"/>
    <col min="5" max="6" width="3.85546875" style="683" customWidth="1"/>
    <col min="7" max="8" width="9.140625" style="683"/>
    <col min="9" max="9" width="4.42578125" style="683" customWidth="1"/>
    <col min="10" max="10" width="7.5703125" style="683" customWidth="1"/>
    <col min="11" max="11" width="7.7109375" style="683" customWidth="1"/>
    <col min="12" max="12" width="30.7109375" style="683" hidden="1" customWidth="1"/>
    <col min="13" max="13" width="9.140625" style="683"/>
    <col min="14" max="14" width="9.140625" style="683" hidden="1" customWidth="1"/>
    <col min="15" max="15" width="17" style="683" customWidth="1"/>
    <col min="16" max="16" width="4.85546875" style="683" customWidth="1"/>
    <col min="17" max="18" width="6" style="683" customWidth="1"/>
    <col min="19" max="20" width="8.85546875" style="683" customWidth="1"/>
    <col min="21" max="21" width="14.85546875" style="683" customWidth="1"/>
    <col min="22" max="22" width="18.5703125" style="683" customWidth="1"/>
    <col min="23" max="23" width="3.7109375" style="683" customWidth="1"/>
    <col min="24" max="24" width="1.7109375" style="683" customWidth="1"/>
    <col min="25" max="25" width="2.7109375" style="683" customWidth="1"/>
    <col min="26" max="26" width="9.140625" style="683"/>
    <col min="27" max="28" width="9.140625" style="683" hidden="1" customWidth="1"/>
    <col min="29" max="16384" width="9.140625" style="683"/>
  </cols>
  <sheetData>
    <row r="1" spans="2:24" x14ac:dyDescent="0.25">
      <c r="B1" s="474"/>
      <c r="D1" s="399"/>
      <c r="E1" s="399"/>
      <c r="F1" s="399"/>
      <c r="G1" s="399"/>
      <c r="H1" s="399"/>
      <c r="I1" s="399"/>
      <c r="J1" s="399"/>
      <c r="K1" s="399"/>
    </row>
    <row r="2" spans="2:24" ht="26.25" customHeight="1" x14ac:dyDescent="0.45">
      <c r="B2" s="474"/>
      <c r="E2" s="399"/>
      <c r="F2" s="399"/>
      <c r="G2" s="752"/>
      <c r="I2" s="399"/>
      <c r="J2" s="399"/>
      <c r="K2" s="399"/>
    </row>
    <row r="3" spans="2:24" ht="15" customHeight="1" x14ac:dyDescent="0.25">
      <c r="B3" s="474"/>
      <c r="E3" s="399"/>
      <c r="F3" s="399"/>
      <c r="I3" s="399"/>
      <c r="J3" s="399"/>
      <c r="K3" s="399"/>
    </row>
    <row r="4" spans="2:24" ht="15" customHeight="1" x14ac:dyDescent="0.3">
      <c r="B4" s="474"/>
      <c r="E4" s="399"/>
      <c r="F4" s="399"/>
      <c r="G4" s="753"/>
      <c r="I4" s="399"/>
      <c r="J4" s="399"/>
      <c r="K4" s="399"/>
    </row>
    <row r="5" spans="2:24" ht="18" customHeight="1" x14ac:dyDescent="0.3">
      <c r="B5" s="753" t="s">
        <v>1062</v>
      </c>
      <c r="E5" s="399"/>
      <c r="F5" s="399"/>
      <c r="G5" s="753"/>
      <c r="I5" s="399"/>
      <c r="J5" s="399"/>
      <c r="K5" s="399"/>
    </row>
    <row r="6" spans="2:24" ht="23.25" x14ac:dyDescent="0.35">
      <c r="B6" s="515" t="s">
        <v>1216</v>
      </c>
      <c r="D6" s="515"/>
      <c r="E6" s="399"/>
      <c r="F6" s="399"/>
      <c r="G6" s="515"/>
      <c r="I6" s="399"/>
      <c r="J6" s="399"/>
      <c r="K6" s="399"/>
      <c r="L6" s="399"/>
      <c r="M6" s="399"/>
      <c r="N6" s="399"/>
      <c r="O6" s="399"/>
      <c r="P6" s="399"/>
      <c r="Q6" s="399"/>
      <c r="R6" s="399"/>
    </row>
    <row r="7" spans="2:24" ht="15" customHeight="1" x14ac:dyDescent="0.3">
      <c r="B7" s="753" t="s">
        <v>675</v>
      </c>
      <c r="E7" s="2071"/>
      <c r="F7" s="2071"/>
      <c r="G7" s="2071"/>
      <c r="I7" s="399"/>
      <c r="J7" s="399"/>
      <c r="K7" s="399"/>
      <c r="L7" s="399"/>
      <c r="M7" s="399"/>
      <c r="N7" s="399"/>
      <c r="O7" s="399"/>
      <c r="P7" s="399"/>
      <c r="Q7" s="399"/>
      <c r="R7" s="399"/>
    </row>
    <row r="8" spans="2:24" ht="36" customHeight="1" x14ac:dyDescent="0.25">
      <c r="B8" s="2285" t="s">
        <v>277</v>
      </c>
      <c r="C8" s="2286"/>
      <c r="D8" s="2286"/>
      <c r="E8" s="2286"/>
      <c r="F8" s="2286"/>
      <c r="G8" s="2286"/>
      <c r="H8" s="2286"/>
      <c r="I8" s="2286"/>
      <c r="J8" s="2286"/>
      <c r="K8" s="2286"/>
      <c r="L8" s="2286"/>
      <c r="M8" s="2286"/>
      <c r="N8" s="2286"/>
      <c r="O8" s="2286"/>
      <c r="P8" s="2287"/>
      <c r="Q8" s="2294" t="s">
        <v>1198</v>
      </c>
      <c r="R8" s="2295"/>
      <c r="S8" s="2301" t="s">
        <v>989</v>
      </c>
      <c r="T8" s="2302"/>
      <c r="U8" s="2285" t="s">
        <v>1206</v>
      </c>
      <c r="V8" s="2286"/>
      <c r="W8" s="2286"/>
      <c r="X8" s="2287"/>
    </row>
    <row r="9" spans="2:24" ht="11.25" customHeight="1" x14ac:dyDescent="0.25">
      <c r="B9" s="2288"/>
      <c r="C9" s="2289"/>
      <c r="D9" s="2289"/>
      <c r="E9" s="2289"/>
      <c r="F9" s="2289"/>
      <c r="G9" s="2289"/>
      <c r="H9" s="2289"/>
      <c r="I9" s="2289"/>
      <c r="J9" s="2289"/>
      <c r="K9" s="2289"/>
      <c r="L9" s="2289"/>
      <c r="M9" s="2289"/>
      <c r="N9" s="2289"/>
      <c r="O9" s="2289"/>
      <c r="P9" s="2290"/>
      <c r="Q9" s="2296"/>
      <c r="R9" s="2297"/>
      <c r="S9" s="2300" t="s">
        <v>995</v>
      </c>
      <c r="T9" s="2301"/>
      <c r="U9" s="2288"/>
      <c r="V9" s="2289"/>
      <c r="W9" s="2289"/>
      <c r="X9" s="2290"/>
    </row>
    <row r="10" spans="2:24" ht="11.25" customHeight="1" x14ac:dyDescent="0.25">
      <c r="B10" s="2288"/>
      <c r="C10" s="2289"/>
      <c r="D10" s="2289"/>
      <c r="E10" s="2289"/>
      <c r="F10" s="2289"/>
      <c r="G10" s="2289"/>
      <c r="H10" s="2289"/>
      <c r="I10" s="2289"/>
      <c r="J10" s="2289"/>
      <c r="K10" s="2289"/>
      <c r="L10" s="2289"/>
      <c r="M10" s="2289"/>
      <c r="N10" s="2289"/>
      <c r="O10" s="2289"/>
      <c r="P10" s="2290"/>
      <c r="Q10" s="2296"/>
      <c r="R10" s="2297"/>
      <c r="S10" s="2300"/>
      <c r="T10" s="2301"/>
      <c r="U10" s="2288"/>
      <c r="V10" s="2289"/>
      <c r="W10" s="2289"/>
      <c r="X10" s="2290"/>
    </row>
    <row r="11" spans="2:24" ht="11.25" customHeight="1" x14ac:dyDescent="0.25">
      <c r="B11" s="2288"/>
      <c r="C11" s="2289"/>
      <c r="D11" s="2289"/>
      <c r="E11" s="2289"/>
      <c r="F11" s="2289"/>
      <c r="G11" s="2289"/>
      <c r="H11" s="2289"/>
      <c r="I11" s="2289"/>
      <c r="J11" s="2289"/>
      <c r="K11" s="2289"/>
      <c r="L11" s="2289"/>
      <c r="M11" s="2289"/>
      <c r="N11" s="2289"/>
      <c r="O11" s="2289"/>
      <c r="P11" s="2290"/>
      <c r="Q11" s="2296"/>
      <c r="R11" s="2297"/>
      <c r="S11" s="2300"/>
      <c r="T11" s="2301"/>
      <c r="U11" s="2288"/>
      <c r="V11" s="2289"/>
      <c r="W11" s="2289"/>
      <c r="X11" s="2290"/>
    </row>
    <row r="12" spans="2:24" ht="11.25" customHeight="1" x14ac:dyDescent="0.25">
      <c r="B12" s="2291"/>
      <c r="C12" s="2292"/>
      <c r="D12" s="2292"/>
      <c r="E12" s="2292"/>
      <c r="F12" s="2292"/>
      <c r="G12" s="2292"/>
      <c r="H12" s="2292"/>
      <c r="I12" s="2292"/>
      <c r="J12" s="2292"/>
      <c r="K12" s="2292"/>
      <c r="L12" s="2292"/>
      <c r="M12" s="2292"/>
      <c r="N12" s="2292"/>
      <c r="O12" s="2292"/>
      <c r="P12" s="2293"/>
      <c r="Q12" s="2298"/>
      <c r="R12" s="2299"/>
      <c r="S12" s="2300"/>
      <c r="T12" s="2301"/>
      <c r="U12" s="2291"/>
      <c r="V12" s="2292"/>
      <c r="W12" s="2292"/>
      <c r="X12" s="2293"/>
    </row>
    <row r="13" spans="2:24" ht="9.9499999999999993" customHeight="1" x14ac:dyDescent="0.25">
      <c r="B13" s="915"/>
      <c r="C13" s="914"/>
      <c r="D13" s="916"/>
      <c r="E13" s="916"/>
      <c r="F13" s="916"/>
      <c r="G13" s="916"/>
      <c r="H13" s="916"/>
      <c r="I13" s="916"/>
      <c r="J13" s="916"/>
      <c r="K13" s="916"/>
      <c r="L13" s="916"/>
      <c r="M13" s="916"/>
      <c r="N13" s="916"/>
      <c r="O13" s="916"/>
      <c r="P13" s="916"/>
      <c r="Q13" s="917"/>
      <c r="R13" s="917"/>
      <c r="S13" s="917"/>
      <c r="T13" s="917"/>
      <c r="U13" s="914"/>
      <c r="V13" s="914"/>
      <c r="W13" s="914"/>
      <c r="X13" s="914"/>
    </row>
    <row r="14" spans="2:24" s="474" customFormat="1" ht="14.1" customHeight="1" x14ac:dyDescent="0.25">
      <c r="B14" s="1291"/>
      <c r="C14" s="1291"/>
      <c r="D14" s="1292"/>
      <c r="E14" s="1292"/>
      <c r="F14" s="1292"/>
      <c r="G14" s="1292"/>
      <c r="H14" s="1292"/>
      <c r="I14" s="1292"/>
      <c r="J14" s="1292"/>
      <c r="K14" s="1292"/>
      <c r="L14" s="1292"/>
      <c r="M14" s="1292"/>
      <c r="N14" s="1292"/>
      <c r="O14" s="1292"/>
      <c r="P14" s="1292"/>
      <c r="Q14" s="1292"/>
      <c r="R14" s="1292"/>
      <c r="S14" s="1291"/>
      <c r="T14" s="1291"/>
      <c r="U14" s="1291"/>
      <c r="V14" s="1291"/>
      <c r="W14" s="1291"/>
      <c r="X14" s="1291"/>
    </row>
    <row r="15" spans="2:24" ht="27.75" x14ac:dyDescent="0.45">
      <c r="B15" s="1291"/>
      <c r="C15" s="358"/>
      <c r="D15" s="2250" t="s">
        <v>219</v>
      </c>
      <c r="E15" s="2250"/>
      <c r="F15" s="2250"/>
      <c r="G15" s="2250"/>
      <c r="H15" s="2250"/>
      <c r="I15" s="2250"/>
      <c r="J15" s="2250"/>
      <c r="K15" s="2250"/>
      <c r="L15" s="2250"/>
      <c r="M15" s="2250"/>
      <c r="N15" s="2250"/>
      <c r="O15" s="2250"/>
      <c r="P15" s="2250"/>
      <c r="Q15" s="2250"/>
      <c r="R15" s="2250"/>
      <c r="S15" s="2250"/>
      <c r="T15" s="2250"/>
      <c r="X15" s="1291"/>
    </row>
    <row r="16" spans="2:24" ht="18" x14ac:dyDescent="0.35">
      <c r="B16" s="1291"/>
      <c r="C16" s="358"/>
      <c r="D16" s="2259" t="s">
        <v>822</v>
      </c>
      <c r="E16" s="2259"/>
      <c r="F16" s="2259"/>
      <c r="G16" s="2259"/>
      <c r="H16" s="2259"/>
      <c r="I16" s="2259"/>
      <c r="J16" s="2259"/>
      <c r="K16" s="2259"/>
      <c r="L16" s="2259"/>
      <c r="M16" s="2259"/>
      <c r="N16" s="2259"/>
      <c r="O16" s="2259"/>
      <c r="P16" s="2259"/>
      <c r="Q16" s="2259"/>
      <c r="R16" s="2259"/>
      <c r="S16" s="2259"/>
      <c r="T16" s="2259"/>
      <c r="U16" s="1275" t="s">
        <v>1207</v>
      </c>
      <c r="V16" s="1275"/>
      <c r="X16" s="1291"/>
    </row>
    <row r="17" spans="2:28" ht="16.5" customHeight="1" x14ac:dyDescent="0.35">
      <c r="B17" s="1291"/>
      <c r="D17" s="1277" t="s">
        <v>379</v>
      </c>
      <c r="E17" s="1278" t="s">
        <v>952</v>
      </c>
      <c r="F17" s="1278"/>
      <c r="G17" s="1222"/>
      <c r="H17" s="1222"/>
      <c r="I17" s="1222"/>
      <c r="J17" s="1222"/>
      <c r="K17" s="1222"/>
      <c r="L17" s="1222"/>
      <c r="M17" s="1222"/>
      <c r="N17" s="1222"/>
      <c r="O17" s="1222"/>
      <c r="P17" s="1224"/>
      <c r="Q17" s="2139"/>
      <c r="R17" s="2139"/>
      <c r="S17" s="2096"/>
      <c r="T17" s="2096"/>
      <c r="U17" s="2254"/>
      <c r="V17" s="2254"/>
      <c r="X17" s="1291"/>
    </row>
    <row r="18" spans="2:28" ht="16.5" customHeight="1" x14ac:dyDescent="0.35">
      <c r="B18" s="1291"/>
      <c r="D18" s="1277"/>
      <c r="F18" s="1222" t="s">
        <v>958</v>
      </c>
      <c r="G18" s="1222"/>
      <c r="H18" s="1222"/>
      <c r="I18" s="1222"/>
      <c r="J18" s="1222"/>
      <c r="K18" s="1222"/>
      <c r="L18" s="1222"/>
      <c r="M18" s="1222"/>
      <c r="N18" s="1222"/>
      <c r="O18" s="1222"/>
      <c r="P18" s="1147" t="s">
        <v>180</v>
      </c>
      <c r="Q18" s="2139">
        <v>1</v>
      </c>
      <c r="R18" s="2139"/>
      <c r="S18" s="2257"/>
      <c r="T18" s="2258"/>
      <c r="U18" s="2254"/>
      <c r="V18" s="2254"/>
      <c r="X18" s="1291"/>
    </row>
    <row r="19" spans="2:28" ht="16.5" customHeight="1" x14ac:dyDescent="0.35">
      <c r="B19" s="1291"/>
      <c r="D19" s="1222"/>
      <c r="F19" s="1222" t="s">
        <v>868</v>
      </c>
      <c r="G19" s="1222"/>
      <c r="H19" s="1222"/>
      <c r="I19" s="1222"/>
      <c r="J19" s="1222"/>
      <c r="K19" s="1222"/>
      <c r="L19" s="1222"/>
      <c r="M19" s="1222"/>
      <c r="N19" s="1222"/>
      <c r="O19" s="1222"/>
      <c r="P19" s="1147" t="s">
        <v>180</v>
      </c>
      <c r="Q19" s="2139">
        <v>1</v>
      </c>
      <c r="R19" s="2139"/>
      <c r="S19" s="2257"/>
      <c r="T19" s="2258"/>
      <c r="U19" s="2254"/>
      <c r="V19" s="2254"/>
      <c r="X19" s="1291"/>
    </row>
    <row r="20" spans="2:28" ht="16.5" customHeight="1" x14ac:dyDescent="0.35">
      <c r="B20" s="1291"/>
      <c r="D20" s="1277"/>
      <c r="F20" s="1222" t="s">
        <v>960</v>
      </c>
      <c r="G20" s="1222"/>
      <c r="H20" s="1222"/>
      <c r="I20" s="1222"/>
      <c r="J20" s="1222"/>
      <c r="K20" s="1222"/>
      <c r="L20" s="1222"/>
      <c r="M20" s="1222"/>
      <c r="N20" s="1222"/>
      <c r="O20" s="1222"/>
      <c r="P20" s="1147" t="s">
        <v>180</v>
      </c>
      <c r="Q20" s="2139">
        <v>1</v>
      </c>
      <c r="R20" s="2139"/>
      <c r="S20" s="2257"/>
      <c r="T20" s="2258"/>
      <c r="U20" s="2254"/>
      <c r="V20" s="2254"/>
      <c r="X20" s="1291"/>
    </row>
    <row r="21" spans="2:28" ht="16.5" customHeight="1" x14ac:dyDescent="0.35">
      <c r="B21" s="1291"/>
      <c r="D21" s="1222"/>
      <c r="F21" s="1222" t="s">
        <v>959</v>
      </c>
      <c r="G21" s="1222"/>
      <c r="H21" s="1222"/>
      <c r="I21" s="1222"/>
      <c r="J21" s="1222"/>
      <c r="K21" s="1222"/>
      <c r="L21" s="1222"/>
      <c r="M21" s="1222"/>
      <c r="N21" s="1222"/>
      <c r="O21" s="1222"/>
      <c r="P21" s="1147" t="s">
        <v>180</v>
      </c>
      <c r="Q21" s="2139">
        <v>1</v>
      </c>
      <c r="R21" s="2139"/>
      <c r="S21" s="2257"/>
      <c r="T21" s="2258"/>
      <c r="U21" s="2254"/>
      <c r="V21" s="2254"/>
      <c r="X21" s="1291"/>
    </row>
    <row r="22" spans="2:28" ht="16.5" hidden="1" customHeight="1" x14ac:dyDescent="0.35">
      <c r="B22" s="1291"/>
      <c r="D22" s="1223" t="s">
        <v>450</v>
      </c>
      <c r="E22" s="1223" t="s">
        <v>773</v>
      </c>
      <c r="F22" s="1223"/>
      <c r="G22" s="1223"/>
      <c r="H22" s="1223"/>
      <c r="I22" s="1223"/>
      <c r="J22" s="1223"/>
      <c r="K22" s="1223"/>
      <c r="L22" s="1279"/>
      <c r="M22" s="1279"/>
      <c r="N22" s="1224"/>
      <c r="O22" s="1224"/>
      <c r="P22" s="1243" t="s">
        <v>53</v>
      </c>
      <c r="Q22" s="2139"/>
      <c r="R22" s="2139"/>
      <c r="S22" s="2260"/>
      <c r="T22" s="2260"/>
      <c r="U22" s="2254"/>
      <c r="V22" s="2254"/>
      <c r="X22" s="1291"/>
    </row>
    <row r="23" spans="2:28" ht="16.5" customHeight="1" x14ac:dyDescent="0.35">
      <c r="B23" s="1291"/>
      <c r="D23" s="1277" t="s">
        <v>450</v>
      </c>
      <c r="E23" s="1278" t="s">
        <v>953</v>
      </c>
      <c r="F23" s="1278"/>
      <c r="G23" s="1222"/>
      <c r="H23" s="1222"/>
      <c r="I23" s="1222"/>
      <c r="J23" s="1222"/>
      <c r="K23" s="1222"/>
      <c r="L23" s="1224"/>
      <c r="M23" s="1224"/>
      <c r="N23" s="1224"/>
      <c r="O23" s="1224"/>
      <c r="P23" s="1243" t="s">
        <v>53</v>
      </c>
      <c r="Q23" s="2139">
        <v>1</v>
      </c>
      <c r="R23" s="2139"/>
      <c r="S23" s="2257"/>
      <c r="T23" s="2258"/>
      <c r="U23" s="2254"/>
      <c r="V23" s="2254"/>
      <c r="X23" s="1291"/>
    </row>
    <row r="24" spans="2:28" ht="16.5" hidden="1" customHeight="1" x14ac:dyDescent="0.35">
      <c r="B24" s="1291"/>
      <c r="D24" s="1222"/>
      <c r="E24" s="1222" t="s">
        <v>869</v>
      </c>
      <c r="F24" s="1222"/>
      <c r="G24" s="1222"/>
      <c r="H24" s="1222"/>
      <c r="I24" s="1222"/>
      <c r="J24" s="1222"/>
      <c r="K24" s="1222"/>
      <c r="L24" s="1224"/>
      <c r="M24" s="1224"/>
      <c r="N24" s="1224"/>
      <c r="O24" s="1224"/>
      <c r="P24" s="1243" t="s">
        <v>53</v>
      </c>
      <c r="Q24" s="2139"/>
      <c r="R24" s="2139"/>
      <c r="S24" s="2260"/>
      <c r="T24" s="2260"/>
      <c r="U24" s="2254"/>
      <c r="V24" s="2254"/>
      <c r="X24" s="1291"/>
    </row>
    <row r="25" spans="2:28" ht="16.5" customHeight="1" x14ac:dyDescent="0.35">
      <c r="B25" s="1291"/>
      <c r="D25" s="1267" t="s">
        <v>452</v>
      </c>
      <c r="E25" s="1223" t="s">
        <v>1059</v>
      </c>
      <c r="F25" s="1223"/>
      <c r="G25" s="1222"/>
      <c r="H25" s="1222"/>
      <c r="I25" s="1222"/>
      <c r="J25" s="1222"/>
      <c r="K25" s="1222"/>
      <c r="L25" s="1224"/>
      <c r="M25" s="1224"/>
      <c r="N25" s="1224"/>
      <c r="O25" s="1224"/>
      <c r="P25" s="1243" t="s">
        <v>53</v>
      </c>
      <c r="Q25" s="2139">
        <v>2</v>
      </c>
      <c r="R25" s="2139"/>
      <c r="S25" s="2257"/>
      <c r="T25" s="2258"/>
      <c r="U25" s="2254"/>
      <c r="V25" s="2254"/>
      <c r="X25" s="1291"/>
    </row>
    <row r="26" spans="2:28" ht="16.5" customHeight="1" x14ac:dyDescent="0.35">
      <c r="B26" s="1291"/>
      <c r="D26" s="1267" t="s">
        <v>453</v>
      </c>
      <c r="E26" s="1223" t="s">
        <v>196</v>
      </c>
      <c r="F26" s="1223"/>
      <c r="G26" s="1222"/>
      <c r="H26" s="1222"/>
      <c r="I26" s="1222"/>
      <c r="J26" s="1222"/>
      <c r="K26" s="1222"/>
      <c r="L26" s="1224"/>
      <c r="M26" s="1224"/>
      <c r="N26" s="1224"/>
      <c r="O26" s="1224"/>
      <c r="P26" s="1243" t="s">
        <v>53</v>
      </c>
      <c r="Q26" s="2139">
        <v>1</v>
      </c>
      <c r="R26" s="2139"/>
      <c r="S26" s="2257"/>
      <c r="T26" s="2258"/>
      <c r="U26" s="2254"/>
      <c r="V26" s="2254"/>
      <c r="X26" s="1291"/>
      <c r="AA26" s="683" t="s">
        <v>53</v>
      </c>
      <c r="AB26" s="683">
        <f>Q23+Q25+Q26+Q28+Q29+Q43+Q59+Q82+Q84+Q85+Q86+Q92+Q96+Q125+Q128+Q129+Q130+Q131+Q132+Q133+Q143+Q146+Q148</f>
        <v>74</v>
      </c>
    </row>
    <row r="27" spans="2:28" ht="15" customHeight="1" x14ac:dyDescent="0.35">
      <c r="B27" s="1291"/>
      <c r="D27" s="1242" t="s">
        <v>454</v>
      </c>
      <c r="E27" s="1139" t="s">
        <v>56</v>
      </c>
      <c r="F27" s="1139"/>
      <c r="G27" s="1146"/>
      <c r="H27" s="1160"/>
      <c r="I27" s="1160"/>
      <c r="J27" s="1160"/>
      <c r="K27" s="1160"/>
      <c r="L27" s="1136"/>
      <c r="M27" s="1136"/>
      <c r="N27" s="1136"/>
      <c r="O27" s="1136"/>
      <c r="P27" s="1136"/>
      <c r="Q27" s="1136"/>
      <c r="R27" s="1136"/>
      <c r="S27" s="1222"/>
      <c r="T27" s="1222"/>
      <c r="U27" s="2254"/>
      <c r="V27" s="2254"/>
      <c r="X27" s="1291"/>
      <c r="AA27" s="683" t="s">
        <v>180</v>
      </c>
      <c r="AB27" s="683">
        <f>Q18+Q19+Q20+Q21+Q31+Q32+Q40+Q41+Q42+Q83+Q94+Q109+Q110+Q122+Q138+Q157+Q159+Q160+Q118+Q106+Q140</f>
        <v>27</v>
      </c>
    </row>
    <row r="28" spans="2:28" ht="17.25" customHeight="1" x14ac:dyDescent="0.35">
      <c r="B28" s="1291"/>
      <c r="D28" s="1236"/>
      <c r="F28" s="1146" t="s">
        <v>1037</v>
      </c>
      <c r="G28" s="1160"/>
      <c r="H28" s="1160"/>
      <c r="I28" s="1160"/>
      <c r="J28" s="1160"/>
      <c r="K28" s="1160"/>
      <c r="L28" s="1136"/>
      <c r="M28" s="1136"/>
      <c r="N28" s="1136"/>
      <c r="O28" s="1136"/>
      <c r="P28" s="1142" t="s">
        <v>53</v>
      </c>
      <c r="Q28" s="2284">
        <v>2</v>
      </c>
      <c r="R28" s="2284"/>
      <c r="S28" s="2257"/>
      <c r="T28" s="2258"/>
      <c r="U28" s="2254"/>
      <c r="V28" s="2254"/>
      <c r="X28" s="1291"/>
      <c r="AA28" s="683" t="s">
        <v>181</v>
      </c>
      <c r="AB28" s="683">
        <f>Q102+Q104+Q105+Q107+Q112+Q113+Q114+Q123+Q127+Q139+Q155+Q156+Q161</f>
        <v>14</v>
      </c>
    </row>
    <row r="29" spans="2:28" ht="17.25" customHeight="1" x14ac:dyDescent="0.35">
      <c r="B29" s="1291"/>
      <c r="D29" s="1236"/>
      <c r="F29" s="1146" t="s">
        <v>954</v>
      </c>
      <c r="G29" s="1136"/>
      <c r="H29" s="1136"/>
      <c r="I29" s="1136"/>
      <c r="J29" s="1136"/>
      <c r="K29" s="1136"/>
      <c r="L29" s="1136"/>
      <c r="M29" s="1136"/>
      <c r="N29" s="1136"/>
      <c r="O29" s="1136"/>
      <c r="P29" s="1142" t="s">
        <v>53</v>
      </c>
      <c r="Q29" s="2284">
        <v>1</v>
      </c>
      <c r="R29" s="2284"/>
      <c r="S29" s="2257"/>
      <c r="T29" s="2258"/>
      <c r="U29" s="2254"/>
      <c r="V29" s="2254"/>
      <c r="X29" s="1291"/>
      <c r="AB29" s="683">
        <f>SUM(AB26:AB28)</f>
        <v>115</v>
      </c>
    </row>
    <row r="30" spans="2:28" ht="16.5" customHeight="1" x14ac:dyDescent="0.35">
      <c r="B30" s="1291"/>
      <c r="D30" s="1267" t="s">
        <v>776</v>
      </c>
      <c r="E30" s="1139" t="s">
        <v>348</v>
      </c>
      <c r="F30" s="1139"/>
      <c r="G30" s="1146"/>
      <c r="H30" s="1136"/>
      <c r="I30" s="1136"/>
      <c r="J30" s="1136"/>
      <c r="K30" s="1136"/>
      <c r="L30" s="1136"/>
      <c r="M30" s="1136"/>
      <c r="N30" s="1136"/>
      <c r="O30" s="1136"/>
      <c r="P30" s="1136"/>
      <c r="Q30" s="1136"/>
      <c r="R30" s="1136"/>
      <c r="S30" s="2139"/>
      <c r="T30" s="2139"/>
      <c r="U30" s="2254"/>
      <c r="V30" s="2254"/>
      <c r="X30" s="1291"/>
    </row>
    <row r="31" spans="2:28" ht="16.5" customHeight="1" x14ac:dyDescent="0.35">
      <c r="B31" s="1291"/>
      <c r="D31" s="1267"/>
      <c r="F31" s="1146" t="s">
        <v>955</v>
      </c>
      <c r="G31" s="1146"/>
      <c r="H31" s="1136"/>
      <c r="I31" s="1136"/>
      <c r="J31" s="1136"/>
      <c r="K31" s="1136"/>
      <c r="L31" s="1136"/>
      <c r="M31" s="1136"/>
      <c r="N31" s="1136"/>
      <c r="O31" s="1136"/>
      <c r="P31" s="1147" t="s">
        <v>180</v>
      </c>
      <c r="Q31" s="2096">
        <v>2</v>
      </c>
      <c r="R31" s="2096"/>
      <c r="S31" s="2257"/>
      <c r="T31" s="2258"/>
      <c r="U31" s="2254"/>
      <c r="V31" s="2254"/>
      <c r="X31" s="1291"/>
    </row>
    <row r="32" spans="2:28" ht="16.5" customHeight="1" x14ac:dyDescent="0.35">
      <c r="B32" s="1291"/>
      <c r="D32" s="1267"/>
      <c r="F32" s="1146" t="s">
        <v>956</v>
      </c>
      <c r="G32" s="1146"/>
      <c r="H32" s="1150"/>
      <c r="I32" s="1150"/>
      <c r="J32" s="1150"/>
      <c r="K32" s="1150"/>
      <c r="L32" s="1136"/>
      <c r="M32" s="1136"/>
      <c r="N32" s="1136"/>
      <c r="O32" s="1136"/>
      <c r="P32" s="1147" t="s">
        <v>180</v>
      </c>
      <c r="Q32" s="2096">
        <v>2</v>
      </c>
      <c r="R32" s="2096"/>
      <c r="S32" s="2257"/>
      <c r="T32" s="2258"/>
      <c r="U32" s="2254"/>
      <c r="V32" s="2254"/>
      <c r="X32" s="1291"/>
    </row>
    <row r="33" spans="2:24" ht="16.5" customHeight="1" x14ac:dyDescent="0.35">
      <c r="B33" s="1291" t="s">
        <v>705</v>
      </c>
      <c r="D33" s="2205" t="s">
        <v>40</v>
      </c>
      <c r="E33" s="2205"/>
      <c r="F33" s="2205"/>
      <c r="G33" s="2205"/>
      <c r="H33" s="2205"/>
      <c r="I33" s="2205"/>
      <c r="J33" s="2205"/>
      <c r="K33" s="2205"/>
      <c r="L33" s="2205"/>
      <c r="M33" s="2205"/>
      <c r="N33" s="2205"/>
      <c r="O33" s="2205"/>
      <c r="P33" s="2205"/>
      <c r="Q33" s="2282">
        <f>SUM(Q17:R32)</f>
        <v>15</v>
      </c>
      <c r="R33" s="2282"/>
      <c r="S33" s="2283">
        <f>SUM(S17:T32)</f>
        <v>0</v>
      </c>
      <c r="T33" s="2283"/>
      <c r="U33" s="1276"/>
      <c r="V33" s="1276"/>
      <c r="X33" s="1291"/>
    </row>
    <row r="34" spans="2:24" x14ac:dyDescent="0.25">
      <c r="B34" s="1291"/>
      <c r="D34" s="1191"/>
      <c r="E34" s="1191"/>
      <c r="F34" s="1191"/>
      <c r="G34" s="1191"/>
      <c r="H34" s="1191"/>
      <c r="I34" s="1191"/>
      <c r="J34" s="1191"/>
      <c r="K34" s="1191"/>
      <c r="L34" s="1191"/>
      <c r="M34" s="1191"/>
      <c r="N34" s="1191"/>
      <c r="O34" s="1191"/>
      <c r="P34" s="1191"/>
      <c r="Q34" s="1191"/>
      <c r="R34" s="1191"/>
      <c r="S34" s="1191"/>
      <c r="T34" s="1191"/>
      <c r="U34" s="1215"/>
      <c r="V34" s="1215"/>
      <c r="X34" s="1291"/>
    </row>
    <row r="35" spans="2:24" ht="18" x14ac:dyDescent="0.35">
      <c r="B35" s="1291"/>
      <c r="D35" s="2259" t="s">
        <v>815</v>
      </c>
      <c r="E35" s="2259"/>
      <c r="F35" s="2259"/>
      <c r="G35" s="2259"/>
      <c r="H35" s="2259"/>
      <c r="I35" s="2259"/>
      <c r="J35" s="2259"/>
      <c r="K35" s="2259"/>
      <c r="L35" s="2259"/>
      <c r="M35" s="2259"/>
      <c r="N35" s="2259"/>
      <c r="O35" s="2259"/>
      <c r="P35" s="2259"/>
      <c r="Q35" s="2259"/>
      <c r="R35" s="2259"/>
      <c r="S35" s="2259"/>
      <c r="T35" s="2259"/>
      <c r="U35" s="1275" t="s">
        <v>1207</v>
      </c>
      <c r="V35" s="1275"/>
      <c r="X35" s="1291"/>
    </row>
    <row r="36" spans="2:24" ht="16.5" x14ac:dyDescent="0.35">
      <c r="B36" s="1291"/>
      <c r="D36" s="1267" t="s">
        <v>1033</v>
      </c>
      <c r="E36" s="1223" t="s">
        <v>671</v>
      </c>
      <c r="F36" s="1223"/>
      <c r="G36" s="1223"/>
      <c r="H36" s="1272"/>
      <c r="I36" s="1222"/>
      <c r="J36" s="1222"/>
      <c r="K36" s="1222"/>
      <c r="L36" s="1222"/>
      <c r="M36" s="1222"/>
      <c r="N36" s="1222"/>
      <c r="O36" s="1222"/>
      <c r="P36" s="1224"/>
      <c r="Q36" s="2139"/>
      <c r="R36" s="2139"/>
      <c r="S36" s="2139"/>
      <c r="T36" s="2139"/>
      <c r="U36" s="2254"/>
      <c r="V36" s="2254"/>
      <c r="X36" s="1291"/>
    </row>
    <row r="37" spans="2:24" ht="36.75" customHeight="1" x14ac:dyDescent="0.35">
      <c r="B37" s="1291"/>
      <c r="D37" s="1280"/>
      <c r="F37" s="2080" t="s">
        <v>1233</v>
      </c>
      <c r="G37" s="2080"/>
      <c r="H37" s="2080"/>
      <c r="I37" s="2080"/>
      <c r="J37" s="2080"/>
      <c r="K37" s="2080"/>
      <c r="L37" s="2080"/>
      <c r="M37" s="2080"/>
      <c r="N37" s="2080"/>
      <c r="O37" s="2080"/>
      <c r="P37" s="1243" t="s">
        <v>53</v>
      </c>
      <c r="Q37" s="2139" t="s">
        <v>194</v>
      </c>
      <c r="R37" s="2139"/>
      <c r="S37" s="2138" t="s">
        <v>194</v>
      </c>
      <c r="T37" s="2137"/>
      <c r="U37" s="2254"/>
      <c r="V37" s="2254"/>
      <c r="X37" s="1291"/>
    </row>
    <row r="38" spans="2:24" ht="16.5" x14ac:dyDescent="0.35">
      <c r="B38" s="1291"/>
      <c r="D38" s="1280"/>
      <c r="F38" s="1197" t="s">
        <v>1177</v>
      </c>
      <c r="G38" s="1224"/>
      <c r="H38" s="1222"/>
      <c r="I38" s="1222"/>
      <c r="J38" s="1222"/>
      <c r="K38" s="1222"/>
      <c r="L38" s="1222"/>
      <c r="M38" s="1222"/>
      <c r="N38" s="1222"/>
      <c r="O38" s="1222"/>
      <c r="P38" s="1243" t="s">
        <v>53</v>
      </c>
      <c r="Q38" s="2139" t="s">
        <v>194</v>
      </c>
      <c r="R38" s="2139"/>
      <c r="S38" s="2138" t="s">
        <v>194</v>
      </c>
      <c r="T38" s="2137"/>
      <c r="U38" s="2254"/>
      <c r="V38" s="2254"/>
      <c r="X38" s="1291"/>
    </row>
    <row r="39" spans="2:24" ht="16.5" x14ac:dyDescent="0.35">
      <c r="B39" s="1291"/>
      <c r="D39" s="1267" t="s">
        <v>451</v>
      </c>
      <c r="E39" s="1223" t="s">
        <v>199</v>
      </c>
      <c r="F39" s="1223"/>
      <c r="G39" s="1223"/>
      <c r="H39" s="1272"/>
      <c r="I39" s="1222"/>
      <c r="J39" s="1222"/>
      <c r="K39" s="1222"/>
      <c r="L39" s="1222"/>
      <c r="M39" s="1222"/>
      <c r="N39" s="1222"/>
      <c r="O39" s="1222"/>
      <c r="P39" s="1224"/>
      <c r="Q39" s="2139"/>
      <c r="R39" s="2139"/>
      <c r="S39" s="2139"/>
      <c r="T39" s="2139"/>
      <c r="U39" s="2254"/>
      <c r="V39" s="2254"/>
      <c r="X39" s="1291"/>
    </row>
    <row r="40" spans="2:24" ht="16.5" x14ac:dyDescent="0.35">
      <c r="B40" s="1291"/>
      <c r="D40" s="1280"/>
      <c r="F40" s="1222" t="s">
        <v>1005</v>
      </c>
      <c r="G40" s="1224"/>
      <c r="H40" s="1222"/>
      <c r="I40" s="1222"/>
      <c r="J40" s="1222"/>
      <c r="K40" s="1222"/>
      <c r="L40" s="1222"/>
      <c r="M40" s="1222"/>
      <c r="N40" s="1222"/>
      <c r="O40" s="1222"/>
      <c r="P40" s="1147" t="s">
        <v>180</v>
      </c>
      <c r="Q40" s="2139">
        <v>2</v>
      </c>
      <c r="R40" s="2139"/>
      <c r="S40" s="2257"/>
      <c r="T40" s="2258"/>
      <c r="U40" s="2254"/>
      <c r="V40" s="2254"/>
      <c r="X40" s="1291"/>
    </row>
    <row r="41" spans="2:24" ht="16.5" x14ac:dyDescent="0.35">
      <c r="B41" s="1291"/>
      <c r="D41" s="1280"/>
      <c r="F41" s="1222" t="s">
        <v>1027</v>
      </c>
      <c r="G41" s="1224"/>
      <c r="H41" s="1222"/>
      <c r="I41" s="1222"/>
      <c r="J41" s="1222"/>
      <c r="K41" s="1222"/>
      <c r="L41" s="1222"/>
      <c r="M41" s="1222"/>
      <c r="N41" s="1222"/>
      <c r="O41" s="1222"/>
      <c r="P41" s="1147" t="s">
        <v>180</v>
      </c>
      <c r="Q41" s="2139">
        <v>1</v>
      </c>
      <c r="R41" s="2139"/>
      <c r="S41" s="2257"/>
      <c r="T41" s="2258"/>
      <c r="U41" s="2254"/>
      <c r="V41" s="2254"/>
      <c r="X41" s="1291"/>
    </row>
    <row r="42" spans="2:24" ht="16.5" x14ac:dyDescent="0.35">
      <c r="B42" s="1291"/>
      <c r="D42" s="1280"/>
      <c r="F42" s="1222" t="s">
        <v>1006</v>
      </c>
      <c r="G42" s="1224"/>
      <c r="H42" s="1222"/>
      <c r="I42" s="1222"/>
      <c r="J42" s="1222"/>
      <c r="K42" s="1222"/>
      <c r="L42" s="1222"/>
      <c r="M42" s="1222"/>
      <c r="N42" s="1222"/>
      <c r="O42" s="1222"/>
      <c r="P42" s="1147" t="s">
        <v>180</v>
      </c>
      <c r="Q42" s="2139">
        <v>1</v>
      </c>
      <c r="R42" s="2139"/>
      <c r="S42" s="2257"/>
      <c r="T42" s="2258"/>
      <c r="U42" s="2254"/>
      <c r="V42" s="2254"/>
      <c r="X42" s="1291"/>
    </row>
    <row r="43" spans="2:24" ht="16.5" x14ac:dyDescent="0.35">
      <c r="B43" s="1291"/>
      <c r="D43" s="1267" t="s">
        <v>457</v>
      </c>
      <c r="E43" s="1223" t="s">
        <v>764</v>
      </c>
      <c r="F43" s="1223"/>
      <c r="G43" s="1224"/>
      <c r="H43" s="1222"/>
      <c r="I43" s="1222"/>
      <c r="J43" s="1222"/>
      <c r="K43" s="1222"/>
      <c r="L43" s="1222"/>
      <c r="M43" s="1222"/>
      <c r="N43" s="1222"/>
      <c r="O43" s="1222"/>
      <c r="P43" s="1243" t="s">
        <v>53</v>
      </c>
      <c r="Q43" s="2139">
        <v>1</v>
      </c>
      <c r="R43" s="2139"/>
      <c r="S43" s="2257"/>
      <c r="T43" s="2258"/>
      <c r="U43" s="2254"/>
      <c r="V43" s="2254"/>
      <c r="X43" s="1291"/>
    </row>
    <row r="44" spans="2:24" ht="16.5" x14ac:dyDescent="0.35">
      <c r="B44" s="1291"/>
      <c r="D44" s="1267" t="s">
        <v>458</v>
      </c>
      <c r="E44" s="1223" t="s">
        <v>671</v>
      </c>
      <c r="F44" s="1223"/>
      <c r="G44" s="1224"/>
      <c r="H44" s="1222"/>
      <c r="I44" s="1222"/>
      <c r="J44" s="1222"/>
      <c r="K44" s="1222"/>
      <c r="L44" s="1222"/>
      <c r="M44" s="1222"/>
      <c r="N44" s="1222"/>
      <c r="O44" s="1222"/>
      <c r="P44" s="1233"/>
      <c r="Q44" s="2139"/>
      <c r="R44" s="2139"/>
      <c r="S44" s="2096"/>
      <c r="T44" s="2096"/>
      <c r="U44" s="2254"/>
      <c r="V44" s="2254"/>
      <c r="X44" s="1291"/>
    </row>
    <row r="45" spans="2:24" ht="24" customHeight="1" x14ac:dyDescent="0.35">
      <c r="B45" s="1291"/>
      <c r="D45" s="1280"/>
      <c r="F45" s="2206" t="s">
        <v>942</v>
      </c>
      <c r="G45" s="2206"/>
      <c r="H45" s="2206"/>
      <c r="I45" s="2206"/>
      <c r="J45" s="2206"/>
      <c r="K45" s="2206"/>
      <c r="L45" s="2206"/>
      <c r="M45" s="2206"/>
      <c r="N45" s="2206"/>
      <c r="O45" s="2206"/>
      <c r="P45" s="1224"/>
      <c r="Q45" s="2139"/>
      <c r="R45" s="2139"/>
      <c r="S45" s="2096"/>
      <c r="T45" s="2096"/>
      <c r="U45" s="2254"/>
      <c r="V45" s="2254"/>
      <c r="X45" s="1291"/>
    </row>
    <row r="46" spans="2:24" ht="16.5" x14ac:dyDescent="0.35">
      <c r="B46" s="1291"/>
      <c r="D46" s="1242"/>
      <c r="F46" s="1281" t="s">
        <v>941</v>
      </c>
      <c r="G46" s="1214"/>
      <c r="H46" s="1214"/>
      <c r="I46" s="1214"/>
      <c r="J46" s="1214"/>
      <c r="K46" s="1214"/>
      <c r="L46" s="1222"/>
      <c r="M46" s="1224"/>
      <c r="N46" s="1224"/>
      <c r="O46" s="1224"/>
      <c r="P46" s="1224"/>
      <c r="Q46" s="2139"/>
      <c r="R46" s="2139"/>
      <c r="S46" s="2096"/>
      <c r="T46" s="2096"/>
      <c r="U46" s="2254"/>
      <c r="V46" s="2254"/>
      <c r="X46" s="1291"/>
    </row>
    <row r="47" spans="2:24" ht="16.5" hidden="1" customHeight="1" x14ac:dyDescent="0.35">
      <c r="B47" s="1291"/>
      <c r="D47" s="1242"/>
      <c r="F47" s="1197" t="s">
        <v>982</v>
      </c>
      <c r="G47" s="1214"/>
      <c r="H47" s="1214"/>
      <c r="I47" s="1214"/>
      <c r="J47" s="1214"/>
      <c r="K47" s="1214"/>
      <c r="L47" s="1222"/>
      <c r="M47" s="1224"/>
      <c r="N47" s="1224"/>
      <c r="O47" s="1224"/>
      <c r="P47" s="1243" t="s">
        <v>53</v>
      </c>
      <c r="Q47" s="2139"/>
      <c r="R47" s="2139"/>
      <c r="S47" s="1282"/>
      <c r="T47" s="1282"/>
      <c r="U47" s="2254"/>
      <c r="V47" s="2254"/>
      <c r="X47" s="1291"/>
    </row>
    <row r="48" spans="2:24" ht="16.5" x14ac:dyDescent="0.35">
      <c r="B48" s="1291"/>
      <c r="D48" s="1242"/>
      <c r="G48" s="1197" t="s">
        <v>1178</v>
      </c>
      <c r="H48" s="1214"/>
      <c r="I48" s="1214"/>
      <c r="J48" s="1214"/>
      <c r="K48" s="1214"/>
      <c r="L48" s="1222"/>
      <c r="M48" s="1224"/>
      <c r="N48" s="1224"/>
      <c r="O48" s="1224"/>
      <c r="P48" s="1243" t="s">
        <v>53</v>
      </c>
      <c r="Q48" s="2139">
        <v>4</v>
      </c>
      <c r="R48" s="2139"/>
      <c r="S48" s="2104"/>
      <c r="T48" s="2105"/>
      <c r="U48" s="2254"/>
      <c r="V48" s="2254"/>
      <c r="X48" s="1291"/>
    </row>
    <row r="49" spans="2:24" ht="16.5" x14ac:dyDescent="0.35">
      <c r="B49" s="1291"/>
      <c r="D49" s="1280"/>
      <c r="G49" s="1197" t="s">
        <v>1179</v>
      </c>
      <c r="H49" s="1222"/>
      <c r="I49" s="1222"/>
      <c r="J49" s="1222"/>
      <c r="K49" s="1222"/>
      <c r="L49" s="1222"/>
      <c r="M49" s="1222"/>
      <c r="N49" s="1222"/>
      <c r="O49" s="1222"/>
      <c r="P49" s="1243" t="s">
        <v>53</v>
      </c>
      <c r="Q49" s="2139">
        <v>8</v>
      </c>
      <c r="R49" s="2139"/>
      <c r="S49" s="2104"/>
      <c r="T49" s="2105"/>
      <c r="U49" s="2254"/>
      <c r="V49" s="2254"/>
      <c r="X49" s="1291"/>
    </row>
    <row r="50" spans="2:24" ht="16.5" x14ac:dyDescent="0.35">
      <c r="B50" s="1291"/>
      <c r="D50" s="1280"/>
      <c r="G50" s="1197" t="s">
        <v>1180</v>
      </c>
      <c r="H50" s="1222"/>
      <c r="I50" s="1222"/>
      <c r="J50" s="1222"/>
      <c r="K50" s="1222"/>
      <c r="L50" s="1222"/>
      <c r="M50" s="1222"/>
      <c r="N50" s="1222"/>
      <c r="O50" s="1222"/>
      <c r="P50" s="1243" t="s">
        <v>53</v>
      </c>
      <c r="Q50" s="2139">
        <v>12</v>
      </c>
      <c r="R50" s="2139"/>
      <c r="S50" s="2104"/>
      <c r="T50" s="2105"/>
      <c r="U50" s="2254"/>
      <c r="V50" s="2254"/>
      <c r="X50" s="1291"/>
    </row>
    <row r="51" spans="2:24" ht="16.5" x14ac:dyDescent="0.35">
      <c r="B51" s="1291"/>
      <c r="D51" s="1280"/>
      <c r="G51" s="1197" t="s">
        <v>1181</v>
      </c>
      <c r="H51" s="1222"/>
      <c r="I51" s="1222"/>
      <c r="J51" s="1222"/>
      <c r="K51" s="1222"/>
      <c r="L51" s="1222"/>
      <c r="M51" s="1222"/>
      <c r="N51" s="1222"/>
      <c r="O51" s="1222"/>
      <c r="P51" s="1243" t="s">
        <v>53</v>
      </c>
      <c r="Q51" s="2139">
        <v>16</v>
      </c>
      <c r="R51" s="2139"/>
      <c r="S51" s="2104"/>
      <c r="T51" s="2105"/>
      <c r="U51" s="2254"/>
      <c r="V51" s="2254"/>
      <c r="X51" s="1291"/>
    </row>
    <row r="52" spans="2:24" ht="16.5" x14ac:dyDescent="0.35">
      <c r="B52" s="1291"/>
      <c r="D52" s="1267"/>
      <c r="G52" s="1197" t="s">
        <v>1161</v>
      </c>
      <c r="H52" s="1222"/>
      <c r="I52" s="1222"/>
      <c r="J52" s="1222"/>
      <c r="K52" s="1222"/>
      <c r="L52" s="1222"/>
      <c r="M52" s="1222"/>
      <c r="N52" s="1222"/>
      <c r="O52" s="1222"/>
      <c r="P52" s="1243" t="s">
        <v>53</v>
      </c>
      <c r="Q52" s="2139">
        <v>20</v>
      </c>
      <c r="R52" s="2139"/>
      <c r="S52" s="2104"/>
      <c r="T52" s="2105"/>
      <c r="U52" s="2254"/>
      <c r="V52" s="2254"/>
      <c r="X52" s="1291"/>
    </row>
    <row r="53" spans="2:24" ht="16.5" x14ac:dyDescent="0.35">
      <c r="B53" s="1291"/>
      <c r="D53" s="1267"/>
      <c r="G53" s="1197" t="s">
        <v>1182</v>
      </c>
      <c r="H53" s="1222"/>
      <c r="I53" s="1222"/>
      <c r="J53" s="1222"/>
      <c r="K53" s="1222"/>
      <c r="L53" s="1222"/>
      <c r="M53" s="1222"/>
      <c r="N53" s="1222"/>
      <c r="O53" s="1222"/>
      <c r="P53" s="1243" t="s">
        <v>53</v>
      </c>
      <c r="Q53" s="2139">
        <v>24</v>
      </c>
      <c r="R53" s="2139"/>
      <c r="S53" s="2104"/>
      <c r="T53" s="2105"/>
      <c r="U53" s="2254"/>
      <c r="V53" s="2254"/>
      <c r="X53" s="1291"/>
    </row>
    <row r="54" spans="2:24" ht="16.5" x14ac:dyDescent="0.35">
      <c r="B54" s="1291"/>
      <c r="D54" s="1267"/>
      <c r="G54" s="1197" t="s">
        <v>1183</v>
      </c>
      <c r="H54" s="1222"/>
      <c r="I54" s="1222"/>
      <c r="J54" s="1222"/>
      <c r="K54" s="1222"/>
      <c r="L54" s="1222"/>
      <c r="M54" s="1222"/>
      <c r="N54" s="1222"/>
      <c r="O54" s="1222"/>
      <c r="P54" s="1243" t="s">
        <v>53</v>
      </c>
      <c r="Q54" s="2139">
        <v>28</v>
      </c>
      <c r="R54" s="2139"/>
      <c r="S54" s="2104"/>
      <c r="T54" s="2105"/>
      <c r="U54" s="2254"/>
      <c r="V54" s="2254"/>
      <c r="X54" s="1291"/>
    </row>
    <row r="55" spans="2:24" ht="16.5" x14ac:dyDescent="0.35">
      <c r="B55" s="1291"/>
      <c r="D55" s="1280"/>
      <c r="G55" s="1197" t="s">
        <v>1162</v>
      </c>
      <c r="H55" s="1222"/>
      <c r="I55" s="1222"/>
      <c r="J55" s="1222"/>
      <c r="K55" s="1222"/>
      <c r="L55" s="1222"/>
      <c r="M55" s="1222"/>
      <c r="N55" s="1222"/>
      <c r="O55" s="1222"/>
      <c r="P55" s="1243" t="s">
        <v>53</v>
      </c>
      <c r="Q55" s="2139">
        <v>32</v>
      </c>
      <c r="R55" s="2139"/>
      <c r="S55" s="2104"/>
      <c r="T55" s="2105"/>
      <c r="U55" s="2254"/>
      <c r="V55" s="2254"/>
      <c r="X55" s="1291"/>
    </row>
    <row r="56" spans="2:24" ht="16.5" x14ac:dyDescent="0.35">
      <c r="B56" s="1291"/>
      <c r="D56" s="1280"/>
      <c r="G56" s="1197" t="s">
        <v>1184</v>
      </c>
      <c r="H56" s="1222"/>
      <c r="I56" s="1222"/>
      <c r="J56" s="1222"/>
      <c r="K56" s="1222"/>
      <c r="L56" s="1222"/>
      <c r="M56" s="1222"/>
      <c r="N56" s="1222"/>
      <c r="O56" s="1222"/>
      <c r="P56" s="1243" t="s">
        <v>53</v>
      </c>
      <c r="Q56" s="2139">
        <v>34</v>
      </c>
      <c r="R56" s="2139"/>
      <c r="S56" s="2104"/>
      <c r="T56" s="2105"/>
      <c r="U56" s="2254"/>
      <c r="V56" s="2254"/>
      <c r="X56" s="1291"/>
    </row>
    <row r="57" spans="2:24" ht="16.5" x14ac:dyDescent="0.35">
      <c r="B57" s="1291"/>
      <c r="D57" s="1280"/>
      <c r="G57" s="1197" t="s">
        <v>1185</v>
      </c>
      <c r="H57" s="1222"/>
      <c r="I57" s="1222"/>
      <c r="J57" s="1222"/>
      <c r="K57" s="1222"/>
      <c r="L57" s="1222"/>
      <c r="M57" s="1222"/>
      <c r="N57" s="1222"/>
      <c r="O57" s="1222"/>
      <c r="P57" s="1243" t="s">
        <v>53</v>
      </c>
      <c r="Q57" s="2139">
        <v>36</v>
      </c>
      <c r="R57" s="2139"/>
      <c r="S57" s="2104"/>
      <c r="T57" s="2105"/>
      <c r="U57" s="2254"/>
      <c r="V57" s="2254"/>
      <c r="X57" s="1291"/>
    </row>
    <row r="58" spans="2:24" ht="16.5" x14ac:dyDescent="0.35">
      <c r="B58" s="1291"/>
      <c r="D58" s="1280"/>
      <c r="G58" s="1197" t="s">
        <v>1121</v>
      </c>
      <c r="H58" s="1222"/>
      <c r="I58" s="1222"/>
      <c r="J58" s="1222"/>
      <c r="K58" s="1222"/>
      <c r="L58" s="1222"/>
      <c r="M58" s="1222"/>
      <c r="N58" s="1222"/>
      <c r="O58" s="1222"/>
      <c r="P58" s="1243" t="s">
        <v>53</v>
      </c>
      <c r="Q58" s="2139">
        <v>38</v>
      </c>
      <c r="R58" s="2139"/>
      <c r="S58" s="2104"/>
      <c r="T58" s="2105"/>
      <c r="U58" s="2254"/>
      <c r="V58" s="2254"/>
      <c r="X58" s="1291"/>
    </row>
    <row r="59" spans="2:24" ht="16.5" x14ac:dyDescent="0.35">
      <c r="B59" s="1291"/>
      <c r="D59" s="1280"/>
      <c r="G59" s="1197" t="s">
        <v>1186</v>
      </c>
      <c r="H59" s="1222"/>
      <c r="I59" s="1222"/>
      <c r="J59" s="1222"/>
      <c r="K59" s="1222"/>
      <c r="L59" s="1222"/>
      <c r="M59" s="1222"/>
      <c r="N59" s="1222"/>
      <c r="O59" s="1222"/>
      <c r="P59" s="1243" t="s">
        <v>53</v>
      </c>
      <c r="Q59" s="2139">
        <v>40</v>
      </c>
      <c r="R59" s="2139"/>
      <c r="S59" s="2104"/>
      <c r="T59" s="2105"/>
      <c r="U59" s="2254"/>
      <c r="V59" s="2254"/>
      <c r="X59" s="1291"/>
    </row>
    <row r="60" spans="2:24" ht="16.5" x14ac:dyDescent="0.35">
      <c r="B60" s="1291"/>
      <c r="D60" s="1280"/>
      <c r="F60" s="1281" t="s">
        <v>943</v>
      </c>
      <c r="G60" s="1222"/>
      <c r="H60" s="1222"/>
      <c r="I60" s="1222"/>
      <c r="J60" s="1222"/>
      <c r="K60" s="1222"/>
      <c r="L60" s="1222"/>
      <c r="M60" s="1222"/>
      <c r="N60" s="1222"/>
      <c r="O60" s="1222"/>
      <c r="P60" s="1233"/>
      <c r="Q60" s="2139"/>
      <c r="R60" s="2139"/>
      <c r="S60" s="2203"/>
      <c r="T60" s="2203"/>
      <c r="U60" s="2254"/>
      <c r="V60" s="2254"/>
      <c r="X60" s="1291"/>
    </row>
    <row r="61" spans="2:24" ht="27" hidden="1" customHeight="1" x14ac:dyDescent="0.35">
      <c r="B61" s="1291"/>
      <c r="D61" s="1280"/>
      <c r="E61" s="2281" t="s">
        <v>970</v>
      </c>
      <c r="F61" s="2281"/>
      <c r="G61" s="2281"/>
      <c r="H61" s="2281"/>
      <c r="I61" s="2281"/>
      <c r="J61" s="2281"/>
      <c r="K61" s="2281"/>
      <c r="L61" s="2281"/>
      <c r="M61" s="2281"/>
      <c r="N61" s="2281"/>
      <c r="O61" s="2281"/>
      <c r="P61" s="1233"/>
      <c r="Q61" s="1212"/>
      <c r="R61" s="1212"/>
      <c r="S61" s="1233"/>
      <c r="T61" s="1233"/>
      <c r="U61" s="2254"/>
      <c r="V61" s="2254"/>
      <c r="X61" s="1291"/>
    </row>
    <row r="62" spans="2:24" ht="16.5" x14ac:dyDescent="0.35">
      <c r="B62" s="1291"/>
      <c r="D62" s="1280"/>
      <c r="F62" s="1197"/>
      <c r="G62" s="1197" t="s">
        <v>1160</v>
      </c>
      <c r="H62" s="1222"/>
      <c r="I62" s="1222"/>
      <c r="J62" s="1222"/>
      <c r="K62" s="1222"/>
      <c r="L62" s="1222"/>
      <c r="M62" s="1222"/>
      <c r="N62" s="1222"/>
      <c r="O62" s="1222"/>
      <c r="P62" s="1243" t="s">
        <v>53</v>
      </c>
      <c r="Q62" s="2139">
        <v>4</v>
      </c>
      <c r="R62" s="2139"/>
      <c r="S62" s="2104"/>
      <c r="T62" s="2105"/>
      <c r="U62" s="2254"/>
      <c r="V62" s="2254"/>
      <c r="X62" s="1291"/>
    </row>
    <row r="63" spans="2:24" ht="16.5" x14ac:dyDescent="0.35">
      <c r="B63" s="1291"/>
      <c r="D63" s="1280"/>
      <c r="F63" s="1197"/>
      <c r="G63" s="1197" t="s">
        <v>1161</v>
      </c>
      <c r="H63" s="1222"/>
      <c r="I63" s="1222"/>
      <c r="J63" s="1222"/>
      <c r="K63" s="1222"/>
      <c r="L63" s="1222"/>
      <c r="M63" s="1222"/>
      <c r="N63" s="1222"/>
      <c r="O63" s="1222"/>
      <c r="P63" s="1243" t="s">
        <v>53</v>
      </c>
      <c r="Q63" s="2139">
        <v>6</v>
      </c>
      <c r="R63" s="2139"/>
      <c r="S63" s="2104"/>
      <c r="T63" s="2105"/>
      <c r="U63" s="2254"/>
      <c r="V63" s="2254"/>
      <c r="X63" s="1291"/>
    </row>
    <row r="64" spans="2:24" ht="16.5" x14ac:dyDescent="0.35">
      <c r="B64" s="1291"/>
      <c r="D64" s="1280"/>
      <c r="F64" s="1197"/>
      <c r="G64" s="1197" t="s">
        <v>1118</v>
      </c>
      <c r="H64" s="1222"/>
      <c r="I64" s="1222"/>
      <c r="J64" s="1222"/>
      <c r="K64" s="1222"/>
      <c r="L64" s="1222"/>
      <c r="M64" s="1222"/>
      <c r="N64" s="1222"/>
      <c r="O64" s="1222"/>
      <c r="P64" s="1243" t="s">
        <v>53</v>
      </c>
      <c r="Q64" s="2139">
        <v>8</v>
      </c>
      <c r="R64" s="2139"/>
      <c r="S64" s="2104"/>
      <c r="T64" s="2105"/>
      <c r="U64" s="2254"/>
      <c r="V64" s="2254"/>
      <c r="X64" s="1291"/>
    </row>
    <row r="65" spans="2:24" ht="16.5" x14ac:dyDescent="0.35">
      <c r="B65" s="1291"/>
      <c r="D65" s="1280"/>
      <c r="F65" s="1197"/>
      <c r="G65" s="1197" t="s">
        <v>1119</v>
      </c>
      <c r="H65" s="1222"/>
      <c r="I65" s="1222"/>
      <c r="J65" s="1222"/>
      <c r="K65" s="1222"/>
      <c r="L65" s="1222"/>
      <c r="M65" s="1222"/>
      <c r="N65" s="1222"/>
      <c r="O65" s="1222"/>
      <c r="P65" s="1243" t="s">
        <v>53</v>
      </c>
      <c r="Q65" s="2139">
        <v>10</v>
      </c>
      <c r="R65" s="2139"/>
      <c r="S65" s="2104"/>
      <c r="T65" s="2105"/>
      <c r="U65" s="2254"/>
      <c r="V65" s="2254"/>
      <c r="X65" s="1291"/>
    </row>
    <row r="66" spans="2:24" ht="16.5" x14ac:dyDescent="0.35">
      <c r="B66" s="1291"/>
      <c r="D66" s="1280"/>
      <c r="F66" s="1197"/>
      <c r="G66" s="1197" t="s">
        <v>1163</v>
      </c>
      <c r="H66" s="1222"/>
      <c r="I66" s="1222"/>
      <c r="J66" s="1222"/>
      <c r="K66" s="1222"/>
      <c r="L66" s="1222"/>
      <c r="M66" s="1222"/>
      <c r="N66" s="1222"/>
      <c r="O66" s="1222"/>
      <c r="P66" s="1243" t="s">
        <v>53</v>
      </c>
      <c r="Q66" s="2139">
        <v>12</v>
      </c>
      <c r="R66" s="2139"/>
      <c r="S66" s="2104"/>
      <c r="T66" s="2105"/>
      <c r="U66" s="2254"/>
      <c r="V66" s="2254"/>
      <c r="X66" s="1291"/>
    </row>
    <row r="67" spans="2:24" ht="16.5" x14ac:dyDescent="0.35">
      <c r="B67" s="1291"/>
      <c r="D67" s="1267"/>
      <c r="F67" s="1197"/>
      <c r="G67" s="1197" t="s">
        <v>1121</v>
      </c>
      <c r="H67" s="1222"/>
      <c r="I67" s="1222"/>
      <c r="J67" s="1222"/>
      <c r="K67" s="1222"/>
      <c r="L67" s="1222"/>
      <c r="M67" s="1222"/>
      <c r="N67" s="1222"/>
      <c r="O67" s="1222"/>
      <c r="P67" s="1243" t="s">
        <v>53</v>
      </c>
      <c r="Q67" s="2139">
        <v>14</v>
      </c>
      <c r="R67" s="2139"/>
      <c r="S67" s="2104"/>
      <c r="T67" s="2105"/>
      <c r="U67" s="2254"/>
      <c r="V67" s="2254"/>
      <c r="X67" s="1291"/>
    </row>
    <row r="68" spans="2:24" ht="16.5" x14ac:dyDescent="0.35">
      <c r="B68" s="1291"/>
      <c r="D68" s="1267"/>
      <c r="F68" s="1197"/>
      <c r="G68" s="1197" t="s">
        <v>1164</v>
      </c>
      <c r="H68" s="1222"/>
      <c r="I68" s="1222"/>
      <c r="J68" s="1222"/>
      <c r="K68" s="1222"/>
      <c r="L68" s="1222"/>
      <c r="M68" s="1222"/>
      <c r="N68" s="1222"/>
      <c r="O68" s="1222"/>
      <c r="P68" s="1243" t="s">
        <v>53</v>
      </c>
      <c r="Q68" s="2139">
        <v>16</v>
      </c>
      <c r="R68" s="2139"/>
      <c r="S68" s="2104"/>
      <c r="T68" s="2105"/>
      <c r="U68" s="2254"/>
      <c r="V68" s="2254"/>
      <c r="X68" s="1291"/>
    </row>
    <row r="69" spans="2:24" ht="16.5" x14ac:dyDescent="0.35">
      <c r="B69" s="1291"/>
      <c r="D69" s="1267"/>
      <c r="F69" s="1197"/>
      <c r="G69" s="1197" t="s">
        <v>1165</v>
      </c>
      <c r="H69" s="1222"/>
      <c r="I69" s="1222"/>
      <c r="J69" s="1222"/>
      <c r="K69" s="1222"/>
      <c r="L69" s="1222"/>
      <c r="M69" s="1222"/>
      <c r="N69" s="1222"/>
      <c r="O69" s="1222"/>
      <c r="P69" s="1243" t="s">
        <v>53</v>
      </c>
      <c r="Q69" s="2139">
        <v>18</v>
      </c>
      <c r="R69" s="2139"/>
      <c r="S69" s="2104"/>
      <c r="T69" s="2105"/>
      <c r="U69" s="2254"/>
      <c r="V69" s="2254"/>
      <c r="X69" s="1291"/>
    </row>
    <row r="70" spans="2:24" ht="16.5" x14ac:dyDescent="0.35">
      <c r="B70" s="1291"/>
      <c r="D70" s="1280"/>
      <c r="F70" s="1197"/>
      <c r="G70" s="1197" t="s">
        <v>1124</v>
      </c>
      <c r="H70" s="1222"/>
      <c r="I70" s="1222"/>
      <c r="J70" s="1222"/>
      <c r="K70" s="1222"/>
      <c r="L70" s="1222"/>
      <c r="M70" s="1222"/>
      <c r="N70" s="1222"/>
      <c r="O70" s="1222"/>
      <c r="P70" s="1243" t="s">
        <v>53</v>
      </c>
      <c r="Q70" s="2139">
        <v>20</v>
      </c>
      <c r="R70" s="2139"/>
      <c r="S70" s="2104"/>
      <c r="T70" s="2105"/>
      <c r="U70" s="2254"/>
      <c r="V70" s="2254"/>
      <c r="X70" s="1291"/>
    </row>
    <row r="71" spans="2:24" ht="16.5" x14ac:dyDescent="0.35">
      <c r="B71" s="1291"/>
      <c r="D71" s="1280"/>
      <c r="F71" s="1197"/>
      <c r="G71" s="1197" t="s">
        <v>1125</v>
      </c>
      <c r="H71" s="1222"/>
      <c r="I71" s="1222"/>
      <c r="J71" s="1222"/>
      <c r="K71" s="1222"/>
      <c r="L71" s="1222"/>
      <c r="M71" s="1222"/>
      <c r="N71" s="1222"/>
      <c r="O71" s="1222"/>
      <c r="P71" s="1243" t="s">
        <v>53</v>
      </c>
      <c r="Q71" s="2139">
        <v>22</v>
      </c>
      <c r="R71" s="2139"/>
      <c r="S71" s="2104"/>
      <c r="T71" s="2105"/>
      <c r="U71" s="2254"/>
      <c r="V71" s="2254"/>
      <c r="X71" s="1291"/>
    </row>
    <row r="72" spans="2:24" ht="16.5" x14ac:dyDescent="0.35">
      <c r="B72" s="1291"/>
      <c r="D72" s="1280"/>
      <c r="F72" s="1197"/>
      <c r="G72" s="1197" t="s">
        <v>1126</v>
      </c>
      <c r="H72" s="1222"/>
      <c r="I72" s="1222"/>
      <c r="J72" s="1222"/>
      <c r="K72" s="1222"/>
      <c r="L72" s="1222"/>
      <c r="M72" s="1222"/>
      <c r="N72" s="1222"/>
      <c r="O72" s="1222"/>
      <c r="P72" s="1243" t="s">
        <v>53</v>
      </c>
      <c r="Q72" s="2139">
        <v>24</v>
      </c>
      <c r="R72" s="2139"/>
      <c r="S72" s="2104"/>
      <c r="T72" s="2105"/>
      <c r="U72" s="2254"/>
      <c r="V72" s="2254"/>
      <c r="X72" s="1291"/>
    </row>
    <row r="73" spans="2:24" ht="16.5" x14ac:dyDescent="0.35">
      <c r="B73" s="1291"/>
      <c r="D73" s="1280"/>
      <c r="F73" s="1197"/>
      <c r="G73" s="1197" t="s">
        <v>1168</v>
      </c>
      <c r="H73" s="1222"/>
      <c r="I73" s="1222"/>
      <c r="J73" s="1222"/>
      <c r="K73" s="1222"/>
      <c r="L73" s="1222"/>
      <c r="M73" s="1222"/>
      <c r="N73" s="1222"/>
      <c r="O73" s="1222"/>
      <c r="P73" s="1243" t="s">
        <v>53</v>
      </c>
      <c r="Q73" s="2139">
        <v>26</v>
      </c>
      <c r="R73" s="2139"/>
      <c r="S73" s="2104"/>
      <c r="T73" s="2105"/>
      <c r="U73" s="2254"/>
      <c r="V73" s="2254"/>
      <c r="X73" s="1291"/>
    </row>
    <row r="74" spans="2:24" ht="16.5" x14ac:dyDescent="0.35">
      <c r="B74" s="1291"/>
      <c r="D74" s="1280"/>
      <c r="F74" s="1197"/>
      <c r="G74" s="1197" t="s">
        <v>1128</v>
      </c>
      <c r="H74" s="1222"/>
      <c r="I74" s="1222"/>
      <c r="J74" s="1222"/>
      <c r="K74" s="1222"/>
      <c r="L74" s="1222"/>
      <c r="M74" s="1222"/>
      <c r="N74" s="1222"/>
      <c r="O74" s="1222"/>
      <c r="P74" s="1243" t="s">
        <v>53</v>
      </c>
      <c r="Q74" s="2139">
        <v>28</v>
      </c>
      <c r="R74" s="2139"/>
      <c r="S74" s="2104"/>
      <c r="T74" s="2105"/>
      <c r="U74" s="2254"/>
      <c r="V74" s="2254"/>
      <c r="X74" s="1291"/>
    </row>
    <row r="75" spans="2:24" ht="16.5" x14ac:dyDescent="0.35">
      <c r="B75" s="1291"/>
      <c r="D75" s="1267"/>
      <c r="F75" s="1197"/>
      <c r="G75" s="1197" t="s">
        <v>1169</v>
      </c>
      <c r="H75" s="1222"/>
      <c r="I75" s="1222"/>
      <c r="J75" s="1222"/>
      <c r="K75" s="1222"/>
      <c r="L75" s="1222"/>
      <c r="M75" s="1222"/>
      <c r="N75" s="1222"/>
      <c r="O75" s="1222"/>
      <c r="P75" s="1243" t="s">
        <v>53</v>
      </c>
      <c r="Q75" s="2139">
        <v>30</v>
      </c>
      <c r="R75" s="2139"/>
      <c r="S75" s="2104"/>
      <c r="T75" s="2105"/>
      <c r="U75" s="2254"/>
      <c r="V75" s="2254"/>
      <c r="X75" s="1291"/>
    </row>
    <row r="76" spans="2:24" ht="16.5" x14ac:dyDescent="0.35">
      <c r="B76" s="1291"/>
      <c r="D76" s="1267"/>
      <c r="F76" s="1197"/>
      <c r="G76" s="1197" t="s">
        <v>1130</v>
      </c>
      <c r="H76" s="1222"/>
      <c r="I76" s="1222"/>
      <c r="J76" s="1222"/>
      <c r="K76" s="1222"/>
      <c r="L76" s="1222"/>
      <c r="M76" s="1222"/>
      <c r="N76" s="1222"/>
      <c r="O76" s="1222"/>
      <c r="P76" s="1243" t="s">
        <v>53</v>
      </c>
      <c r="Q76" s="2139">
        <v>32</v>
      </c>
      <c r="R76" s="2139"/>
      <c r="S76" s="2104"/>
      <c r="T76" s="2105"/>
      <c r="U76" s="2254"/>
      <c r="V76" s="2254"/>
      <c r="X76" s="1291"/>
    </row>
    <row r="77" spans="2:24" ht="16.5" x14ac:dyDescent="0.35">
      <c r="B77" s="1291"/>
      <c r="D77" s="1267"/>
      <c r="F77" s="1197"/>
      <c r="G77" s="1197" t="s">
        <v>1171</v>
      </c>
      <c r="H77" s="1222"/>
      <c r="I77" s="1222"/>
      <c r="J77" s="1222"/>
      <c r="K77" s="1222"/>
      <c r="L77" s="1222"/>
      <c r="M77" s="1222"/>
      <c r="N77" s="1222"/>
      <c r="O77" s="1222"/>
      <c r="P77" s="1243" t="s">
        <v>53</v>
      </c>
      <c r="Q77" s="2139">
        <v>34</v>
      </c>
      <c r="R77" s="2139"/>
      <c r="S77" s="2104"/>
      <c r="T77" s="2105"/>
      <c r="U77" s="2254"/>
      <c r="V77" s="2254"/>
      <c r="X77" s="1291"/>
    </row>
    <row r="78" spans="2:24" ht="16.5" x14ac:dyDescent="0.35">
      <c r="B78" s="1291"/>
      <c r="D78" s="1280"/>
      <c r="F78" s="1197"/>
      <c r="G78" s="1197" t="s">
        <v>1132</v>
      </c>
      <c r="H78" s="1222"/>
      <c r="I78" s="1222"/>
      <c r="J78" s="1222"/>
      <c r="K78" s="1222"/>
      <c r="L78" s="1222"/>
      <c r="M78" s="1222"/>
      <c r="N78" s="1222"/>
      <c r="O78" s="1222"/>
      <c r="P78" s="1243" t="s">
        <v>53</v>
      </c>
      <c r="Q78" s="2139">
        <v>36</v>
      </c>
      <c r="R78" s="2139"/>
      <c r="S78" s="2104"/>
      <c r="T78" s="2105"/>
      <c r="U78" s="2254"/>
      <c r="V78" s="2254"/>
      <c r="X78" s="1291"/>
    </row>
    <row r="79" spans="2:24" ht="16.5" x14ac:dyDescent="0.35">
      <c r="B79" s="1291"/>
      <c r="D79" s="1280"/>
      <c r="F79" s="1197"/>
      <c r="G79" s="1197" t="s">
        <v>1173</v>
      </c>
      <c r="H79" s="1222"/>
      <c r="I79" s="1222"/>
      <c r="J79" s="1222"/>
      <c r="K79" s="1222"/>
      <c r="L79" s="1222"/>
      <c r="M79" s="1222"/>
      <c r="N79" s="1222"/>
      <c r="O79" s="1222"/>
      <c r="P79" s="1243" t="s">
        <v>53</v>
      </c>
      <c r="Q79" s="2139">
        <v>38</v>
      </c>
      <c r="R79" s="2139"/>
      <c r="S79" s="2104"/>
      <c r="T79" s="2105"/>
      <c r="U79" s="2254"/>
      <c r="V79" s="2254"/>
      <c r="X79" s="1291"/>
    </row>
    <row r="80" spans="2:24" ht="16.5" x14ac:dyDescent="0.35">
      <c r="B80" s="1291"/>
      <c r="D80" s="1280"/>
      <c r="F80" s="1197"/>
      <c r="G80" s="1197" t="s">
        <v>1134</v>
      </c>
      <c r="H80" s="1222"/>
      <c r="I80" s="1222"/>
      <c r="J80" s="1222"/>
      <c r="K80" s="1222"/>
      <c r="L80" s="1222"/>
      <c r="M80" s="1222"/>
      <c r="N80" s="1222"/>
      <c r="O80" s="1222"/>
      <c r="P80" s="1243" t="s">
        <v>53</v>
      </c>
      <c r="Q80" s="2139">
        <v>40</v>
      </c>
      <c r="R80" s="2139"/>
      <c r="S80" s="2104"/>
      <c r="T80" s="2105"/>
      <c r="U80" s="2254"/>
      <c r="V80" s="2254"/>
      <c r="X80" s="1291"/>
    </row>
    <row r="81" spans="2:24" ht="16.5" x14ac:dyDescent="0.35">
      <c r="B81" s="1291"/>
      <c r="D81" s="1242" t="s">
        <v>459</v>
      </c>
      <c r="E81" s="1238" t="s">
        <v>672</v>
      </c>
      <c r="F81" s="1238"/>
      <c r="G81" s="1214"/>
      <c r="H81" s="1214"/>
      <c r="I81" s="1214"/>
      <c r="J81" s="1214"/>
      <c r="K81" s="1214"/>
      <c r="L81" s="1222"/>
      <c r="M81" s="1224"/>
      <c r="N81" s="1224"/>
      <c r="O81" s="1224"/>
      <c r="P81" s="1224"/>
      <c r="Q81" s="2139"/>
      <c r="R81" s="2139"/>
      <c r="S81" s="2139"/>
      <c r="T81" s="2139"/>
      <c r="U81" s="2254"/>
      <c r="V81" s="2254"/>
      <c r="X81" s="1291"/>
    </row>
    <row r="82" spans="2:24" ht="16.5" x14ac:dyDescent="0.35">
      <c r="B82" s="1291"/>
      <c r="D82" s="1280"/>
      <c r="F82" s="1222" t="s">
        <v>1187</v>
      </c>
      <c r="G82" s="1222"/>
      <c r="H82" s="1222"/>
      <c r="I82" s="1222"/>
      <c r="J82" s="1222"/>
      <c r="K82" s="1222"/>
      <c r="L82" s="1222"/>
      <c r="M82" s="1222"/>
      <c r="N82" s="1222"/>
      <c r="O82" s="1222"/>
      <c r="P82" s="1243" t="s">
        <v>53</v>
      </c>
      <c r="Q82" s="2139">
        <v>1</v>
      </c>
      <c r="R82" s="2139"/>
      <c r="S82" s="2257"/>
      <c r="T82" s="2258"/>
      <c r="U82" s="2254"/>
      <c r="V82" s="2254"/>
      <c r="X82" s="1291"/>
    </row>
    <row r="83" spans="2:24" ht="16.5" x14ac:dyDescent="0.35">
      <c r="B83" s="1291"/>
      <c r="D83" s="1280"/>
      <c r="F83" s="1222" t="s">
        <v>1007</v>
      </c>
      <c r="G83" s="1222"/>
      <c r="H83" s="1222"/>
      <c r="I83" s="1222"/>
      <c r="J83" s="1222"/>
      <c r="K83" s="1222"/>
      <c r="L83" s="1222"/>
      <c r="M83" s="1222"/>
      <c r="N83" s="1222"/>
      <c r="O83" s="1222"/>
      <c r="P83" s="1147" t="s">
        <v>180</v>
      </c>
      <c r="Q83" s="2139">
        <v>1</v>
      </c>
      <c r="R83" s="2139"/>
      <c r="S83" s="2257"/>
      <c r="T83" s="2258"/>
      <c r="U83" s="2254"/>
      <c r="V83" s="2254"/>
      <c r="X83" s="1291"/>
    </row>
    <row r="84" spans="2:24" ht="16.5" x14ac:dyDescent="0.35">
      <c r="B84" s="1291"/>
      <c r="D84" s="1280"/>
      <c r="F84" s="1222" t="s">
        <v>1008</v>
      </c>
      <c r="G84" s="1222"/>
      <c r="H84" s="1222"/>
      <c r="I84" s="1222"/>
      <c r="J84" s="1222"/>
      <c r="K84" s="1222"/>
      <c r="L84" s="1222"/>
      <c r="M84" s="1222"/>
      <c r="N84" s="1222"/>
      <c r="O84" s="1222"/>
      <c r="P84" s="1243" t="s">
        <v>53</v>
      </c>
      <c r="Q84" s="2139">
        <v>2</v>
      </c>
      <c r="R84" s="2139"/>
      <c r="S84" s="2257"/>
      <c r="T84" s="2258"/>
      <c r="U84" s="2254"/>
      <c r="V84" s="2254"/>
      <c r="X84" s="1291"/>
    </row>
    <row r="85" spans="2:24" ht="16.5" x14ac:dyDescent="0.35">
      <c r="B85" s="1291"/>
      <c r="D85" s="1267" t="s">
        <v>460</v>
      </c>
      <c r="E85" s="1223" t="s">
        <v>969</v>
      </c>
      <c r="F85" s="1223"/>
      <c r="G85" s="1222"/>
      <c r="H85" s="1222"/>
      <c r="I85" s="1222"/>
      <c r="J85" s="1222"/>
      <c r="K85" s="1222"/>
      <c r="L85" s="1222"/>
      <c r="M85" s="1222"/>
      <c r="N85" s="1222"/>
      <c r="O85" s="1222"/>
      <c r="P85" s="1243" t="s">
        <v>53</v>
      </c>
      <c r="Q85" s="2139">
        <v>1</v>
      </c>
      <c r="R85" s="2139"/>
      <c r="S85" s="2257"/>
      <c r="T85" s="2258"/>
      <c r="U85" s="2254"/>
      <c r="V85" s="2254"/>
      <c r="X85" s="1291"/>
    </row>
    <row r="86" spans="2:24" ht="16.5" x14ac:dyDescent="0.35">
      <c r="B86" s="1291"/>
      <c r="D86" s="1267" t="s">
        <v>666</v>
      </c>
      <c r="E86" s="1223" t="s">
        <v>939</v>
      </c>
      <c r="F86" s="1223"/>
      <c r="G86" s="1222"/>
      <c r="H86" s="1222"/>
      <c r="I86" s="1222"/>
      <c r="J86" s="1222"/>
      <c r="K86" s="1222"/>
      <c r="L86" s="1222"/>
      <c r="M86" s="1222"/>
      <c r="N86" s="1222"/>
      <c r="O86" s="1222"/>
      <c r="P86" s="1243" t="s">
        <v>53</v>
      </c>
      <c r="Q86" s="2139">
        <v>3</v>
      </c>
      <c r="R86" s="2139"/>
      <c r="S86" s="2257"/>
      <c r="T86" s="2258"/>
      <c r="U86" s="2254"/>
      <c r="V86" s="2254"/>
      <c r="X86" s="1291"/>
    </row>
    <row r="87" spans="2:24" ht="16.5" x14ac:dyDescent="0.35">
      <c r="B87" s="1291"/>
      <c r="D87" s="1267" t="s">
        <v>968</v>
      </c>
      <c r="E87" s="1223" t="s">
        <v>979</v>
      </c>
      <c r="F87" s="1223"/>
      <c r="G87" s="1222"/>
      <c r="H87" s="1222"/>
      <c r="I87" s="1222"/>
      <c r="J87" s="1222"/>
      <c r="K87" s="1222"/>
      <c r="L87" s="1222"/>
      <c r="M87" s="1222"/>
      <c r="N87" s="1222"/>
      <c r="O87" s="1222"/>
      <c r="P87" s="1224"/>
      <c r="Q87" s="2139"/>
      <c r="R87" s="2139"/>
      <c r="S87" s="2139"/>
      <c r="T87" s="2139"/>
      <c r="U87" s="2254"/>
      <c r="V87" s="2254"/>
      <c r="X87" s="1291"/>
    </row>
    <row r="88" spans="2:24" ht="16.5" x14ac:dyDescent="0.35">
      <c r="B88" s="1291"/>
      <c r="D88" s="1267"/>
      <c r="F88" s="1222" t="s">
        <v>1009</v>
      </c>
      <c r="G88" s="1222"/>
      <c r="H88" s="1222"/>
      <c r="I88" s="1222"/>
      <c r="J88" s="1222"/>
      <c r="K88" s="1222"/>
      <c r="L88" s="1222"/>
      <c r="M88" s="1222"/>
      <c r="N88" s="1222"/>
      <c r="O88" s="1222"/>
      <c r="P88" s="1224"/>
      <c r="Q88" s="1212"/>
      <c r="R88" s="1212"/>
      <c r="S88" s="1212"/>
      <c r="T88" s="1212"/>
      <c r="U88" s="2254"/>
      <c r="V88" s="2254"/>
      <c r="X88" s="1291"/>
    </row>
    <row r="89" spans="2:24" ht="16.5" x14ac:dyDescent="0.35">
      <c r="B89" s="1291"/>
      <c r="D89" s="1280"/>
      <c r="F89" s="1197"/>
      <c r="G89" s="1197" t="s">
        <v>1188</v>
      </c>
      <c r="H89" s="1222"/>
      <c r="I89" s="1222"/>
      <c r="J89" s="1222"/>
      <c r="K89" s="1222"/>
      <c r="L89" s="1222"/>
      <c r="M89" s="1222"/>
      <c r="N89" s="1222"/>
      <c r="O89" s="1222"/>
      <c r="P89" s="1243" t="s">
        <v>53</v>
      </c>
      <c r="Q89" s="2139">
        <v>1</v>
      </c>
      <c r="R89" s="2139"/>
      <c r="S89" s="2143"/>
      <c r="T89" s="2144"/>
      <c r="U89" s="2254"/>
      <c r="V89" s="2254"/>
      <c r="X89" s="1291"/>
    </row>
    <row r="90" spans="2:24" ht="16.5" x14ac:dyDescent="0.35">
      <c r="B90" s="1291"/>
      <c r="D90" s="1280"/>
      <c r="F90" s="1197"/>
      <c r="G90" s="1197" t="s">
        <v>1189</v>
      </c>
      <c r="H90" s="1222"/>
      <c r="I90" s="1222"/>
      <c r="J90" s="1222"/>
      <c r="K90" s="1222"/>
      <c r="L90" s="1222"/>
      <c r="M90" s="1222"/>
      <c r="N90" s="1222"/>
      <c r="O90" s="1222"/>
      <c r="P90" s="1243" t="s">
        <v>53</v>
      </c>
      <c r="Q90" s="2139">
        <v>2</v>
      </c>
      <c r="R90" s="2139"/>
      <c r="S90" s="2143"/>
      <c r="T90" s="2144"/>
      <c r="U90" s="2254"/>
      <c r="V90" s="2254"/>
      <c r="X90" s="1291"/>
    </row>
    <row r="91" spans="2:24" ht="16.5" x14ac:dyDescent="0.35">
      <c r="B91" s="1291"/>
      <c r="D91" s="1280"/>
      <c r="F91" s="1197"/>
      <c r="G91" s="1197" t="s">
        <v>1190</v>
      </c>
      <c r="H91" s="1222"/>
      <c r="I91" s="1222"/>
      <c r="J91" s="1222"/>
      <c r="K91" s="1222"/>
      <c r="L91" s="1222"/>
      <c r="M91" s="1222"/>
      <c r="N91" s="1222"/>
      <c r="O91" s="1222"/>
      <c r="P91" s="1243" t="s">
        <v>53</v>
      </c>
      <c r="Q91" s="2139">
        <v>3</v>
      </c>
      <c r="R91" s="2139"/>
      <c r="S91" s="2143"/>
      <c r="T91" s="2144"/>
      <c r="U91" s="2254"/>
      <c r="V91" s="2254"/>
      <c r="X91" s="1291"/>
    </row>
    <row r="92" spans="2:24" ht="16.5" x14ac:dyDescent="0.35">
      <c r="B92" s="1291"/>
      <c r="D92" s="1280"/>
      <c r="F92" s="1197"/>
      <c r="G92" s="1197" t="s">
        <v>1191</v>
      </c>
      <c r="H92" s="1222"/>
      <c r="I92" s="1222"/>
      <c r="J92" s="1222"/>
      <c r="K92" s="1222"/>
      <c r="L92" s="1222"/>
      <c r="M92" s="1222"/>
      <c r="N92" s="1222"/>
      <c r="O92" s="1222"/>
      <c r="P92" s="1243" t="s">
        <v>53</v>
      </c>
      <c r="Q92" s="2139">
        <v>4</v>
      </c>
      <c r="R92" s="2139"/>
      <c r="S92" s="2143"/>
      <c r="T92" s="2144"/>
      <c r="U92" s="2254"/>
      <c r="V92" s="2254"/>
      <c r="X92" s="1291"/>
    </row>
    <row r="93" spans="2:24" ht="16.5" x14ac:dyDescent="0.35">
      <c r="B93" s="1291"/>
      <c r="D93" s="1280"/>
      <c r="F93" s="1222" t="s">
        <v>1010</v>
      </c>
      <c r="G93" s="1222"/>
      <c r="H93" s="1222"/>
      <c r="I93" s="1222"/>
      <c r="J93" s="1222"/>
      <c r="K93" s="1222"/>
      <c r="L93" s="1222"/>
      <c r="M93" s="1222"/>
      <c r="N93" s="1222"/>
      <c r="O93" s="1222"/>
      <c r="P93" s="1233"/>
      <c r="Q93" s="1212"/>
      <c r="R93" s="1212"/>
      <c r="S93" s="2096"/>
      <c r="T93" s="2096"/>
      <c r="U93" s="2254"/>
      <c r="V93" s="2254"/>
      <c r="X93" s="1291"/>
    </row>
    <row r="94" spans="2:24" ht="27.75" customHeight="1" x14ac:dyDescent="0.35">
      <c r="B94" s="1291"/>
      <c r="D94" s="1280"/>
      <c r="F94" s="1273"/>
      <c r="G94" s="2256" t="s">
        <v>940</v>
      </c>
      <c r="H94" s="2256"/>
      <c r="I94" s="2256"/>
      <c r="J94" s="2256"/>
      <c r="K94" s="2256"/>
      <c r="L94" s="2256"/>
      <c r="M94" s="2256"/>
      <c r="N94" s="2256"/>
      <c r="O94" s="2256"/>
      <c r="P94" s="1147" t="s">
        <v>180</v>
      </c>
      <c r="Q94" s="2139">
        <v>1</v>
      </c>
      <c r="R94" s="2139"/>
      <c r="S94" s="2257"/>
      <c r="T94" s="2258"/>
      <c r="U94" s="2254"/>
      <c r="V94" s="2254"/>
      <c r="X94" s="1291"/>
    </row>
    <row r="95" spans="2:24" ht="16.5" hidden="1" customHeight="1" x14ac:dyDescent="0.35">
      <c r="B95" s="1291"/>
      <c r="D95" s="1280"/>
      <c r="E95" s="1273" t="s">
        <v>877</v>
      </c>
      <c r="F95" s="1273"/>
      <c r="G95" s="1222"/>
      <c r="H95" s="1222"/>
      <c r="I95" s="1222"/>
      <c r="J95" s="1222"/>
      <c r="K95" s="1222"/>
      <c r="L95" s="1222"/>
      <c r="M95" s="1222"/>
      <c r="N95" s="1222"/>
      <c r="O95" s="1222"/>
      <c r="P95" s="1193" t="s">
        <v>181</v>
      </c>
      <c r="Q95" s="2139"/>
      <c r="R95" s="2139"/>
      <c r="S95" s="2260"/>
      <c r="T95" s="2260"/>
      <c r="U95" s="2254"/>
      <c r="V95" s="2254"/>
      <c r="X95" s="1291"/>
    </row>
    <row r="96" spans="2:24" ht="16.5" x14ac:dyDescent="0.35">
      <c r="B96" s="1291"/>
      <c r="D96" s="1280"/>
      <c r="F96" s="1273"/>
      <c r="G96" s="1273" t="s">
        <v>1192</v>
      </c>
      <c r="H96" s="1222"/>
      <c r="I96" s="1222"/>
      <c r="J96" s="1222"/>
      <c r="K96" s="1222"/>
      <c r="L96" s="1222"/>
      <c r="M96" s="1222"/>
      <c r="N96" s="1222"/>
      <c r="O96" s="1222"/>
      <c r="P96" s="1243" t="s">
        <v>53</v>
      </c>
      <c r="Q96" s="2139">
        <v>1</v>
      </c>
      <c r="R96" s="2139"/>
      <c r="S96" s="2257"/>
      <c r="T96" s="2258"/>
      <c r="U96" s="2254"/>
      <c r="V96" s="2254"/>
      <c r="X96" s="1291"/>
    </row>
    <row r="97" spans="2:24" ht="16.5" x14ac:dyDescent="0.35">
      <c r="B97" s="1291"/>
      <c r="D97" s="1267" t="s">
        <v>986</v>
      </c>
      <c r="E97" s="1223" t="s">
        <v>1032</v>
      </c>
      <c r="F97" s="1223"/>
      <c r="G97" s="1224"/>
      <c r="H97" s="1222"/>
      <c r="I97" s="1222"/>
      <c r="J97" s="1222"/>
      <c r="K97" s="1222"/>
      <c r="L97" s="1222"/>
      <c r="M97" s="1222"/>
      <c r="N97" s="1222"/>
      <c r="O97" s="1222"/>
      <c r="P97" s="1147" t="s">
        <v>180</v>
      </c>
      <c r="Q97" s="2139">
        <v>3</v>
      </c>
      <c r="R97" s="2139"/>
      <c r="S97" s="2257"/>
      <c r="T97" s="2258"/>
      <c r="U97" s="2254"/>
      <c r="V97" s="2254"/>
      <c r="X97" s="1291"/>
    </row>
    <row r="98" spans="2:24" ht="16.5" x14ac:dyDescent="0.35">
      <c r="B98" s="1291"/>
      <c r="D98" s="2209" t="s">
        <v>40</v>
      </c>
      <c r="E98" s="2209"/>
      <c r="F98" s="2209"/>
      <c r="G98" s="2209"/>
      <c r="H98" s="2209"/>
      <c r="I98" s="2209"/>
      <c r="J98" s="2106" t="s">
        <v>118</v>
      </c>
      <c r="K98" s="2106"/>
      <c r="L98" s="2106"/>
      <c r="M98" s="2106"/>
      <c r="N98" s="2106"/>
      <c r="O98" s="2106"/>
      <c r="P98" s="2106"/>
      <c r="Q98" s="2209">
        <f>(SUM(Q40:R43))+Q92+Q96+Q95+Q94+Q59+Q82+Q83+Q84+Q86+Q85</f>
        <v>59</v>
      </c>
      <c r="R98" s="2209"/>
      <c r="S98" s="2210">
        <f>SUM(S40:T97)</f>
        <v>0</v>
      </c>
      <c r="T98" s="2210"/>
      <c r="U98" s="1276"/>
      <c r="V98" s="1276"/>
      <c r="X98" s="1291"/>
    </row>
    <row r="99" spans="2:24" ht="16.5" customHeight="1" x14ac:dyDescent="0.35">
      <c r="B99" s="1291"/>
      <c r="D99" s="2209"/>
      <c r="E99" s="2209"/>
      <c r="F99" s="2209"/>
      <c r="G99" s="2209"/>
      <c r="H99" s="2209"/>
      <c r="I99" s="2209"/>
      <c r="J99" s="2106" t="s">
        <v>120</v>
      </c>
      <c r="K99" s="2106"/>
      <c r="L99" s="2106"/>
      <c r="M99" s="2106"/>
      <c r="N99" s="2106"/>
      <c r="O99" s="2106"/>
      <c r="P99" s="2106"/>
      <c r="Q99" s="2209">
        <f>Q40+Q41+Q42+Q43+Q80+Q82+Q83+Q84+Q85+Q86+Q92+Q94+Q96</f>
        <v>59</v>
      </c>
      <c r="R99" s="2209"/>
      <c r="S99" s="2210">
        <f>SUM(S40:T97)</f>
        <v>0</v>
      </c>
      <c r="T99" s="2210"/>
      <c r="U99" s="1276"/>
      <c r="V99" s="1276"/>
      <c r="X99" s="1291"/>
    </row>
    <row r="100" spans="2:24" x14ac:dyDescent="0.25">
      <c r="B100" s="1291"/>
      <c r="D100" s="1191"/>
      <c r="E100" s="1191"/>
      <c r="F100" s="1191"/>
      <c r="G100" s="1191"/>
      <c r="H100" s="1191"/>
      <c r="I100" s="1191"/>
      <c r="J100" s="1191"/>
      <c r="K100" s="1191"/>
      <c r="L100" s="1191"/>
      <c r="M100" s="1191"/>
      <c r="N100" s="1191"/>
      <c r="O100" s="1191"/>
      <c r="P100" s="1191"/>
      <c r="Q100" s="1191"/>
      <c r="R100" s="1191"/>
      <c r="S100" s="1191"/>
      <c r="T100" s="1191"/>
      <c r="U100" s="1215"/>
      <c r="V100" s="1215"/>
      <c r="X100" s="1291"/>
    </row>
    <row r="101" spans="2:24" ht="18" x14ac:dyDescent="0.35">
      <c r="B101" s="1291"/>
      <c r="D101" s="2259" t="s">
        <v>816</v>
      </c>
      <c r="E101" s="2259"/>
      <c r="F101" s="2259"/>
      <c r="G101" s="2259"/>
      <c r="H101" s="2259"/>
      <c r="I101" s="2259"/>
      <c r="J101" s="2259"/>
      <c r="K101" s="2259"/>
      <c r="L101" s="2259"/>
      <c r="M101" s="2259"/>
      <c r="N101" s="2259"/>
      <c r="O101" s="2259"/>
      <c r="P101" s="2259"/>
      <c r="Q101" s="2259"/>
      <c r="R101" s="2259"/>
      <c r="S101" s="2259"/>
      <c r="T101" s="2259"/>
      <c r="U101" s="1275" t="s">
        <v>1207</v>
      </c>
      <c r="V101" s="1275"/>
      <c r="X101" s="1291"/>
    </row>
    <row r="102" spans="2:24" ht="16.5" x14ac:dyDescent="0.35">
      <c r="B102" s="1291"/>
      <c r="D102" s="1267" t="s">
        <v>397</v>
      </c>
      <c r="E102" s="1223" t="s">
        <v>202</v>
      </c>
      <c r="F102" s="1223"/>
      <c r="G102" s="1223"/>
      <c r="H102" s="1222"/>
      <c r="I102" s="1222"/>
      <c r="J102" s="1222"/>
      <c r="K102" s="1222"/>
      <c r="L102" s="1222"/>
      <c r="M102" s="1222"/>
      <c r="N102" s="1222"/>
      <c r="O102" s="1222"/>
      <c r="P102" s="1193" t="s">
        <v>181</v>
      </c>
      <c r="Q102" s="2139">
        <v>1</v>
      </c>
      <c r="R102" s="2139"/>
      <c r="S102" s="2257"/>
      <c r="T102" s="2258"/>
      <c r="U102" s="2254"/>
      <c r="V102" s="2254"/>
      <c r="X102" s="1291"/>
    </row>
    <row r="103" spans="2:24" ht="16.5" x14ac:dyDescent="0.35">
      <c r="B103" s="1291"/>
      <c r="D103" s="1267" t="s">
        <v>398</v>
      </c>
      <c r="E103" s="1223" t="s">
        <v>208</v>
      </c>
      <c r="F103" s="1223"/>
      <c r="G103" s="1214"/>
      <c r="H103" s="1214"/>
      <c r="I103" s="1214"/>
      <c r="J103" s="1214"/>
      <c r="K103" s="1214"/>
      <c r="L103" s="1214"/>
      <c r="M103" s="1214"/>
      <c r="N103" s="1214"/>
      <c r="O103" s="1214"/>
      <c r="P103" s="1222"/>
      <c r="Q103" s="2139"/>
      <c r="R103" s="2139"/>
      <c r="S103" s="2139"/>
      <c r="T103" s="2139"/>
      <c r="U103" s="2254"/>
      <c r="V103" s="2254"/>
      <c r="X103" s="1291"/>
    </row>
    <row r="104" spans="2:24" ht="16.5" x14ac:dyDescent="0.35">
      <c r="B104" s="1291"/>
      <c r="D104" s="1280"/>
      <c r="F104" s="1222" t="s">
        <v>961</v>
      </c>
      <c r="G104" s="1222"/>
      <c r="H104" s="1222"/>
      <c r="I104" s="1222"/>
      <c r="J104" s="1222"/>
      <c r="K104" s="1191"/>
      <c r="L104" s="1191"/>
      <c r="M104" s="1191"/>
      <c r="N104" s="1222"/>
      <c r="O104" s="1222"/>
      <c r="P104" s="1193" t="s">
        <v>181</v>
      </c>
      <c r="Q104" s="2139">
        <v>1</v>
      </c>
      <c r="R104" s="2139"/>
      <c r="S104" s="2257"/>
      <c r="T104" s="2258"/>
      <c r="U104" s="2254"/>
      <c r="V104" s="2254"/>
      <c r="X104" s="1291"/>
    </row>
    <row r="105" spans="2:24" ht="16.5" x14ac:dyDescent="0.35">
      <c r="B105" s="1291"/>
      <c r="D105" s="1280"/>
      <c r="F105" s="1222" t="s">
        <v>962</v>
      </c>
      <c r="G105" s="1191"/>
      <c r="H105" s="1191"/>
      <c r="I105" s="1191"/>
      <c r="J105" s="1191"/>
      <c r="K105" s="1191"/>
      <c r="L105" s="1191"/>
      <c r="M105" s="1191"/>
      <c r="N105" s="1222"/>
      <c r="O105" s="1222"/>
      <c r="P105" s="1193" t="s">
        <v>181</v>
      </c>
      <c r="Q105" s="2139">
        <v>1</v>
      </c>
      <c r="R105" s="2139"/>
      <c r="S105" s="2257"/>
      <c r="T105" s="2258"/>
      <c r="U105" s="2254"/>
      <c r="V105" s="2254"/>
      <c r="X105" s="1291"/>
    </row>
    <row r="106" spans="2:24" ht="16.5" x14ac:dyDescent="0.35">
      <c r="B106" s="1291"/>
      <c r="D106" s="1267" t="s">
        <v>930</v>
      </c>
      <c r="E106" s="1223" t="s">
        <v>261</v>
      </c>
      <c r="F106" s="1223"/>
      <c r="G106" s="1214"/>
      <c r="H106" s="1214"/>
      <c r="I106" s="1214"/>
      <c r="J106" s="1214"/>
      <c r="K106" s="1191"/>
      <c r="L106" s="1191"/>
      <c r="M106" s="1191"/>
      <c r="N106" s="1222"/>
      <c r="O106" s="1222"/>
      <c r="P106" s="1234" t="s">
        <v>180</v>
      </c>
      <c r="Q106" s="2139">
        <v>1</v>
      </c>
      <c r="R106" s="2139"/>
      <c r="S106" s="2257"/>
      <c r="T106" s="2258"/>
      <c r="U106" s="2254"/>
      <c r="V106" s="2254"/>
      <c r="X106" s="1291"/>
    </row>
    <row r="107" spans="2:24" ht="16.5" x14ac:dyDescent="0.35">
      <c r="B107" s="1291"/>
      <c r="D107" s="1267" t="s">
        <v>433</v>
      </c>
      <c r="E107" s="1223" t="s">
        <v>204</v>
      </c>
      <c r="F107" s="1223"/>
      <c r="G107" s="1222"/>
      <c r="H107" s="1222"/>
      <c r="I107" s="1222"/>
      <c r="J107" s="1222"/>
      <c r="K107" s="1222"/>
      <c r="L107" s="1222"/>
      <c r="M107" s="1222"/>
      <c r="N107" s="1222"/>
      <c r="O107" s="1222"/>
      <c r="P107" s="1193" t="s">
        <v>181</v>
      </c>
      <c r="Q107" s="2139">
        <v>1</v>
      </c>
      <c r="R107" s="2139"/>
      <c r="S107" s="2257"/>
      <c r="T107" s="2258"/>
      <c r="U107" s="2254"/>
      <c r="V107" s="2254"/>
      <c r="X107" s="1291"/>
    </row>
    <row r="108" spans="2:24" ht="16.5" x14ac:dyDescent="0.35">
      <c r="B108" s="1291"/>
      <c r="D108" s="1267" t="s">
        <v>434</v>
      </c>
      <c r="E108" s="1223" t="s">
        <v>769</v>
      </c>
      <c r="F108" s="1223"/>
      <c r="G108" s="1222"/>
      <c r="H108" s="1222"/>
      <c r="I108" s="1222"/>
      <c r="J108" s="1222"/>
      <c r="K108" s="1222"/>
      <c r="L108" s="1222"/>
      <c r="M108" s="1222"/>
      <c r="N108" s="1222"/>
      <c r="O108" s="1222"/>
      <c r="P108" s="1222"/>
      <c r="Q108" s="2139"/>
      <c r="R108" s="2139"/>
      <c r="S108" s="2139"/>
      <c r="T108" s="2139"/>
      <c r="U108" s="2254"/>
      <c r="V108" s="2254"/>
      <c r="X108" s="1291"/>
    </row>
    <row r="109" spans="2:24" ht="16.5" x14ac:dyDescent="0.35">
      <c r="B109" s="1291"/>
      <c r="D109" s="1280"/>
      <c r="F109" s="1222" t="s">
        <v>964</v>
      </c>
      <c r="G109" s="1222"/>
      <c r="H109" s="1222"/>
      <c r="I109" s="1222"/>
      <c r="J109" s="1222"/>
      <c r="K109" s="1222"/>
      <c r="L109" s="1222"/>
      <c r="M109" s="1222"/>
      <c r="N109" s="1222"/>
      <c r="O109" s="1222"/>
      <c r="P109" s="1234" t="s">
        <v>180</v>
      </c>
      <c r="Q109" s="2139">
        <v>1</v>
      </c>
      <c r="R109" s="2139"/>
      <c r="S109" s="2257"/>
      <c r="T109" s="2258"/>
      <c r="U109" s="2254"/>
      <c r="V109" s="2254"/>
      <c r="X109" s="1291"/>
    </row>
    <row r="110" spans="2:24" ht="16.5" x14ac:dyDescent="0.35">
      <c r="B110" s="1291"/>
      <c r="D110" s="1280"/>
      <c r="F110" s="1222" t="s">
        <v>963</v>
      </c>
      <c r="G110" s="1222"/>
      <c r="H110" s="1222"/>
      <c r="I110" s="1222"/>
      <c r="J110" s="1222"/>
      <c r="K110" s="1222"/>
      <c r="L110" s="1222"/>
      <c r="M110" s="1222"/>
      <c r="N110" s="1222"/>
      <c r="O110" s="1222"/>
      <c r="P110" s="1234" t="s">
        <v>180</v>
      </c>
      <c r="Q110" s="2139">
        <v>1</v>
      </c>
      <c r="R110" s="2139"/>
      <c r="S110" s="2257"/>
      <c r="T110" s="2258"/>
      <c r="U110" s="2254"/>
      <c r="V110" s="2254"/>
      <c r="X110" s="1291"/>
    </row>
    <row r="111" spans="2:24" ht="16.5" hidden="1" customHeight="1" x14ac:dyDescent="0.35">
      <c r="B111" s="1291"/>
      <c r="D111" s="1267" t="s">
        <v>435</v>
      </c>
      <c r="E111" s="1223" t="s">
        <v>765</v>
      </c>
      <c r="F111" s="1223"/>
      <c r="G111" s="1222"/>
      <c r="H111" s="1222"/>
      <c r="I111" s="1222"/>
      <c r="J111" s="1222"/>
      <c r="K111" s="1222"/>
      <c r="L111" s="1222"/>
      <c r="M111" s="1222"/>
      <c r="N111" s="1222"/>
      <c r="O111" s="1222"/>
      <c r="P111" s="1234" t="s">
        <v>180</v>
      </c>
      <c r="Q111" s="2139"/>
      <c r="R111" s="2139"/>
      <c r="S111" s="2260"/>
      <c r="T111" s="2260"/>
      <c r="U111" s="2254"/>
      <c r="V111" s="2254"/>
      <c r="X111" s="1291"/>
    </row>
    <row r="112" spans="2:24" ht="16.5" x14ac:dyDescent="0.35">
      <c r="B112" s="1291"/>
      <c r="D112" s="1267" t="s">
        <v>435</v>
      </c>
      <c r="E112" s="1223" t="s">
        <v>207</v>
      </c>
      <c r="F112" s="1223"/>
      <c r="G112" s="1222"/>
      <c r="H112" s="1222"/>
      <c r="I112" s="1222"/>
      <c r="J112" s="1222"/>
      <c r="K112" s="1222"/>
      <c r="L112" s="1222"/>
      <c r="M112" s="1222"/>
      <c r="N112" s="1222"/>
      <c r="O112" s="1222"/>
      <c r="P112" s="1193" t="s">
        <v>181</v>
      </c>
      <c r="Q112" s="2139">
        <v>1</v>
      </c>
      <c r="R112" s="2139"/>
      <c r="S112" s="2257"/>
      <c r="T112" s="2258"/>
      <c r="U112" s="2254"/>
      <c r="V112" s="2254"/>
      <c r="X112" s="1291"/>
    </row>
    <row r="113" spans="2:24" ht="16.5" x14ac:dyDescent="0.35">
      <c r="B113" s="1291"/>
      <c r="D113" s="1258" t="s">
        <v>436</v>
      </c>
      <c r="E113" s="1177" t="s">
        <v>766</v>
      </c>
      <c r="F113" s="1177"/>
      <c r="G113" s="1222"/>
      <c r="H113" s="1192"/>
      <c r="I113" s="1192"/>
      <c r="J113" s="1191"/>
      <c r="K113" s="1191"/>
      <c r="L113" s="1191"/>
      <c r="M113" s="1191"/>
      <c r="N113" s="1191"/>
      <c r="O113" s="1191"/>
      <c r="P113" s="1193" t="s">
        <v>181</v>
      </c>
      <c r="Q113" s="2139">
        <v>1</v>
      </c>
      <c r="R113" s="2139"/>
      <c r="S113" s="2116"/>
      <c r="T113" s="2117"/>
      <c r="U113" s="2254"/>
      <c r="V113" s="2254"/>
      <c r="X113" s="1291"/>
    </row>
    <row r="114" spans="2:24" ht="16.5" x14ac:dyDescent="0.35">
      <c r="B114" s="1291"/>
      <c r="D114" s="1258" t="s">
        <v>461</v>
      </c>
      <c r="E114" s="1169" t="s">
        <v>1000</v>
      </c>
      <c r="F114" s="1169"/>
      <c r="G114" s="1222"/>
      <c r="H114" s="1192"/>
      <c r="I114" s="1192"/>
      <c r="J114" s="1191"/>
      <c r="K114" s="1191"/>
      <c r="L114" s="1191"/>
      <c r="M114" s="1191"/>
      <c r="N114" s="1191"/>
      <c r="O114" s="1191"/>
      <c r="P114" s="1193" t="s">
        <v>181</v>
      </c>
      <c r="Q114" s="2139">
        <v>1</v>
      </c>
      <c r="R114" s="2139"/>
      <c r="S114" s="2116"/>
      <c r="T114" s="2117"/>
      <c r="U114" s="2254"/>
      <c r="V114" s="2254"/>
      <c r="X114" s="1291"/>
    </row>
    <row r="115" spans="2:24" ht="16.5" x14ac:dyDescent="0.35">
      <c r="B115" s="1291"/>
      <c r="D115" s="2205" t="s">
        <v>40</v>
      </c>
      <c r="E115" s="2205"/>
      <c r="F115" s="2205"/>
      <c r="G115" s="2205"/>
      <c r="H115" s="2205"/>
      <c r="I115" s="2205"/>
      <c r="J115" s="2205"/>
      <c r="K115" s="2205"/>
      <c r="L115" s="2205"/>
      <c r="M115" s="2205"/>
      <c r="N115" s="2205"/>
      <c r="O115" s="2205"/>
      <c r="P115" s="2205"/>
      <c r="Q115" s="2209">
        <f>SUM(Q102:R114)</f>
        <v>10</v>
      </c>
      <c r="R115" s="2209"/>
      <c r="S115" s="2210">
        <f>SUM(S102:T114)</f>
        <v>0</v>
      </c>
      <c r="T115" s="2210"/>
      <c r="U115" s="1276"/>
      <c r="V115" s="1276"/>
      <c r="X115" s="1291"/>
    </row>
    <row r="116" spans="2:24" x14ac:dyDescent="0.25">
      <c r="B116" s="1291"/>
      <c r="D116" s="1191"/>
      <c r="E116" s="1191"/>
      <c r="F116" s="1191"/>
      <c r="G116" s="1191"/>
      <c r="H116" s="1191"/>
      <c r="I116" s="1191"/>
      <c r="J116" s="1191"/>
      <c r="K116" s="1191"/>
      <c r="L116" s="1191"/>
      <c r="M116" s="1191"/>
      <c r="N116" s="1191"/>
      <c r="O116" s="1191"/>
      <c r="P116" s="1191"/>
      <c r="Q116" s="1191"/>
      <c r="R116" s="1191"/>
      <c r="S116" s="1191"/>
      <c r="T116" s="1191"/>
      <c r="U116" s="1215"/>
      <c r="V116" s="1215"/>
      <c r="X116" s="1291"/>
    </row>
    <row r="117" spans="2:24" ht="18" x14ac:dyDescent="0.35">
      <c r="B117" s="1291"/>
      <c r="D117" s="2259" t="s">
        <v>509</v>
      </c>
      <c r="E117" s="2259"/>
      <c r="F117" s="2259"/>
      <c r="G117" s="2259"/>
      <c r="H117" s="2259"/>
      <c r="I117" s="2259"/>
      <c r="J117" s="2259"/>
      <c r="K117" s="2259"/>
      <c r="L117" s="2259"/>
      <c r="M117" s="2259"/>
      <c r="N117" s="2259"/>
      <c r="O117" s="2259"/>
      <c r="P117" s="2259"/>
      <c r="Q117" s="2259"/>
      <c r="R117" s="2259"/>
      <c r="S117" s="2259"/>
      <c r="T117" s="2259"/>
      <c r="U117" s="1275" t="s">
        <v>1207</v>
      </c>
      <c r="V117" s="1275"/>
      <c r="X117" s="1291"/>
    </row>
    <row r="118" spans="2:24" ht="16.5" x14ac:dyDescent="0.35">
      <c r="B118" s="1291"/>
      <c r="D118" s="1258" t="s">
        <v>443</v>
      </c>
      <c r="E118" s="1177" t="s">
        <v>767</v>
      </c>
      <c r="F118" s="1177"/>
      <c r="G118" s="1177"/>
      <c r="H118" s="1192"/>
      <c r="I118" s="1192"/>
      <c r="J118" s="1192"/>
      <c r="K118" s="1192"/>
      <c r="L118" s="1192"/>
      <c r="M118" s="1192"/>
      <c r="N118" s="1191"/>
      <c r="O118" s="1191"/>
      <c r="P118" s="1234" t="s">
        <v>180</v>
      </c>
      <c r="Q118" s="2139">
        <v>2</v>
      </c>
      <c r="R118" s="2139"/>
      <c r="S118" s="2257"/>
      <c r="T118" s="2257"/>
      <c r="U118" s="2255"/>
      <c r="V118" s="2255"/>
      <c r="X118" s="1291"/>
    </row>
    <row r="119" spans="2:24" ht="16.5" x14ac:dyDescent="0.35">
      <c r="B119" s="1291"/>
      <c r="D119" s="2205" t="s">
        <v>40</v>
      </c>
      <c r="E119" s="2205"/>
      <c r="F119" s="2205"/>
      <c r="G119" s="2205"/>
      <c r="H119" s="2205"/>
      <c r="I119" s="2205"/>
      <c r="J119" s="2205"/>
      <c r="K119" s="2205"/>
      <c r="L119" s="2205"/>
      <c r="M119" s="2205"/>
      <c r="N119" s="2205"/>
      <c r="O119" s="2205"/>
      <c r="P119" s="2205"/>
      <c r="Q119" s="2209">
        <f>SUM(Q118:R118)</f>
        <v>2</v>
      </c>
      <c r="R119" s="2209"/>
      <c r="S119" s="2210">
        <f>SUM(S118)</f>
        <v>0</v>
      </c>
      <c r="T119" s="2210"/>
      <c r="U119" s="1276"/>
      <c r="V119" s="1276"/>
      <c r="X119" s="1291"/>
    </row>
    <row r="120" spans="2:24" x14ac:dyDescent="0.25">
      <c r="B120" s="1291"/>
      <c r="D120" s="1191"/>
      <c r="E120" s="1191"/>
      <c r="F120" s="1191"/>
      <c r="G120" s="1191"/>
      <c r="H120" s="1191"/>
      <c r="I120" s="1191"/>
      <c r="J120" s="1191"/>
      <c r="K120" s="1191"/>
      <c r="L120" s="1191"/>
      <c r="M120" s="1191"/>
      <c r="N120" s="1191"/>
      <c r="O120" s="1191"/>
      <c r="P120" s="1191"/>
      <c r="Q120" s="1191"/>
      <c r="R120" s="1191"/>
      <c r="S120" s="1191"/>
      <c r="T120" s="1191"/>
      <c r="U120" s="1215"/>
      <c r="V120" s="1215"/>
      <c r="X120" s="1291"/>
    </row>
    <row r="121" spans="2:24" ht="18" x14ac:dyDescent="0.35">
      <c r="B121" s="1291"/>
      <c r="D121" s="2259" t="s">
        <v>817</v>
      </c>
      <c r="E121" s="2259"/>
      <c r="F121" s="2259"/>
      <c r="G121" s="2259"/>
      <c r="H121" s="2259"/>
      <c r="I121" s="2259"/>
      <c r="J121" s="2259"/>
      <c r="K121" s="2259"/>
      <c r="L121" s="2259"/>
      <c r="M121" s="2259"/>
      <c r="N121" s="2259"/>
      <c r="O121" s="2259"/>
      <c r="P121" s="2259"/>
      <c r="Q121" s="2259"/>
      <c r="R121" s="2259"/>
      <c r="S121" s="2259"/>
      <c r="T121" s="2259"/>
      <c r="U121" s="1275" t="s">
        <v>1207</v>
      </c>
      <c r="V121" s="1275"/>
      <c r="X121" s="1291"/>
    </row>
    <row r="122" spans="2:24" ht="16.5" x14ac:dyDescent="0.35">
      <c r="B122" s="1291"/>
      <c r="D122" s="1258" t="s">
        <v>475</v>
      </c>
      <c r="E122" s="1177" t="s">
        <v>213</v>
      </c>
      <c r="F122" s="1177"/>
      <c r="G122" s="1192"/>
      <c r="H122" s="1192"/>
      <c r="I122" s="1192"/>
      <c r="J122" s="1192"/>
      <c r="K122" s="1192"/>
      <c r="L122" s="1192"/>
      <c r="M122" s="1192"/>
      <c r="N122" s="1192"/>
      <c r="O122" s="1192"/>
      <c r="P122" s="1234" t="s">
        <v>180</v>
      </c>
      <c r="Q122" s="2139">
        <v>2</v>
      </c>
      <c r="R122" s="2139"/>
      <c r="S122" s="2257"/>
      <c r="T122" s="2258"/>
      <c r="U122" s="2254"/>
      <c r="V122" s="2254"/>
      <c r="X122" s="1291"/>
    </row>
    <row r="123" spans="2:24" ht="16.5" x14ac:dyDescent="0.35">
      <c r="B123" s="1291"/>
      <c r="D123" s="1258" t="s">
        <v>476</v>
      </c>
      <c r="E123" s="1177" t="s">
        <v>214</v>
      </c>
      <c r="F123" s="1177"/>
      <c r="G123" s="1192"/>
      <c r="H123" s="1192"/>
      <c r="I123" s="1192"/>
      <c r="J123" s="1192"/>
      <c r="K123" s="1192"/>
      <c r="L123" s="1192"/>
      <c r="M123" s="1192"/>
      <c r="N123" s="1192"/>
      <c r="O123" s="1192"/>
      <c r="P123" s="1193" t="s">
        <v>181</v>
      </c>
      <c r="Q123" s="2139">
        <v>1</v>
      </c>
      <c r="R123" s="2139"/>
      <c r="S123" s="2257"/>
      <c r="T123" s="2258"/>
      <c r="U123" s="2254"/>
      <c r="V123" s="2254"/>
      <c r="X123" s="1291"/>
    </row>
    <row r="124" spans="2:24" ht="16.5" x14ac:dyDescent="0.35">
      <c r="B124" s="1291"/>
      <c r="D124" s="1258" t="s">
        <v>477</v>
      </c>
      <c r="E124" s="1177" t="s">
        <v>215</v>
      </c>
      <c r="F124" s="1177"/>
      <c r="G124" s="1192"/>
      <c r="H124" s="1192"/>
      <c r="I124" s="1192"/>
      <c r="J124" s="1192"/>
      <c r="K124" s="1192"/>
      <c r="L124" s="1192"/>
      <c r="M124" s="1192"/>
      <c r="N124" s="1192"/>
      <c r="O124" s="1192"/>
      <c r="P124" s="1191"/>
      <c r="Q124" s="2139"/>
      <c r="R124" s="2139"/>
      <c r="S124" s="2139"/>
      <c r="T124" s="2139"/>
      <c r="U124" s="2254"/>
      <c r="V124" s="2254"/>
      <c r="X124" s="1291"/>
    </row>
    <row r="125" spans="2:24" ht="27.75" customHeight="1" x14ac:dyDescent="0.35">
      <c r="B125" s="1291"/>
      <c r="D125" s="1266"/>
      <c r="F125" s="2206" t="s">
        <v>316</v>
      </c>
      <c r="G125" s="2206"/>
      <c r="H125" s="2206"/>
      <c r="I125" s="2206"/>
      <c r="J125" s="2206"/>
      <c r="K125" s="2206"/>
      <c r="L125" s="2206"/>
      <c r="M125" s="2206"/>
      <c r="N125" s="2206"/>
      <c r="O125" s="2206"/>
      <c r="P125" s="1243" t="s">
        <v>53</v>
      </c>
      <c r="Q125" s="2139">
        <v>2</v>
      </c>
      <c r="R125" s="2139"/>
      <c r="S125" s="2257"/>
      <c r="T125" s="2258"/>
      <c r="U125" s="2254"/>
      <c r="V125" s="2254"/>
      <c r="X125" s="1291"/>
    </row>
    <row r="126" spans="2:24" ht="16.5" x14ac:dyDescent="0.35">
      <c r="B126" s="1291"/>
      <c r="D126" s="1258" t="s">
        <v>988</v>
      </c>
      <c r="E126" s="1177" t="s">
        <v>216</v>
      </c>
      <c r="F126" s="1177"/>
      <c r="G126" s="1192"/>
      <c r="H126" s="1192"/>
      <c r="I126" s="1192"/>
      <c r="J126" s="1192"/>
      <c r="K126" s="1192"/>
      <c r="L126" s="1192"/>
      <c r="M126" s="1192"/>
      <c r="N126" s="1192"/>
      <c r="O126" s="1192"/>
      <c r="P126" s="1191"/>
      <c r="Q126" s="2139"/>
      <c r="R126" s="2139"/>
      <c r="S126" s="2139"/>
      <c r="T126" s="2139"/>
      <c r="U126" s="2254"/>
      <c r="V126" s="2254"/>
      <c r="X126" s="1291"/>
    </row>
    <row r="127" spans="2:24" ht="16.5" x14ac:dyDescent="0.35">
      <c r="B127" s="1291"/>
      <c r="D127" s="1266"/>
      <c r="F127" s="1192" t="s">
        <v>1011</v>
      </c>
      <c r="G127" s="1192"/>
      <c r="H127" s="1192"/>
      <c r="I127" s="1192"/>
      <c r="J127" s="1192"/>
      <c r="K127" s="1192"/>
      <c r="L127" s="1192"/>
      <c r="M127" s="1192"/>
      <c r="N127" s="1192"/>
      <c r="O127" s="1192"/>
      <c r="P127" s="1193" t="s">
        <v>181</v>
      </c>
      <c r="Q127" s="2139">
        <v>1</v>
      </c>
      <c r="R127" s="2139"/>
      <c r="S127" s="2257"/>
      <c r="T127" s="2258"/>
      <c r="U127" s="2254"/>
      <c r="V127" s="2254"/>
      <c r="X127" s="1291"/>
    </row>
    <row r="128" spans="2:24" ht="16.5" x14ac:dyDescent="0.35">
      <c r="B128" s="1291"/>
      <c r="D128" s="1266"/>
      <c r="F128" s="1192" t="s">
        <v>1012</v>
      </c>
      <c r="G128" s="1192"/>
      <c r="H128" s="1192"/>
      <c r="I128" s="1192"/>
      <c r="J128" s="1192"/>
      <c r="K128" s="1192"/>
      <c r="L128" s="1192"/>
      <c r="M128" s="1192"/>
      <c r="N128" s="1192"/>
      <c r="O128" s="1192"/>
      <c r="P128" s="1243" t="s">
        <v>53</v>
      </c>
      <c r="Q128" s="2139">
        <v>1</v>
      </c>
      <c r="R128" s="2139"/>
      <c r="S128" s="2257"/>
      <c r="T128" s="2258"/>
      <c r="U128" s="2254"/>
      <c r="V128" s="2254"/>
      <c r="X128" s="1291"/>
    </row>
    <row r="129" spans="2:24" ht="16.5" x14ac:dyDescent="0.35">
      <c r="B129" s="1291"/>
      <c r="D129" s="1266"/>
      <c r="F129" s="1192" t="s">
        <v>1013</v>
      </c>
      <c r="G129" s="1192"/>
      <c r="H129" s="1192"/>
      <c r="I129" s="1192"/>
      <c r="J129" s="1192"/>
      <c r="K129" s="1192"/>
      <c r="L129" s="1192"/>
      <c r="M129" s="1192"/>
      <c r="N129" s="1192"/>
      <c r="O129" s="1192"/>
      <c r="P129" s="1243" t="s">
        <v>53</v>
      </c>
      <c r="Q129" s="2139">
        <v>1</v>
      </c>
      <c r="R129" s="2139"/>
      <c r="S129" s="2257"/>
      <c r="T129" s="2258"/>
      <c r="U129" s="2254"/>
      <c r="V129" s="2254"/>
      <c r="X129" s="1291"/>
    </row>
    <row r="130" spans="2:24" ht="16.5" x14ac:dyDescent="0.35">
      <c r="B130" s="1291"/>
      <c r="D130" s="1266"/>
      <c r="F130" s="1192" t="s">
        <v>1014</v>
      </c>
      <c r="G130" s="1192"/>
      <c r="H130" s="1192"/>
      <c r="I130" s="1192"/>
      <c r="J130" s="1192"/>
      <c r="K130" s="1192"/>
      <c r="L130" s="1192"/>
      <c r="M130" s="1192"/>
      <c r="N130" s="1192"/>
      <c r="O130" s="1192"/>
      <c r="P130" s="1243" t="s">
        <v>53</v>
      </c>
      <c r="Q130" s="2139">
        <v>1</v>
      </c>
      <c r="R130" s="2139"/>
      <c r="S130" s="2257"/>
      <c r="T130" s="2258"/>
      <c r="U130" s="2254"/>
      <c r="V130" s="2254"/>
      <c r="X130" s="1291"/>
    </row>
    <row r="131" spans="2:24" ht="16.5" x14ac:dyDescent="0.35">
      <c r="B131" s="1291"/>
      <c r="D131" s="1266"/>
      <c r="F131" s="1192" t="s">
        <v>1015</v>
      </c>
      <c r="G131" s="1192"/>
      <c r="H131" s="1192"/>
      <c r="I131" s="1192"/>
      <c r="J131" s="1192"/>
      <c r="K131" s="1192"/>
      <c r="L131" s="1192"/>
      <c r="M131" s="1192"/>
      <c r="N131" s="1192"/>
      <c r="O131" s="1192"/>
      <c r="P131" s="1243" t="s">
        <v>53</v>
      </c>
      <c r="Q131" s="2139">
        <v>1</v>
      </c>
      <c r="R131" s="2139"/>
      <c r="S131" s="2257"/>
      <c r="T131" s="2258"/>
      <c r="U131" s="2254"/>
      <c r="V131" s="2254"/>
      <c r="X131" s="1291"/>
    </row>
    <row r="132" spans="2:24" ht="16.5" x14ac:dyDescent="0.35">
      <c r="B132" s="1291"/>
      <c r="D132" s="1266"/>
      <c r="F132" s="1192" t="s">
        <v>1016</v>
      </c>
      <c r="G132" s="1192"/>
      <c r="H132" s="1192"/>
      <c r="I132" s="1192"/>
      <c r="J132" s="1192"/>
      <c r="K132" s="1192"/>
      <c r="L132" s="1192"/>
      <c r="M132" s="1192"/>
      <c r="N132" s="1192"/>
      <c r="O132" s="1192"/>
      <c r="P132" s="1243" t="s">
        <v>53</v>
      </c>
      <c r="Q132" s="2139">
        <v>1</v>
      </c>
      <c r="R132" s="2139"/>
      <c r="S132" s="2257"/>
      <c r="T132" s="2258"/>
      <c r="U132" s="2254"/>
      <c r="V132" s="2254"/>
      <c r="X132" s="1291"/>
    </row>
    <row r="133" spans="2:24" ht="16.5" x14ac:dyDescent="0.35">
      <c r="B133" s="1291"/>
      <c r="D133" s="1254"/>
      <c r="F133" s="1192" t="s">
        <v>1017</v>
      </c>
      <c r="G133" s="1192"/>
      <c r="H133" s="1192"/>
      <c r="I133" s="1192"/>
      <c r="J133" s="1192"/>
      <c r="K133" s="1192"/>
      <c r="L133" s="1192"/>
      <c r="M133" s="1192"/>
      <c r="N133" s="1192"/>
      <c r="O133" s="1192"/>
      <c r="P133" s="1243" t="s">
        <v>53</v>
      </c>
      <c r="Q133" s="2139">
        <v>1</v>
      </c>
      <c r="R133" s="2139"/>
      <c r="S133" s="2257"/>
      <c r="T133" s="2258"/>
      <c r="U133" s="2254"/>
      <c r="V133" s="2254"/>
      <c r="X133" s="1291"/>
    </row>
    <row r="134" spans="2:24" ht="16.5" x14ac:dyDescent="0.35">
      <c r="B134" s="1291"/>
      <c r="D134" s="2205" t="s">
        <v>40</v>
      </c>
      <c r="E134" s="2205"/>
      <c r="F134" s="2205"/>
      <c r="G134" s="2205"/>
      <c r="H134" s="2205"/>
      <c r="I134" s="2205"/>
      <c r="J134" s="2205"/>
      <c r="K134" s="2205"/>
      <c r="L134" s="2205"/>
      <c r="M134" s="2205"/>
      <c r="N134" s="2205"/>
      <c r="O134" s="2205"/>
      <c r="P134" s="2205"/>
      <c r="Q134" s="2209">
        <f>SUM(Q122:R133)</f>
        <v>12</v>
      </c>
      <c r="R134" s="2209"/>
      <c r="S134" s="2210">
        <f>SUM(S122:T133)</f>
        <v>0</v>
      </c>
      <c r="T134" s="2210"/>
      <c r="U134" s="1276"/>
      <c r="V134" s="1276"/>
      <c r="X134" s="1291"/>
    </row>
    <row r="135" spans="2:24" x14ac:dyDescent="0.25">
      <c r="B135" s="1291"/>
      <c r="D135" s="1191"/>
      <c r="E135" s="1191"/>
      <c r="F135" s="1191"/>
      <c r="G135" s="1191"/>
      <c r="H135" s="1191"/>
      <c r="I135" s="1191"/>
      <c r="J135" s="1191"/>
      <c r="K135" s="1191"/>
      <c r="L135" s="1191"/>
      <c r="M135" s="1191"/>
      <c r="N135" s="1191"/>
      <c r="O135" s="1191"/>
      <c r="P135" s="1191"/>
      <c r="Q135" s="1191"/>
      <c r="R135" s="1191"/>
      <c r="S135" s="1191"/>
      <c r="T135" s="1191"/>
      <c r="U135" s="1215"/>
      <c r="V135" s="1215"/>
      <c r="X135" s="1291"/>
    </row>
    <row r="136" spans="2:24" ht="18" x14ac:dyDescent="0.35">
      <c r="B136" s="1291"/>
      <c r="D136" s="2259" t="s">
        <v>823</v>
      </c>
      <c r="E136" s="2259"/>
      <c r="F136" s="2259"/>
      <c r="G136" s="2259"/>
      <c r="H136" s="2259"/>
      <c r="I136" s="2259"/>
      <c r="J136" s="2259"/>
      <c r="K136" s="2259"/>
      <c r="L136" s="2259"/>
      <c r="M136" s="2259"/>
      <c r="N136" s="2259"/>
      <c r="O136" s="2259"/>
      <c r="P136" s="2259"/>
      <c r="Q136" s="2259"/>
      <c r="R136" s="2259"/>
      <c r="S136" s="2259"/>
      <c r="T136" s="2259"/>
      <c r="U136" s="1275" t="s">
        <v>1207</v>
      </c>
      <c r="V136" s="1275"/>
      <c r="X136" s="1291"/>
    </row>
    <row r="137" spans="2:24" ht="16.5" x14ac:dyDescent="0.35">
      <c r="B137" s="1291"/>
      <c r="D137" s="1258" t="s">
        <v>262</v>
      </c>
      <c r="E137" s="1177" t="s">
        <v>263</v>
      </c>
      <c r="F137" s="1177"/>
      <c r="G137" s="1191"/>
      <c r="H137" s="1192"/>
      <c r="I137" s="1192"/>
      <c r="J137" s="1192"/>
      <c r="K137" s="1192"/>
      <c r="L137" s="1192"/>
      <c r="M137" s="1192"/>
      <c r="N137" s="1192"/>
      <c r="O137" s="1192"/>
      <c r="P137" s="1191"/>
      <c r="Q137" s="2139"/>
      <c r="R137" s="2139"/>
      <c r="S137" s="2139"/>
      <c r="T137" s="2139"/>
      <c r="U137" s="2254"/>
      <c r="V137" s="2254"/>
      <c r="X137" s="1291"/>
    </row>
    <row r="138" spans="2:24" ht="16.5" x14ac:dyDescent="0.35">
      <c r="B138" s="1291"/>
      <c r="D138" s="1266"/>
      <c r="F138" s="1192" t="s">
        <v>870</v>
      </c>
      <c r="G138" s="1191"/>
      <c r="H138" s="1192"/>
      <c r="I138" s="1192"/>
      <c r="J138" s="1192"/>
      <c r="K138" s="1192"/>
      <c r="L138" s="1192"/>
      <c r="M138" s="1192"/>
      <c r="N138" s="1192"/>
      <c r="O138" s="1192"/>
      <c r="P138" s="1234" t="s">
        <v>180</v>
      </c>
      <c r="Q138" s="2139">
        <v>2</v>
      </c>
      <c r="R138" s="2139"/>
      <c r="S138" s="2257"/>
      <c r="T138" s="2258"/>
      <c r="U138" s="2254"/>
      <c r="V138" s="2254"/>
      <c r="X138" s="1291"/>
    </row>
    <row r="139" spans="2:24" ht="16.5" x14ac:dyDescent="0.35">
      <c r="B139" s="1291"/>
      <c r="D139" s="1266"/>
      <c r="F139" s="1192" t="s">
        <v>871</v>
      </c>
      <c r="G139" s="1191"/>
      <c r="H139" s="1192"/>
      <c r="I139" s="1192"/>
      <c r="J139" s="1192"/>
      <c r="K139" s="1192"/>
      <c r="L139" s="1192"/>
      <c r="M139" s="1192"/>
      <c r="N139" s="1192"/>
      <c r="O139" s="1192"/>
      <c r="P139" s="1193" t="s">
        <v>181</v>
      </c>
      <c r="Q139" s="2139">
        <v>1</v>
      </c>
      <c r="R139" s="2139"/>
      <c r="S139" s="2258"/>
      <c r="T139" s="2280"/>
      <c r="U139" s="2254"/>
      <c r="V139" s="2254"/>
      <c r="X139" s="1291"/>
    </row>
    <row r="140" spans="2:24" ht="16.5" x14ac:dyDescent="0.35">
      <c r="B140" s="1291"/>
      <c r="D140" s="1266"/>
      <c r="F140" s="1222" t="s">
        <v>971</v>
      </c>
      <c r="G140" s="1191"/>
      <c r="H140" s="1192"/>
      <c r="I140" s="1192"/>
      <c r="J140" s="1192"/>
      <c r="K140" s="1192"/>
      <c r="L140" s="1192"/>
      <c r="M140" s="1192"/>
      <c r="N140" s="1192"/>
      <c r="O140" s="1192"/>
      <c r="P140" s="1234" t="s">
        <v>180</v>
      </c>
      <c r="Q140" s="2139">
        <v>1</v>
      </c>
      <c r="R140" s="2139"/>
      <c r="S140" s="2257"/>
      <c r="T140" s="2258"/>
      <c r="U140" s="2254"/>
      <c r="V140" s="2254"/>
      <c r="X140" s="1291"/>
    </row>
    <row r="141" spans="2:24" ht="16.5" x14ac:dyDescent="0.35">
      <c r="B141" s="1291"/>
      <c r="D141" s="1258" t="s">
        <v>266</v>
      </c>
      <c r="E141" s="1177" t="s">
        <v>267</v>
      </c>
      <c r="F141" s="1177"/>
      <c r="G141" s="1191"/>
      <c r="H141" s="1192"/>
      <c r="I141" s="1192"/>
      <c r="J141" s="1192"/>
      <c r="K141" s="1192"/>
      <c r="L141" s="1192"/>
      <c r="M141" s="1192"/>
      <c r="N141" s="1192"/>
      <c r="O141" s="1192"/>
      <c r="P141" s="1233"/>
      <c r="Q141" s="2139"/>
      <c r="R141" s="2139"/>
      <c r="S141" s="2139"/>
      <c r="T141" s="2139"/>
      <c r="U141" s="2254"/>
      <c r="V141" s="2254"/>
      <c r="X141" s="1291"/>
    </row>
    <row r="142" spans="2:24" ht="16.5" x14ac:dyDescent="0.35">
      <c r="B142" s="1291"/>
      <c r="D142" s="1266"/>
      <c r="F142" s="1192" t="s">
        <v>268</v>
      </c>
      <c r="G142" s="1191"/>
      <c r="H142" s="1192"/>
      <c r="I142" s="1192"/>
      <c r="J142" s="1192"/>
      <c r="K142" s="1192"/>
      <c r="L142" s="1192"/>
      <c r="M142" s="1192"/>
      <c r="N142" s="1192"/>
      <c r="O142" s="1192"/>
      <c r="P142" s="1243" t="s">
        <v>53</v>
      </c>
      <c r="Q142" s="2139">
        <v>1</v>
      </c>
      <c r="R142" s="2139"/>
      <c r="S142" s="2143"/>
      <c r="T142" s="2144"/>
      <c r="U142" s="2254"/>
      <c r="V142" s="2254"/>
      <c r="X142" s="1291"/>
    </row>
    <row r="143" spans="2:24" ht="16.5" x14ac:dyDescent="0.35">
      <c r="B143" s="1291"/>
      <c r="D143" s="1266"/>
      <c r="F143" s="1192" t="s">
        <v>269</v>
      </c>
      <c r="G143" s="1191"/>
      <c r="H143" s="1192"/>
      <c r="I143" s="1192"/>
      <c r="J143" s="1192"/>
      <c r="K143" s="1192"/>
      <c r="L143" s="1192"/>
      <c r="M143" s="1192"/>
      <c r="N143" s="1192"/>
      <c r="O143" s="1192"/>
      <c r="P143" s="1243" t="s">
        <v>53</v>
      </c>
      <c r="Q143" s="2139">
        <v>2</v>
      </c>
      <c r="R143" s="2139"/>
      <c r="S143" s="2143"/>
      <c r="T143" s="2144"/>
      <c r="U143" s="2254"/>
      <c r="V143" s="2254"/>
      <c r="X143" s="1291"/>
    </row>
    <row r="144" spans="2:24" ht="16.5" x14ac:dyDescent="0.35">
      <c r="B144" s="1291"/>
      <c r="D144" s="1258" t="s">
        <v>270</v>
      </c>
      <c r="E144" s="1177" t="s">
        <v>317</v>
      </c>
      <c r="F144" s="1177"/>
      <c r="G144" s="1191"/>
      <c r="H144" s="1192"/>
      <c r="I144" s="1192"/>
      <c r="J144" s="1192"/>
      <c r="K144" s="1192"/>
      <c r="L144" s="1192"/>
      <c r="M144" s="1192"/>
      <c r="N144" s="1192"/>
      <c r="O144" s="1192"/>
      <c r="P144" s="1233"/>
      <c r="Q144" s="2139"/>
      <c r="R144" s="2139"/>
      <c r="S144" s="2139"/>
      <c r="T144" s="2139"/>
      <c r="U144" s="2254"/>
      <c r="V144" s="2254"/>
      <c r="X144" s="1291"/>
    </row>
    <row r="145" spans="2:24" ht="16.5" x14ac:dyDescent="0.35">
      <c r="B145" s="1291"/>
      <c r="D145" s="1266"/>
      <c r="F145" s="1192" t="s">
        <v>318</v>
      </c>
      <c r="G145" s="1191"/>
      <c r="H145" s="1192"/>
      <c r="I145" s="1192"/>
      <c r="J145" s="1192"/>
      <c r="K145" s="1192"/>
      <c r="L145" s="1192"/>
      <c r="M145" s="1192"/>
      <c r="N145" s="1192"/>
      <c r="O145" s="1192"/>
      <c r="P145" s="1243" t="s">
        <v>53</v>
      </c>
      <c r="Q145" s="2139">
        <v>1</v>
      </c>
      <c r="R145" s="2139"/>
      <c r="S145" s="2257"/>
      <c r="T145" s="2258"/>
      <c r="U145" s="2254"/>
      <c r="V145" s="2254"/>
      <c r="X145" s="1291"/>
    </row>
    <row r="146" spans="2:24" ht="16.5" x14ac:dyDescent="0.35">
      <c r="B146" s="1291"/>
      <c r="D146" s="1266"/>
      <c r="F146" s="1192" t="s">
        <v>319</v>
      </c>
      <c r="G146" s="1191"/>
      <c r="H146" s="1192"/>
      <c r="I146" s="1192"/>
      <c r="J146" s="1192"/>
      <c r="K146" s="1192"/>
      <c r="L146" s="1192"/>
      <c r="M146" s="1192"/>
      <c r="N146" s="1192"/>
      <c r="O146" s="1192"/>
      <c r="P146" s="1243" t="s">
        <v>53</v>
      </c>
      <c r="Q146" s="2139">
        <v>2</v>
      </c>
      <c r="R146" s="2139"/>
      <c r="S146" s="2257"/>
      <c r="T146" s="2258"/>
      <c r="U146" s="2254"/>
      <c r="V146" s="2254"/>
      <c r="X146" s="1291"/>
    </row>
    <row r="147" spans="2:24" ht="16.5" x14ac:dyDescent="0.35">
      <c r="B147" s="1291"/>
      <c r="D147" s="1258" t="s">
        <v>275</v>
      </c>
      <c r="E147" s="1177" t="s">
        <v>271</v>
      </c>
      <c r="F147" s="1177"/>
      <c r="G147" s="1191"/>
      <c r="H147" s="1192"/>
      <c r="I147" s="1192"/>
      <c r="J147" s="1192"/>
      <c r="K147" s="1192"/>
      <c r="L147" s="1192"/>
      <c r="M147" s="1192"/>
      <c r="N147" s="1192"/>
      <c r="O147" s="1192"/>
      <c r="P147" s="1233"/>
      <c r="Q147" s="2139"/>
      <c r="R147" s="2139"/>
      <c r="S147" s="2139"/>
      <c r="T147" s="2139"/>
      <c r="U147" s="2254"/>
      <c r="V147" s="2254"/>
      <c r="X147" s="1291"/>
    </row>
    <row r="148" spans="2:24" ht="16.5" x14ac:dyDescent="0.35">
      <c r="B148" s="1291"/>
      <c r="D148" s="1266"/>
      <c r="F148" s="1192" t="s">
        <v>965</v>
      </c>
      <c r="G148" s="1191"/>
      <c r="H148" s="1192"/>
      <c r="I148" s="1192"/>
      <c r="J148" s="1192"/>
      <c r="K148" s="1192"/>
      <c r="L148" s="1192"/>
      <c r="M148" s="1192"/>
      <c r="N148" s="1192"/>
      <c r="O148" s="1192"/>
      <c r="P148" s="1243" t="s">
        <v>53</v>
      </c>
      <c r="Q148" s="2139">
        <v>2</v>
      </c>
      <c r="R148" s="2139"/>
      <c r="S148" s="2257"/>
      <c r="T148" s="2258"/>
      <c r="U148" s="2254"/>
      <c r="V148" s="2254"/>
      <c r="X148" s="1291"/>
    </row>
    <row r="149" spans="2:24" ht="16.5" hidden="1" customHeight="1" x14ac:dyDescent="0.35">
      <c r="B149" s="1291"/>
      <c r="D149" s="1258" t="s">
        <v>966</v>
      </c>
      <c r="E149" s="1177" t="s">
        <v>967</v>
      </c>
      <c r="F149" s="1177"/>
      <c r="G149" s="1191"/>
      <c r="H149" s="1192"/>
      <c r="I149" s="1192"/>
      <c r="J149" s="1192"/>
      <c r="K149" s="1192"/>
      <c r="L149" s="1192"/>
      <c r="M149" s="1192"/>
      <c r="N149" s="1192"/>
      <c r="O149" s="1192"/>
      <c r="P149" s="1243" t="s">
        <v>53</v>
      </c>
      <c r="Q149" s="2139"/>
      <c r="R149" s="2139"/>
      <c r="S149" s="2260"/>
      <c r="T149" s="2260"/>
      <c r="U149" s="1215"/>
      <c r="V149" s="1215"/>
      <c r="X149" s="1291"/>
    </row>
    <row r="150" spans="2:24" ht="16.5" hidden="1" customHeight="1" x14ac:dyDescent="0.35">
      <c r="B150" s="1291"/>
      <c r="D150" s="1254"/>
      <c r="E150" s="1192" t="s">
        <v>274</v>
      </c>
      <c r="F150" s="1192"/>
      <c r="G150" s="1191"/>
      <c r="H150" s="1192"/>
      <c r="I150" s="1192"/>
      <c r="J150" s="1192"/>
      <c r="K150" s="1192"/>
      <c r="L150" s="1192"/>
      <c r="M150" s="1192"/>
      <c r="N150" s="1192"/>
      <c r="O150" s="1192"/>
      <c r="P150" s="1243" t="s">
        <v>53</v>
      </c>
      <c r="Q150" s="2139"/>
      <c r="R150" s="2139"/>
      <c r="S150" s="1283"/>
      <c r="T150" s="1283"/>
      <c r="U150" s="1215"/>
      <c r="V150" s="1215"/>
      <c r="X150" s="1291"/>
    </row>
    <row r="151" spans="2:24" ht="16.5" x14ac:dyDescent="0.35">
      <c r="B151" s="1291"/>
      <c r="D151" s="2205" t="s">
        <v>40</v>
      </c>
      <c r="E151" s="2205"/>
      <c r="F151" s="2205"/>
      <c r="G151" s="2205"/>
      <c r="H151" s="2205"/>
      <c r="I151" s="2205"/>
      <c r="J151" s="2205"/>
      <c r="K151" s="2205"/>
      <c r="L151" s="2205"/>
      <c r="M151" s="2205"/>
      <c r="N151" s="2205"/>
      <c r="O151" s="2205"/>
      <c r="P151" s="2205"/>
      <c r="Q151" s="2209">
        <f>Q138+Q139+Q143+Q146+Q149+Q148+Q140</f>
        <v>10</v>
      </c>
      <c r="R151" s="2209"/>
      <c r="S151" s="2210">
        <f>SUM(S137:T150)</f>
        <v>0</v>
      </c>
      <c r="T151" s="2210"/>
      <c r="U151" s="1276"/>
      <c r="V151" s="1276"/>
      <c r="X151" s="1291"/>
    </row>
    <row r="152" spans="2:24" ht="9.9499999999999993" customHeight="1" x14ac:dyDescent="0.25">
      <c r="B152" s="1291"/>
      <c r="D152" s="1191"/>
      <c r="E152" s="1191"/>
      <c r="F152" s="1191"/>
      <c r="G152" s="1191"/>
      <c r="H152" s="1191"/>
      <c r="I152" s="1191"/>
      <c r="J152" s="1191"/>
      <c r="K152" s="1191"/>
      <c r="L152" s="1191"/>
      <c r="M152" s="1191"/>
      <c r="N152" s="1191"/>
      <c r="O152" s="1191"/>
      <c r="P152" s="1191"/>
      <c r="Q152" s="1191"/>
      <c r="R152" s="1191"/>
      <c r="S152" s="1191"/>
      <c r="T152" s="1191"/>
      <c r="U152" s="1215"/>
      <c r="V152" s="1215"/>
      <c r="X152" s="1291"/>
    </row>
    <row r="153" spans="2:24" ht="18" x14ac:dyDescent="0.35">
      <c r="B153" s="1291"/>
      <c r="D153" s="2259" t="s">
        <v>511</v>
      </c>
      <c r="E153" s="2259"/>
      <c r="F153" s="2259"/>
      <c r="G153" s="2259"/>
      <c r="H153" s="2259"/>
      <c r="I153" s="2259"/>
      <c r="J153" s="2259"/>
      <c r="K153" s="2259"/>
      <c r="L153" s="2259"/>
      <c r="M153" s="2259"/>
      <c r="N153" s="2259"/>
      <c r="O153" s="2259"/>
      <c r="P153" s="2259"/>
      <c r="Q153" s="2259"/>
      <c r="R153" s="2259"/>
      <c r="S153" s="2259"/>
      <c r="T153" s="2259"/>
      <c r="U153" s="1275" t="s">
        <v>1207</v>
      </c>
      <c r="V153" s="1275"/>
      <c r="X153" s="1291"/>
    </row>
    <row r="154" spans="2:24" ht="16.5" x14ac:dyDescent="0.35">
      <c r="B154" s="1291"/>
      <c r="D154" s="1258" t="s">
        <v>478</v>
      </c>
      <c r="E154" s="1177" t="s">
        <v>253</v>
      </c>
      <c r="F154" s="1177"/>
      <c r="G154" s="1191"/>
      <c r="H154" s="1192"/>
      <c r="I154" s="1192"/>
      <c r="J154" s="1192"/>
      <c r="K154" s="1222"/>
      <c r="L154" s="1191"/>
      <c r="M154" s="1191"/>
      <c r="N154" s="1191"/>
      <c r="O154" s="1191"/>
      <c r="P154" s="1233"/>
      <c r="Q154" s="2226"/>
      <c r="R154" s="2226"/>
      <c r="S154" s="2139"/>
      <c r="T154" s="2139"/>
      <c r="U154" s="2254"/>
      <c r="V154" s="2254"/>
      <c r="X154" s="1291"/>
    </row>
    <row r="155" spans="2:24" ht="16.5" x14ac:dyDescent="0.35">
      <c r="B155" s="1291"/>
      <c r="D155" s="1222"/>
      <c r="F155" s="1192" t="s">
        <v>872</v>
      </c>
      <c r="G155" s="1222"/>
      <c r="H155" s="1222"/>
      <c r="I155" s="1222"/>
      <c r="J155" s="1222"/>
      <c r="K155" s="1222"/>
      <c r="L155" s="1191"/>
      <c r="M155" s="1191"/>
      <c r="N155" s="1191"/>
      <c r="O155" s="1191"/>
      <c r="P155" s="1193" t="s">
        <v>181</v>
      </c>
      <c r="Q155" s="2226">
        <v>1</v>
      </c>
      <c r="R155" s="2226"/>
      <c r="S155" s="2257"/>
      <c r="T155" s="2258"/>
      <c r="U155" s="2254"/>
      <c r="V155" s="2254"/>
      <c r="X155" s="1291"/>
    </row>
    <row r="156" spans="2:24" ht="16.5" x14ac:dyDescent="0.35">
      <c r="B156" s="1291"/>
      <c r="D156" s="1222"/>
      <c r="F156" s="1192" t="s">
        <v>873</v>
      </c>
      <c r="G156" s="1222"/>
      <c r="H156" s="1222"/>
      <c r="I156" s="1222"/>
      <c r="J156" s="1222"/>
      <c r="K156" s="1222"/>
      <c r="L156" s="1191"/>
      <c r="M156" s="1191"/>
      <c r="N156" s="1191"/>
      <c r="O156" s="1191"/>
      <c r="P156" s="1193" t="s">
        <v>181</v>
      </c>
      <c r="Q156" s="2226">
        <v>1</v>
      </c>
      <c r="R156" s="2226"/>
      <c r="S156" s="2257"/>
      <c r="T156" s="2258"/>
      <c r="U156" s="2254"/>
      <c r="V156" s="2254"/>
      <c r="X156" s="1291"/>
    </row>
    <row r="157" spans="2:24" ht="16.5" x14ac:dyDescent="0.35">
      <c r="B157" s="1291"/>
      <c r="D157" s="1222"/>
      <c r="F157" s="1192" t="s">
        <v>874</v>
      </c>
      <c r="G157" s="1222"/>
      <c r="H157" s="1222"/>
      <c r="I157" s="1222"/>
      <c r="J157" s="1222"/>
      <c r="K157" s="1222"/>
      <c r="L157" s="1191"/>
      <c r="M157" s="1191"/>
      <c r="N157" s="1191"/>
      <c r="O157" s="1191"/>
      <c r="P157" s="1234" t="s">
        <v>180</v>
      </c>
      <c r="Q157" s="2226">
        <v>1</v>
      </c>
      <c r="R157" s="2226"/>
      <c r="S157" s="2257"/>
      <c r="T157" s="2258"/>
      <c r="U157" s="2254"/>
      <c r="V157" s="2254"/>
      <c r="X157" s="1291"/>
    </row>
    <row r="158" spans="2:24" ht="16.5" x14ac:dyDescent="0.35">
      <c r="B158" s="1291"/>
      <c r="D158" s="1267" t="s">
        <v>252</v>
      </c>
      <c r="E158" s="1223" t="s">
        <v>79</v>
      </c>
      <c r="F158" s="1223"/>
      <c r="G158" s="1224"/>
      <c r="H158" s="1222"/>
      <c r="I158" s="1222"/>
      <c r="J158" s="1222"/>
      <c r="K158" s="1222"/>
      <c r="L158" s="1222"/>
      <c r="M158" s="1222"/>
      <c r="N158" s="1222"/>
      <c r="O158" s="1222"/>
      <c r="P158" s="1191"/>
      <c r="Q158" s="1192"/>
      <c r="R158" s="1192"/>
      <c r="S158" s="1222"/>
      <c r="T158" s="1222"/>
      <c r="U158" s="2254"/>
      <c r="V158" s="2254"/>
      <c r="X158" s="1291"/>
    </row>
    <row r="159" spans="2:24" ht="16.5" x14ac:dyDescent="0.35">
      <c r="B159" s="1291"/>
      <c r="D159" s="1267"/>
      <c r="F159" s="1255" t="s">
        <v>875</v>
      </c>
      <c r="G159" s="1222"/>
      <c r="H159" s="1222"/>
      <c r="I159" s="1222"/>
      <c r="J159" s="1222"/>
      <c r="K159" s="1222"/>
      <c r="L159" s="1222"/>
      <c r="M159" s="1222"/>
      <c r="N159" s="1222"/>
      <c r="O159" s="1222"/>
      <c r="P159" s="1234" t="s">
        <v>180</v>
      </c>
      <c r="Q159" s="2226">
        <v>1</v>
      </c>
      <c r="R159" s="2226"/>
      <c r="S159" s="2257"/>
      <c r="T159" s="2258"/>
      <c r="U159" s="2254"/>
      <c r="V159" s="2254"/>
      <c r="X159" s="1291"/>
    </row>
    <row r="160" spans="2:24" ht="16.5" x14ac:dyDescent="0.35">
      <c r="B160" s="1291"/>
      <c r="D160" s="1267"/>
      <c r="F160" s="1255" t="s">
        <v>876</v>
      </c>
      <c r="G160" s="1222"/>
      <c r="H160" s="1222"/>
      <c r="I160" s="1222"/>
      <c r="J160" s="1222"/>
      <c r="K160" s="1222"/>
      <c r="L160" s="1222"/>
      <c r="M160" s="1222"/>
      <c r="N160" s="1222"/>
      <c r="O160" s="1222"/>
      <c r="P160" s="1234" t="s">
        <v>180</v>
      </c>
      <c r="Q160" s="2226">
        <v>1</v>
      </c>
      <c r="R160" s="2226"/>
      <c r="S160" s="2257"/>
      <c r="T160" s="2258"/>
      <c r="U160" s="2254"/>
      <c r="V160" s="2254"/>
      <c r="X160" s="1291"/>
    </row>
    <row r="161" spans="2:24" ht="16.5" x14ac:dyDescent="0.35">
      <c r="B161" s="1291"/>
      <c r="D161" s="1258" t="s">
        <v>768</v>
      </c>
      <c r="E161" s="1177" t="s">
        <v>257</v>
      </c>
      <c r="F161" s="1177"/>
      <c r="G161" s="1222"/>
      <c r="H161" s="1222"/>
      <c r="I161" s="1222"/>
      <c r="J161" s="1222"/>
      <c r="K161" s="1222"/>
      <c r="L161" s="1191"/>
      <c r="M161" s="1191"/>
      <c r="N161" s="1191"/>
      <c r="O161" s="1191"/>
      <c r="P161" s="1193" t="s">
        <v>181</v>
      </c>
      <c r="Q161" s="2226">
        <v>2</v>
      </c>
      <c r="R161" s="2226"/>
      <c r="S161" s="2257"/>
      <c r="T161" s="2258"/>
      <c r="U161" s="2254"/>
      <c r="V161" s="2254"/>
      <c r="X161" s="1291"/>
    </row>
    <row r="162" spans="2:24" ht="16.5" x14ac:dyDescent="0.35">
      <c r="B162" s="1291"/>
      <c r="D162" s="2205" t="s">
        <v>40</v>
      </c>
      <c r="E162" s="2205"/>
      <c r="F162" s="2205"/>
      <c r="G162" s="2205"/>
      <c r="H162" s="2205"/>
      <c r="I162" s="2205"/>
      <c r="J162" s="2205"/>
      <c r="K162" s="2205"/>
      <c r="L162" s="2205"/>
      <c r="M162" s="2205"/>
      <c r="N162" s="2205"/>
      <c r="O162" s="2205"/>
      <c r="P162" s="2205"/>
      <c r="Q162" s="2209">
        <f>SUM(Q155:R161)</f>
        <v>7</v>
      </c>
      <c r="R162" s="2209"/>
      <c r="S162" s="2210">
        <f>SUM(S155:T161)</f>
        <v>0</v>
      </c>
      <c r="T162" s="2210"/>
      <c r="U162" s="1276"/>
      <c r="V162" s="1276"/>
      <c r="X162" s="1291"/>
    </row>
    <row r="163" spans="2:24" ht="9.9499999999999993" customHeight="1" x14ac:dyDescent="0.25">
      <c r="B163" s="1291"/>
      <c r="D163" s="1191"/>
      <c r="E163" s="1191"/>
      <c r="F163" s="1191"/>
      <c r="G163" s="1191"/>
      <c r="H163" s="1191"/>
      <c r="I163" s="1191"/>
      <c r="J163" s="1191"/>
      <c r="K163" s="1191"/>
      <c r="L163" s="1191"/>
      <c r="M163" s="1191"/>
      <c r="N163" s="1191"/>
      <c r="O163" s="1191"/>
      <c r="P163" s="1191"/>
      <c r="Q163" s="1191"/>
      <c r="R163" s="1191"/>
      <c r="S163" s="1191"/>
      <c r="T163" s="1191"/>
      <c r="U163" s="1215"/>
      <c r="V163" s="1215"/>
      <c r="X163" s="1291"/>
    </row>
    <row r="164" spans="2:24" ht="18" x14ac:dyDescent="0.35">
      <c r="B164" s="1291"/>
      <c r="D164" s="2259" t="s">
        <v>1003</v>
      </c>
      <c r="E164" s="2259"/>
      <c r="F164" s="2259"/>
      <c r="G164" s="2259"/>
      <c r="H164" s="2259"/>
      <c r="I164" s="2259"/>
      <c r="J164" s="2259"/>
      <c r="K164" s="2259"/>
      <c r="L164" s="2259"/>
      <c r="M164" s="2259"/>
      <c r="N164" s="2259"/>
      <c r="O164" s="2259"/>
      <c r="P164" s="2259"/>
      <c r="Q164" s="2259"/>
      <c r="R164" s="2259"/>
      <c r="S164" s="2259"/>
      <c r="T164" s="2259"/>
      <c r="U164" s="1275" t="s">
        <v>1207</v>
      </c>
      <c r="V164" s="1275"/>
      <c r="X164" s="1291"/>
    </row>
    <row r="165" spans="2:24" ht="15.95" customHeight="1" x14ac:dyDescent="0.35">
      <c r="B165" s="1291"/>
      <c r="D165" s="2201" t="s">
        <v>307</v>
      </c>
      <c r="E165" s="2201"/>
      <c r="F165" s="2201"/>
      <c r="G165" s="2201"/>
      <c r="H165" s="2201"/>
      <c r="I165" s="2201"/>
      <c r="J165" s="2201"/>
      <c r="K165" s="2201"/>
      <c r="L165" s="2201"/>
      <c r="M165" s="2201"/>
      <c r="N165" s="2201"/>
      <c r="O165" s="2201"/>
      <c r="P165" s="2201"/>
      <c r="Q165" s="1274"/>
      <c r="R165" s="1274"/>
      <c r="S165" s="2202"/>
      <c r="T165" s="2202"/>
      <c r="U165" s="2254"/>
      <c r="V165" s="2254"/>
      <c r="X165" s="1291"/>
    </row>
    <row r="166" spans="2:24" ht="15.95" customHeight="1" x14ac:dyDescent="0.35">
      <c r="B166" s="1291"/>
      <c r="D166" s="2201"/>
      <c r="E166" s="2201"/>
      <c r="F166" s="2201"/>
      <c r="G166" s="2201"/>
      <c r="H166" s="2201"/>
      <c r="I166" s="2201"/>
      <c r="J166" s="2201"/>
      <c r="K166" s="2201"/>
      <c r="L166" s="2201"/>
      <c r="M166" s="2201"/>
      <c r="N166" s="2201"/>
      <c r="O166" s="2201"/>
      <c r="P166" s="2201"/>
      <c r="Q166" s="1274"/>
      <c r="R166" s="1274"/>
      <c r="S166" s="2202"/>
      <c r="T166" s="2202"/>
      <c r="U166" s="2254"/>
      <c r="V166" s="2254"/>
      <c r="X166" s="1291"/>
    </row>
    <row r="167" spans="2:24" ht="15.95" customHeight="1" x14ac:dyDescent="0.35">
      <c r="B167" s="1291"/>
      <c r="D167" s="2201"/>
      <c r="E167" s="2201"/>
      <c r="F167" s="2201"/>
      <c r="G167" s="2201"/>
      <c r="H167" s="2201"/>
      <c r="I167" s="2201"/>
      <c r="J167" s="2201"/>
      <c r="K167" s="2201"/>
      <c r="L167" s="2201"/>
      <c r="M167" s="2201"/>
      <c r="N167" s="2201"/>
      <c r="O167" s="2201"/>
      <c r="P167" s="2201"/>
      <c r="Q167" s="1274"/>
      <c r="R167" s="1274"/>
      <c r="S167" s="2202"/>
      <c r="T167" s="2202"/>
      <c r="U167" s="2254"/>
      <c r="V167" s="2254"/>
      <c r="X167" s="1291"/>
    </row>
    <row r="168" spans="2:24" ht="15.95" customHeight="1" x14ac:dyDescent="0.35">
      <c r="B168" s="1291"/>
      <c r="D168" s="2201"/>
      <c r="E168" s="2201"/>
      <c r="F168" s="2201"/>
      <c r="G168" s="2201"/>
      <c r="H168" s="2201"/>
      <c r="I168" s="2201"/>
      <c r="J168" s="2201"/>
      <c r="K168" s="2201"/>
      <c r="L168" s="2201"/>
      <c r="M168" s="2201"/>
      <c r="N168" s="2201"/>
      <c r="O168" s="2201"/>
      <c r="P168" s="2201"/>
      <c r="Q168" s="1274"/>
      <c r="R168" s="1274"/>
      <c r="S168" s="2202"/>
      <c r="T168" s="2202"/>
      <c r="U168" s="2254"/>
      <c r="V168" s="2254"/>
      <c r="X168" s="1291"/>
    </row>
    <row r="169" spans="2:24" ht="15.95" customHeight="1" x14ac:dyDescent="0.35">
      <c r="B169" s="1291"/>
      <c r="D169" s="2201"/>
      <c r="E169" s="2201"/>
      <c r="F169" s="2201"/>
      <c r="G169" s="2201"/>
      <c r="H169" s="2201"/>
      <c r="I169" s="2201"/>
      <c r="J169" s="2201"/>
      <c r="K169" s="2201"/>
      <c r="L169" s="2201"/>
      <c r="M169" s="2201"/>
      <c r="N169" s="2201"/>
      <c r="O169" s="2201"/>
      <c r="P169" s="2201"/>
      <c r="Q169" s="1274"/>
      <c r="R169" s="1274"/>
      <c r="S169" s="2202"/>
      <c r="T169" s="2202"/>
      <c r="U169" s="2254"/>
      <c r="V169" s="2254"/>
      <c r="X169" s="1291"/>
    </row>
    <row r="170" spans="2:24" ht="16.5" x14ac:dyDescent="0.35">
      <c r="B170" s="1291"/>
      <c r="D170" s="1135" t="s">
        <v>34</v>
      </c>
      <c r="E170" s="1148" t="s">
        <v>994</v>
      </c>
      <c r="F170" s="1148"/>
      <c r="G170" s="1177"/>
      <c r="H170" s="1177"/>
      <c r="I170" s="1177"/>
      <c r="J170" s="1177"/>
      <c r="K170" s="1177"/>
      <c r="L170" s="1177"/>
      <c r="M170" s="1177"/>
      <c r="N170" s="1177"/>
      <c r="O170" s="1177"/>
      <c r="P170" s="1193" t="s">
        <v>181</v>
      </c>
      <c r="Q170" s="2139">
        <v>1</v>
      </c>
      <c r="R170" s="2139"/>
      <c r="S170" s="2116"/>
      <c r="T170" s="2117"/>
      <c r="U170" s="2254"/>
      <c r="V170" s="2254"/>
      <c r="X170" s="1291"/>
    </row>
    <row r="171" spans="2:24" s="1065" customFormat="1" ht="15.95" customHeight="1" x14ac:dyDescent="0.35">
      <c r="B171" s="1293"/>
      <c r="D171" s="1135" t="s">
        <v>992</v>
      </c>
      <c r="E171" s="1148" t="s">
        <v>892</v>
      </c>
      <c r="F171" s="1148"/>
      <c r="G171" s="1284"/>
      <c r="H171" s="1284"/>
      <c r="I171" s="1284"/>
      <c r="J171" s="1284"/>
      <c r="K171" s="1284"/>
      <c r="L171" s="1284"/>
      <c r="M171" s="1284"/>
      <c r="N171" s="1284"/>
      <c r="O171" s="1284"/>
      <c r="P171" s="1243" t="s">
        <v>53</v>
      </c>
      <c r="Q171" s="2278">
        <v>6</v>
      </c>
      <c r="R171" s="2279"/>
      <c r="S171" s="2276"/>
      <c r="T171" s="2277"/>
      <c r="U171" s="2254"/>
      <c r="V171" s="2254"/>
      <c r="W171" s="1116"/>
      <c r="X171" s="1293"/>
    </row>
    <row r="172" spans="2:24" ht="16.5" x14ac:dyDescent="0.35">
      <c r="B172" s="1291"/>
      <c r="D172" s="1135" t="s">
        <v>993</v>
      </c>
      <c r="E172" s="1148" t="s">
        <v>893</v>
      </c>
      <c r="F172" s="1148"/>
      <c r="G172" s="1177"/>
      <c r="H172" s="1177"/>
      <c r="I172" s="1177"/>
      <c r="J172" s="1177"/>
      <c r="K172" s="1177"/>
      <c r="L172" s="1177"/>
      <c r="M172" s="1177"/>
      <c r="N172" s="1177"/>
      <c r="O172" s="1177"/>
      <c r="P172" s="1234" t="s">
        <v>180</v>
      </c>
      <c r="Q172" s="2278"/>
      <c r="R172" s="2279"/>
      <c r="S172" s="2116"/>
      <c r="T172" s="2117"/>
      <c r="U172" s="2254"/>
      <c r="V172" s="2254"/>
      <c r="X172" s="1291"/>
    </row>
    <row r="173" spans="2:24" ht="16.5" hidden="1" customHeight="1" x14ac:dyDescent="0.35">
      <c r="B173" s="1291"/>
      <c r="D173" s="1135" t="s">
        <v>993</v>
      </c>
      <c r="E173" s="1148" t="s">
        <v>894</v>
      </c>
      <c r="F173" s="1148"/>
      <c r="G173" s="1187"/>
      <c r="H173" s="1187"/>
      <c r="I173" s="1187"/>
      <c r="J173" s="1177"/>
      <c r="K173" s="1177"/>
      <c r="L173" s="1177"/>
      <c r="M173" s="1177"/>
      <c r="N173" s="1177"/>
      <c r="O173" s="1177"/>
      <c r="P173" s="1193" t="s">
        <v>181</v>
      </c>
      <c r="Q173" s="2139"/>
      <c r="R173" s="2139"/>
      <c r="S173" s="2185"/>
      <c r="T173" s="2185"/>
      <c r="U173" s="2254"/>
      <c r="V173" s="2254"/>
      <c r="X173" s="1291"/>
    </row>
    <row r="174" spans="2:24" s="1065" customFormat="1" ht="15.95" hidden="1" customHeight="1" x14ac:dyDescent="0.35">
      <c r="B174" s="1293"/>
      <c r="D174" s="1286"/>
      <c r="E174" s="1266" t="s">
        <v>882</v>
      </c>
      <c r="F174" s="1266"/>
      <c r="G174" s="1284"/>
      <c r="H174" s="1284"/>
      <c r="I174" s="1284"/>
      <c r="J174" s="1284"/>
      <c r="K174" s="1284"/>
      <c r="L174" s="1284"/>
      <c r="M174" s="1284"/>
      <c r="N174" s="1284"/>
      <c r="O174" s="1284"/>
      <c r="P174" s="1193" t="s">
        <v>181</v>
      </c>
      <c r="Q174" s="1287" t="s">
        <v>957</v>
      </c>
      <c r="R174" s="1285"/>
      <c r="S174" s="1288"/>
      <c r="T174" s="1288"/>
      <c r="U174" s="2254"/>
      <c r="V174" s="2254"/>
      <c r="W174" s="1116"/>
      <c r="X174" s="1293"/>
    </row>
    <row r="175" spans="2:24" ht="16.5" hidden="1" customHeight="1" x14ac:dyDescent="0.35">
      <c r="B175" s="1291"/>
      <c r="D175" s="1258"/>
      <c r="E175" s="1190" t="s">
        <v>944</v>
      </c>
      <c r="F175" s="1190"/>
      <c r="G175" s="1177"/>
      <c r="H175" s="1177"/>
      <c r="I175" s="1177"/>
      <c r="J175" s="1177"/>
      <c r="K175" s="1177"/>
      <c r="L175" s="1177"/>
      <c r="M175" s="1177"/>
      <c r="N175" s="1177"/>
      <c r="O175" s="1177"/>
      <c r="P175" s="1234" t="s">
        <v>180</v>
      </c>
      <c r="Q175" s="1270"/>
      <c r="R175" s="1264"/>
      <c r="S175" s="2130"/>
      <c r="T175" s="2130"/>
      <c r="U175" s="2254"/>
      <c r="V175" s="2254"/>
      <c r="X175" s="1291"/>
    </row>
    <row r="176" spans="2:24" ht="16.5" hidden="1" customHeight="1" x14ac:dyDescent="0.35">
      <c r="B176" s="1291"/>
      <c r="D176" s="1187"/>
      <c r="E176" s="1190" t="s">
        <v>945</v>
      </c>
      <c r="F176" s="1190"/>
      <c r="G176" s="1187"/>
      <c r="H176" s="1187"/>
      <c r="I176" s="1187"/>
      <c r="J176" s="1177"/>
      <c r="K176" s="1177"/>
      <c r="L176" s="1177"/>
      <c r="M176" s="1177"/>
      <c r="N176" s="1177"/>
      <c r="O176" s="1177"/>
      <c r="P176" s="1234" t="s">
        <v>180</v>
      </c>
      <c r="Q176" s="1270"/>
      <c r="R176" s="1264"/>
      <c r="S176" s="2130"/>
      <c r="T176" s="2130"/>
      <c r="U176" s="2254"/>
      <c r="V176" s="2254"/>
      <c r="X176" s="1291"/>
    </row>
    <row r="177" spans="2:24" ht="16.5" hidden="1" customHeight="1" x14ac:dyDescent="0.35">
      <c r="B177" s="1291"/>
      <c r="D177" s="1192"/>
      <c r="E177" s="1190" t="s">
        <v>946</v>
      </c>
      <c r="F177" s="1190"/>
      <c r="G177" s="1177"/>
      <c r="H177" s="1177"/>
      <c r="I177" s="1177"/>
      <c r="J177" s="1177"/>
      <c r="K177" s="1177"/>
      <c r="L177" s="1177"/>
      <c r="M177" s="1177"/>
      <c r="N177" s="1177"/>
      <c r="O177" s="1177"/>
      <c r="P177" s="1234" t="s">
        <v>180</v>
      </c>
      <c r="Q177" s="1270"/>
      <c r="R177" s="1264"/>
      <c r="S177" s="2130"/>
      <c r="T177" s="2130"/>
      <c r="U177" s="2254"/>
      <c r="V177" s="2254"/>
      <c r="X177" s="1291"/>
    </row>
    <row r="178" spans="2:24" ht="16.5" hidden="1" customHeight="1" x14ac:dyDescent="0.35">
      <c r="B178" s="1291"/>
      <c r="D178" s="1192"/>
      <c r="E178" s="1190" t="s">
        <v>947</v>
      </c>
      <c r="F178" s="1190"/>
      <c r="G178" s="1177"/>
      <c r="H178" s="1177"/>
      <c r="I178" s="1177"/>
      <c r="J178" s="1177"/>
      <c r="K178" s="1177"/>
      <c r="L178" s="1177"/>
      <c r="M178" s="1177"/>
      <c r="N178" s="1177"/>
      <c r="O178" s="1177"/>
      <c r="P178" s="1243" t="s">
        <v>53</v>
      </c>
      <c r="Q178" s="1270"/>
      <c r="R178" s="1264"/>
      <c r="S178" s="2130"/>
      <c r="T178" s="2130"/>
      <c r="U178" s="2254"/>
      <c r="V178" s="2254"/>
      <c r="X178" s="1291"/>
    </row>
    <row r="179" spans="2:24" ht="16.5" hidden="1" customHeight="1" x14ac:dyDescent="0.35">
      <c r="B179" s="1291"/>
      <c r="D179" s="1192"/>
      <c r="E179" s="1190" t="s">
        <v>948</v>
      </c>
      <c r="F179" s="1190"/>
      <c r="G179" s="1177"/>
      <c r="H179" s="1177"/>
      <c r="I179" s="1177"/>
      <c r="J179" s="1177"/>
      <c r="K179" s="1177"/>
      <c r="L179" s="1177"/>
      <c r="M179" s="1177"/>
      <c r="N179" s="1177"/>
      <c r="O179" s="1177"/>
      <c r="P179" s="1243" t="s">
        <v>53</v>
      </c>
      <c r="Q179" s="1270"/>
      <c r="R179" s="1264"/>
      <c r="S179" s="2130"/>
      <c r="T179" s="2130"/>
      <c r="U179" s="2254"/>
      <c r="V179" s="2254"/>
      <c r="X179" s="1291"/>
    </row>
    <row r="180" spans="2:24" ht="16.5" hidden="1" customHeight="1" x14ac:dyDescent="0.35">
      <c r="B180" s="1291"/>
      <c r="D180" s="1192"/>
      <c r="E180" s="1190" t="s">
        <v>949</v>
      </c>
      <c r="F180" s="1190"/>
      <c r="G180" s="1177"/>
      <c r="H180" s="1177"/>
      <c r="I180" s="1177"/>
      <c r="J180" s="1177"/>
      <c r="K180" s="1177"/>
      <c r="L180" s="1177"/>
      <c r="M180" s="1177"/>
      <c r="N180" s="1177"/>
      <c r="O180" s="1177"/>
      <c r="P180" s="1193" t="s">
        <v>181</v>
      </c>
      <c r="Q180" s="1270"/>
      <c r="R180" s="1264"/>
      <c r="S180" s="2130"/>
      <c r="T180" s="2130"/>
      <c r="U180" s="2254"/>
      <c r="V180" s="2254"/>
      <c r="X180" s="1291"/>
    </row>
    <row r="181" spans="2:24" ht="16.5" hidden="1" customHeight="1" x14ac:dyDescent="0.35">
      <c r="B181" s="1291"/>
      <c r="D181" s="1192"/>
      <c r="E181" s="1190" t="s">
        <v>950</v>
      </c>
      <c r="F181" s="1190"/>
      <c r="G181" s="1177"/>
      <c r="H181" s="1177"/>
      <c r="I181" s="1177"/>
      <c r="J181" s="1177"/>
      <c r="K181" s="1177"/>
      <c r="L181" s="1177"/>
      <c r="M181" s="1177"/>
      <c r="N181" s="1177"/>
      <c r="O181" s="1177"/>
      <c r="P181" s="1193" t="s">
        <v>181</v>
      </c>
      <c r="Q181" s="1270" t="s">
        <v>957</v>
      </c>
      <c r="R181" s="1264"/>
      <c r="S181" s="2130"/>
      <c r="T181" s="2130"/>
      <c r="U181" s="2254"/>
      <c r="V181" s="2254"/>
      <c r="X181" s="1291"/>
    </row>
    <row r="182" spans="2:24" ht="16.5" hidden="1" customHeight="1" x14ac:dyDescent="0.35">
      <c r="B182" s="1291"/>
      <c r="D182" s="1192"/>
      <c r="E182" s="1190" t="s">
        <v>951</v>
      </c>
      <c r="F182" s="1190"/>
      <c r="G182" s="1177"/>
      <c r="H182" s="1177"/>
      <c r="I182" s="1177"/>
      <c r="J182" s="1177"/>
      <c r="K182" s="1177"/>
      <c r="L182" s="1177"/>
      <c r="M182" s="1177"/>
      <c r="N182" s="1177"/>
      <c r="O182" s="1177"/>
      <c r="P182" s="1193" t="s">
        <v>181</v>
      </c>
      <c r="Q182" s="1270"/>
      <c r="R182" s="1264"/>
      <c r="S182" s="2130"/>
      <c r="T182" s="2130"/>
      <c r="U182" s="2254"/>
      <c r="V182" s="2254"/>
      <c r="X182" s="1291"/>
    </row>
    <row r="183" spans="2:24" ht="16.5" x14ac:dyDescent="0.35">
      <c r="B183" s="1291"/>
      <c r="D183" s="1192"/>
      <c r="E183" s="1250" t="s">
        <v>974</v>
      </c>
      <c r="F183" s="1250"/>
      <c r="G183" s="1177"/>
      <c r="H183" s="1177"/>
      <c r="I183" s="1177"/>
      <c r="J183" s="1177"/>
      <c r="K183" s="1177"/>
      <c r="L183" s="1177"/>
      <c r="M183" s="1177"/>
      <c r="N183" s="1177"/>
      <c r="O183" s="1177"/>
      <c r="P183" s="1233"/>
      <c r="Q183" s="2096"/>
      <c r="R183" s="2096"/>
      <c r="S183" s="2096"/>
      <c r="T183" s="2096"/>
      <c r="U183" s="2254"/>
      <c r="V183" s="2254"/>
      <c r="X183" s="1291"/>
    </row>
    <row r="184" spans="2:24" ht="16.5" x14ac:dyDescent="0.35">
      <c r="B184" s="1291"/>
      <c r="D184" s="1258"/>
      <c r="E184" s="1229" t="s">
        <v>887</v>
      </c>
      <c r="F184" s="1229"/>
      <c r="G184" s="2222"/>
      <c r="H184" s="2222"/>
      <c r="I184" s="2222"/>
      <c r="J184" s="2222"/>
      <c r="K184" s="2222"/>
      <c r="L184" s="2222"/>
      <c r="M184" s="2222"/>
      <c r="N184" s="2222"/>
      <c r="O184" s="2222"/>
      <c r="P184" s="1243" t="s">
        <v>53</v>
      </c>
      <c r="Q184" s="1195"/>
      <c r="R184" s="1200"/>
      <c r="S184" s="2096"/>
      <c r="T184" s="2096"/>
      <c r="U184" s="2254"/>
      <c r="V184" s="2254"/>
      <c r="X184" s="1291"/>
    </row>
    <row r="185" spans="2:24" ht="16.5" x14ac:dyDescent="0.35">
      <c r="B185" s="1291"/>
      <c r="D185" s="1258"/>
      <c r="E185" s="1229" t="s">
        <v>900</v>
      </c>
      <c r="F185" s="1229"/>
      <c r="G185" s="2222"/>
      <c r="H185" s="2222"/>
      <c r="I185" s="2222"/>
      <c r="J185" s="2222"/>
      <c r="K185" s="2222"/>
      <c r="L185" s="2222"/>
      <c r="M185" s="2222"/>
      <c r="N185" s="2222"/>
      <c r="O185" s="2222"/>
      <c r="P185" s="1243" t="s">
        <v>53</v>
      </c>
      <c r="Q185" s="1195"/>
      <c r="R185" s="1200"/>
      <c r="S185" s="2096"/>
      <c r="T185" s="2096"/>
      <c r="U185" s="2254"/>
      <c r="V185" s="2254"/>
      <c r="X185" s="1291"/>
    </row>
    <row r="186" spans="2:24" ht="16.5" x14ac:dyDescent="0.35">
      <c r="B186" s="1291"/>
      <c r="D186" s="1258"/>
      <c r="E186" s="1268" t="s">
        <v>973</v>
      </c>
      <c r="F186" s="1268"/>
      <c r="G186" s="1177"/>
      <c r="H186" s="1177"/>
      <c r="I186" s="1177"/>
      <c r="J186" s="1177"/>
      <c r="K186" s="1177"/>
      <c r="L186" s="1177"/>
      <c r="M186" s="1177"/>
      <c r="N186" s="1177"/>
      <c r="O186" s="1177"/>
      <c r="P186" s="1212"/>
      <c r="Q186" s="2096"/>
      <c r="R186" s="2096"/>
      <c r="S186" s="2096"/>
      <c r="T186" s="2096"/>
      <c r="U186" s="2254"/>
      <c r="V186" s="2254"/>
      <c r="X186" s="1291"/>
    </row>
    <row r="187" spans="2:24" ht="16.5" x14ac:dyDescent="0.35">
      <c r="B187" s="1291"/>
      <c r="D187" s="1258"/>
      <c r="E187" s="1269" t="s">
        <v>887</v>
      </c>
      <c r="F187" s="1269"/>
      <c r="G187" s="2265"/>
      <c r="H187" s="2265"/>
      <c r="I187" s="2265"/>
      <c r="J187" s="2265"/>
      <c r="K187" s="2265"/>
      <c r="L187" s="2265"/>
      <c r="M187" s="2265"/>
      <c r="N187" s="2265"/>
      <c r="O187" s="2265"/>
      <c r="P187" s="1270"/>
      <c r="Q187" s="1195"/>
      <c r="R187" s="1200"/>
      <c r="S187" s="2096"/>
      <c r="T187" s="2096"/>
      <c r="U187" s="2254"/>
      <c r="V187" s="2254"/>
      <c r="X187" s="1291"/>
    </row>
    <row r="188" spans="2:24" s="1065" customFormat="1" ht="15.95" customHeight="1" x14ac:dyDescent="0.35">
      <c r="B188" s="1293"/>
      <c r="D188" s="1286"/>
      <c r="E188" s="1269" t="s">
        <v>888</v>
      </c>
      <c r="F188" s="1269"/>
      <c r="G188" s="2222"/>
      <c r="H188" s="2222"/>
      <c r="I188" s="2222"/>
      <c r="J188" s="2222"/>
      <c r="K188" s="2222"/>
      <c r="L188" s="2222"/>
      <c r="M188" s="2222"/>
      <c r="N188" s="2222"/>
      <c r="O188" s="2222"/>
      <c r="P188" s="1270"/>
      <c r="Q188" s="1195"/>
      <c r="R188" s="1289"/>
      <c r="S188" s="2096"/>
      <c r="T188" s="2096"/>
      <c r="U188" s="2254"/>
      <c r="V188" s="2254"/>
      <c r="W188" s="1116"/>
      <c r="X188" s="1293"/>
    </row>
    <row r="189" spans="2:24" ht="16.5" x14ac:dyDescent="0.35">
      <c r="B189" s="1291"/>
      <c r="D189" s="1258"/>
      <c r="E189" s="1269" t="s">
        <v>990</v>
      </c>
      <c r="F189" s="1269"/>
      <c r="G189" s="2265"/>
      <c r="H189" s="2265"/>
      <c r="I189" s="2265"/>
      <c r="J189" s="2265"/>
      <c r="K189" s="2265"/>
      <c r="L189" s="2265"/>
      <c r="M189" s="2265"/>
      <c r="N189" s="2265"/>
      <c r="O189" s="2265"/>
      <c r="P189" s="1270"/>
      <c r="Q189" s="1195"/>
      <c r="R189" s="1200"/>
      <c r="S189" s="2096"/>
      <c r="T189" s="2096"/>
      <c r="U189" s="2254"/>
      <c r="V189" s="2254"/>
      <c r="X189" s="1291"/>
    </row>
    <row r="190" spans="2:24" s="1065" customFormat="1" ht="15.95" customHeight="1" x14ac:dyDescent="0.35">
      <c r="B190" s="1293"/>
      <c r="D190" s="1286"/>
      <c r="E190" s="1269" t="s">
        <v>991</v>
      </c>
      <c r="F190" s="1269"/>
      <c r="G190" s="2222"/>
      <c r="H190" s="2222"/>
      <c r="I190" s="2222"/>
      <c r="J190" s="2222"/>
      <c r="K190" s="2222"/>
      <c r="L190" s="2222"/>
      <c r="M190" s="2222"/>
      <c r="N190" s="2222"/>
      <c r="O190" s="2222"/>
      <c r="P190" s="1270"/>
      <c r="Q190" s="1195"/>
      <c r="R190" s="1289"/>
      <c r="S190" s="2096"/>
      <c r="T190" s="2096"/>
      <c r="U190" s="2254"/>
      <c r="V190" s="2254"/>
      <c r="W190" s="1116"/>
      <c r="X190" s="1293"/>
    </row>
    <row r="191" spans="2:24" ht="16.5" x14ac:dyDescent="0.35">
      <c r="B191" s="1291"/>
      <c r="D191" s="2205" t="s">
        <v>40</v>
      </c>
      <c r="E191" s="2205"/>
      <c r="F191" s="2205"/>
      <c r="G191" s="2205"/>
      <c r="H191" s="2205"/>
      <c r="I191" s="2205"/>
      <c r="J191" s="2205"/>
      <c r="K191" s="2205"/>
      <c r="L191" s="2205"/>
      <c r="M191" s="2205"/>
      <c r="N191" s="2205"/>
      <c r="O191" s="2205"/>
      <c r="P191" s="2205"/>
      <c r="Q191" s="2209">
        <f>SUM(Q170:R172)</f>
        <v>7</v>
      </c>
      <c r="R191" s="2209"/>
      <c r="S191" s="2210">
        <f>SUM(S171:T173)+S170</f>
        <v>0</v>
      </c>
      <c r="T191" s="2210"/>
      <c r="U191" s="1276"/>
      <c r="V191" s="1276"/>
      <c r="X191" s="1291"/>
    </row>
    <row r="192" spans="2:24" ht="9.9499999999999993" customHeight="1" x14ac:dyDescent="0.25">
      <c r="B192" s="1291"/>
      <c r="D192" s="399"/>
      <c r="E192" s="399"/>
      <c r="F192" s="399"/>
      <c r="G192" s="399"/>
      <c r="H192" s="399"/>
      <c r="I192" s="399"/>
      <c r="J192" s="399"/>
      <c r="K192" s="399"/>
      <c r="L192" s="399"/>
      <c r="M192" s="399"/>
      <c r="N192" s="399"/>
      <c r="O192" s="399"/>
      <c r="P192" s="399"/>
      <c r="Q192" s="399"/>
      <c r="R192" s="399"/>
      <c r="X192" s="1291"/>
    </row>
    <row r="193" spans="2:24" ht="18" customHeight="1" x14ac:dyDescent="0.25">
      <c r="B193" s="1291"/>
      <c r="D193" s="2269" t="s">
        <v>276</v>
      </c>
      <c r="E193" s="2270"/>
      <c r="F193" s="2270"/>
      <c r="G193" s="2270"/>
      <c r="H193" s="2270"/>
      <c r="I193" s="2270"/>
      <c r="J193" s="2270"/>
      <c r="K193" s="2270"/>
      <c r="L193" s="2270"/>
      <c r="M193" s="2270"/>
      <c r="N193" s="2270"/>
      <c r="O193" s="2270"/>
      <c r="P193" s="2271"/>
      <c r="Q193" s="2275" t="s">
        <v>117</v>
      </c>
      <c r="R193" s="2275"/>
      <c r="S193" s="2195" t="s">
        <v>119</v>
      </c>
      <c r="T193" s="2196"/>
      <c r="U193" s="2068" t="s">
        <v>1229</v>
      </c>
      <c r="V193" s="2068"/>
      <c r="X193" s="1291"/>
    </row>
    <row r="194" spans="2:24" ht="18" customHeight="1" x14ac:dyDescent="0.25">
      <c r="B194" s="1291"/>
      <c r="D194" s="2272"/>
      <c r="E194" s="2273"/>
      <c r="F194" s="2273"/>
      <c r="G194" s="2273"/>
      <c r="H194" s="2273"/>
      <c r="I194" s="2273"/>
      <c r="J194" s="2273"/>
      <c r="K194" s="2273"/>
      <c r="L194" s="2273"/>
      <c r="M194" s="2273"/>
      <c r="N194" s="2273"/>
      <c r="O194" s="2273"/>
      <c r="P194" s="2274"/>
      <c r="Q194" s="2275"/>
      <c r="R194" s="2275"/>
      <c r="S194" s="2197"/>
      <c r="T194" s="2198"/>
      <c r="U194" s="2068"/>
      <c r="V194" s="2068"/>
      <c r="X194" s="1291"/>
    </row>
    <row r="195" spans="2:24" ht="15" customHeight="1" x14ac:dyDescent="0.25">
      <c r="B195" s="1291"/>
      <c r="D195" s="2272"/>
      <c r="E195" s="2273"/>
      <c r="F195" s="2273"/>
      <c r="G195" s="2273"/>
      <c r="H195" s="2273"/>
      <c r="I195" s="2273"/>
      <c r="J195" s="2273"/>
      <c r="K195" s="2273"/>
      <c r="L195" s="2273"/>
      <c r="M195" s="2273"/>
      <c r="N195" s="2273"/>
      <c r="O195" s="2273"/>
      <c r="P195" s="2274"/>
      <c r="Q195" s="2275"/>
      <c r="R195" s="2275"/>
      <c r="S195" s="2197"/>
      <c r="T195" s="2198"/>
      <c r="U195" s="2068" t="s">
        <v>1227</v>
      </c>
      <c r="V195" s="2068" t="s">
        <v>1228</v>
      </c>
      <c r="X195" s="1291"/>
    </row>
    <row r="196" spans="2:24" ht="15" customHeight="1" x14ac:dyDescent="0.25">
      <c r="B196" s="1291"/>
      <c r="D196" s="2272"/>
      <c r="E196" s="2273"/>
      <c r="F196" s="2273"/>
      <c r="G196" s="2273"/>
      <c r="H196" s="2273"/>
      <c r="I196" s="2273"/>
      <c r="J196" s="2273"/>
      <c r="K196" s="2273"/>
      <c r="L196" s="2273"/>
      <c r="M196" s="2273"/>
      <c r="N196" s="2273"/>
      <c r="O196" s="2273"/>
      <c r="P196" s="2274"/>
      <c r="Q196" s="2275"/>
      <c r="R196" s="2275"/>
      <c r="S196" s="2199"/>
      <c r="T196" s="2200"/>
      <c r="U196" s="2068"/>
      <c r="V196" s="2068"/>
      <c r="X196" s="1291"/>
    </row>
    <row r="197" spans="2:24" ht="15" customHeight="1" x14ac:dyDescent="0.25">
      <c r="B197" s="1291"/>
      <c r="D197" s="2266" t="s">
        <v>118</v>
      </c>
      <c r="E197" s="2267"/>
      <c r="F197" s="2267"/>
      <c r="G197" s="2267"/>
      <c r="H197" s="2267"/>
      <c r="I197" s="2267"/>
      <c r="J197" s="2267"/>
      <c r="K197" s="2267"/>
      <c r="L197" s="2267"/>
      <c r="M197" s="2267"/>
      <c r="N197" s="2267"/>
      <c r="O197" s="2267"/>
      <c r="P197" s="2268"/>
      <c r="Q197" s="2070">
        <f>Q33+Q98+Q115+Q119+Q134+Q151+Q162</f>
        <v>115</v>
      </c>
      <c r="R197" s="2070"/>
      <c r="S197" s="2261">
        <f>S33+S98+S115+S119+S134+S151+S162+S191</f>
        <v>0</v>
      </c>
      <c r="T197" s="2262"/>
      <c r="U197" s="2070">
        <f>S23+S25+S26+S28+S29+S43+S48+S82+S84+S85+S86+S89+S96+S125+S128+S129+S130+S131+S132+S133+S142+S145+S148+S171</f>
        <v>0</v>
      </c>
      <c r="V197" s="2069" t="e">
        <f>U197/S197</f>
        <v>#DIV/0!</v>
      </c>
      <c r="X197" s="1291"/>
    </row>
    <row r="198" spans="2:24" ht="15" customHeight="1" x14ac:dyDescent="0.25">
      <c r="B198" s="1291"/>
      <c r="D198" s="2218"/>
      <c r="E198" s="2219"/>
      <c r="F198" s="2219"/>
      <c r="G198" s="2219"/>
      <c r="H198" s="2219"/>
      <c r="I198" s="2219"/>
      <c r="J198" s="2219"/>
      <c r="K198" s="2219"/>
      <c r="L198" s="2219"/>
      <c r="M198" s="2219"/>
      <c r="N198" s="2219"/>
      <c r="O198" s="2219"/>
      <c r="P198" s="2220"/>
      <c r="Q198" s="2070"/>
      <c r="R198" s="2070"/>
      <c r="S198" s="2263"/>
      <c r="T198" s="2264"/>
      <c r="U198" s="2070"/>
      <c r="V198" s="2069"/>
      <c r="X198" s="1291"/>
    </row>
    <row r="199" spans="2:24" ht="15" customHeight="1" x14ac:dyDescent="0.25">
      <c r="B199" s="1291"/>
      <c r="D199" s="2215" t="s">
        <v>120</v>
      </c>
      <c r="E199" s="2216"/>
      <c r="F199" s="2216"/>
      <c r="G199" s="2216"/>
      <c r="H199" s="2216"/>
      <c r="I199" s="2216"/>
      <c r="J199" s="2216"/>
      <c r="K199" s="2216"/>
      <c r="L199" s="2216"/>
      <c r="M199" s="2216"/>
      <c r="N199" s="2216"/>
      <c r="O199" s="2216"/>
      <c r="P199" s="2217"/>
      <c r="Q199" s="2070">
        <f>Q33+Q99+Q115+Q119+Q134+Q151+Q162</f>
        <v>115</v>
      </c>
      <c r="R199" s="2070"/>
      <c r="S199" s="2261">
        <f>S33+S99+S115+S119+S134+S151+S162+S191</f>
        <v>0</v>
      </c>
      <c r="T199" s="2262"/>
      <c r="U199" s="2070">
        <f>S23+S25+S26+S28+S29+S43+S62+S82+S84+S85+S86+S89+S96+S125+S128+S129+S130+S131+S132+S133+S142+S145+S148+S171</f>
        <v>0</v>
      </c>
      <c r="V199" s="2069" t="e">
        <f>U199/S199</f>
        <v>#DIV/0!</v>
      </c>
      <c r="X199" s="1291"/>
    </row>
    <row r="200" spans="2:24" ht="15" customHeight="1" x14ac:dyDescent="0.25">
      <c r="B200" s="1291"/>
      <c r="D200" s="2218"/>
      <c r="E200" s="2219"/>
      <c r="F200" s="2219"/>
      <c r="G200" s="2219"/>
      <c r="H200" s="2219"/>
      <c r="I200" s="2219"/>
      <c r="J200" s="2219"/>
      <c r="K200" s="2219"/>
      <c r="L200" s="2219"/>
      <c r="M200" s="2219"/>
      <c r="N200" s="2219"/>
      <c r="O200" s="2219"/>
      <c r="P200" s="2220"/>
      <c r="Q200" s="2070"/>
      <c r="R200" s="2070"/>
      <c r="S200" s="2263"/>
      <c r="T200" s="2264"/>
      <c r="U200" s="2070"/>
      <c r="V200" s="2069"/>
      <c r="X200" s="1291"/>
    </row>
    <row r="201" spans="2:24" ht="15" customHeight="1" x14ac:dyDescent="0.25">
      <c r="B201" s="1291"/>
      <c r="D201" s="1115"/>
      <c r="E201" s="1115"/>
      <c r="F201" s="1301"/>
      <c r="G201" s="1115"/>
      <c r="H201" s="1115"/>
      <c r="I201" s="1115"/>
      <c r="J201" s="1115"/>
      <c r="K201" s="1115"/>
      <c r="L201" s="1115"/>
      <c r="M201" s="1115"/>
      <c r="N201" s="1115"/>
      <c r="O201" s="1115"/>
      <c r="P201" s="1115"/>
      <c r="Q201" s="1290"/>
      <c r="R201" s="1290"/>
      <c r="S201" s="1290"/>
      <c r="T201" s="1290"/>
      <c r="X201" s="1291"/>
    </row>
    <row r="202" spans="2:24" ht="15" customHeight="1" x14ac:dyDescent="0.25">
      <c r="B202" s="1291"/>
      <c r="D202" s="1115"/>
      <c r="E202" s="1115"/>
      <c r="F202" s="1301"/>
      <c r="G202" s="1115"/>
      <c r="H202" s="1115"/>
      <c r="I202" s="1115"/>
      <c r="J202" s="1115"/>
      <c r="K202" s="1115"/>
      <c r="L202" s="1115"/>
      <c r="M202" s="1115"/>
      <c r="N202" s="1115"/>
      <c r="O202" s="1115"/>
      <c r="P202" s="1115"/>
      <c r="Q202" s="1290"/>
      <c r="R202" s="1290"/>
      <c r="S202" s="1290"/>
      <c r="T202" s="1290"/>
      <c r="X202" s="1291"/>
    </row>
    <row r="203" spans="2:24" ht="9.9499999999999993" customHeight="1" x14ac:dyDescent="0.25">
      <c r="B203" s="1291"/>
      <c r="X203" s="1291"/>
    </row>
    <row r="204" spans="2:24" ht="14.1" customHeight="1" x14ac:dyDescent="0.25">
      <c r="B204" s="1291"/>
      <c r="C204" s="1291"/>
      <c r="D204" s="1291"/>
      <c r="E204" s="1291"/>
      <c r="F204" s="1291"/>
      <c r="G204" s="1291"/>
      <c r="H204" s="1291"/>
      <c r="I204" s="1291"/>
      <c r="J204" s="1291"/>
      <c r="K204" s="1291"/>
      <c r="L204" s="1291"/>
      <c r="M204" s="1291"/>
      <c r="N204" s="1291"/>
      <c r="O204" s="1291"/>
      <c r="P204" s="1291"/>
      <c r="Q204" s="1291"/>
      <c r="R204" s="1291"/>
      <c r="S204" s="1291"/>
      <c r="T204" s="1291"/>
      <c r="U204" s="1291"/>
      <c r="V204" s="1291"/>
      <c r="W204" s="1291"/>
      <c r="X204" s="1291"/>
    </row>
  </sheetData>
  <sheetProtection password="C613" sheet="1" objects="1" scenarios="1" selectLockedCells="1"/>
  <dataConsolidate/>
  <mergeCells count="304">
    <mergeCell ref="Q20:R20"/>
    <mergeCell ref="S20:T20"/>
    <mergeCell ref="Q19:R19"/>
    <mergeCell ref="S19:T19"/>
    <mergeCell ref="Q18:R18"/>
    <mergeCell ref="S18:T18"/>
    <mergeCell ref="Q24:R24"/>
    <mergeCell ref="Q23:R23"/>
    <mergeCell ref="S23:T23"/>
    <mergeCell ref="S22:T22"/>
    <mergeCell ref="Q22:R22"/>
    <mergeCell ref="Q21:R21"/>
    <mergeCell ref="S21:T21"/>
    <mergeCell ref="S24:T24"/>
    <mergeCell ref="U8:X12"/>
    <mergeCell ref="B8:P12"/>
    <mergeCell ref="Q8:R12"/>
    <mergeCell ref="D15:T15"/>
    <mergeCell ref="D16:T16"/>
    <mergeCell ref="Q17:R17"/>
    <mergeCell ref="S17:T17"/>
    <mergeCell ref="S9:T12"/>
    <mergeCell ref="S8:T8"/>
    <mergeCell ref="Q29:R29"/>
    <mergeCell ref="Q28:R28"/>
    <mergeCell ref="S28:T28"/>
    <mergeCell ref="S26:T26"/>
    <mergeCell ref="Q26:R26"/>
    <mergeCell ref="Q25:R25"/>
    <mergeCell ref="S25:T25"/>
    <mergeCell ref="Q31:R31"/>
    <mergeCell ref="S31:T31"/>
    <mergeCell ref="S30:T30"/>
    <mergeCell ref="S29:T29"/>
    <mergeCell ref="D35:T35"/>
    <mergeCell ref="Q36:R36"/>
    <mergeCell ref="Q32:R32"/>
    <mergeCell ref="S32:T32"/>
    <mergeCell ref="D33:P33"/>
    <mergeCell ref="Q33:R33"/>
    <mergeCell ref="S33:T33"/>
    <mergeCell ref="S37:T37"/>
    <mergeCell ref="Q38:R38"/>
    <mergeCell ref="S36:T36"/>
    <mergeCell ref="Q37:R37"/>
    <mergeCell ref="F37:O37"/>
    <mergeCell ref="S39:T39"/>
    <mergeCell ref="Q40:R40"/>
    <mergeCell ref="S38:T38"/>
    <mergeCell ref="Q39:R39"/>
    <mergeCell ref="S41:T41"/>
    <mergeCell ref="Q42:R42"/>
    <mergeCell ref="S40:T40"/>
    <mergeCell ref="Q41:R41"/>
    <mergeCell ref="S43:T43"/>
    <mergeCell ref="Q44:R44"/>
    <mergeCell ref="S42:T42"/>
    <mergeCell ref="Q43:R43"/>
    <mergeCell ref="S45:T45"/>
    <mergeCell ref="S44:T44"/>
    <mergeCell ref="Q45:R45"/>
    <mergeCell ref="Q48:R48"/>
    <mergeCell ref="S48:T59"/>
    <mergeCell ref="Q47:R47"/>
    <mergeCell ref="Q46:R46"/>
    <mergeCell ref="S46:T46"/>
    <mergeCell ref="Q52:R52"/>
    <mergeCell ref="Q51:R51"/>
    <mergeCell ref="Q50:R50"/>
    <mergeCell ref="Q49:R49"/>
    <mergeCell ref="Q56:R56"/>
    <mergeCell ref="Q54:R54"/>
    <mergeCell ref="Q55:R55"/>
    <mergeCell ref="Q53:R53"/>
    <mergeCell ref="Q59:R59"/>
    <mergeCell ref="Q60:R60"/>
    <mergeCell ref="S60:T60"/>
    <mergeCell ref="Q58:R58"/>
    <mergeCell ref="Q57:R57"/>
    <mergeCell ref="Q63:R63"/>
    <mergeCell ref="E61:O61"/>
    <mergeCell ref="Q62:R62"/>
    <mergeCell ref="S62:T80"/>
    <mergeCell ref="Q66:R66"/>
    <mergeCell ref="Q65:R65"/>
    <mergeCell ref="Q64:R64"/>
    <mergeCell ref="Q69:R69"/>
    <mergeCell ref="Q70:R70"/>
    <mergeCell ref="Q68:R68"/>
    <mergeCell ref="Q67:R67"/>
    <mergeCell ref="Q73:R73"/>
    <mergeCell ref="Q72:R72"/>
    <mergeCell ref="Q71:R71"/>
    <mergeCell ref="Q77:R77"/>
    <mergeCell ref="Q78:R78"/>
    <mergeCell ref="Q76:R76"/>
    <mergeCell ref="Q75:R75"/>
    <mergeCell ref="Q74:R74"/>
    <mergeCell ref="Q81:R81"/>
    <mergeCell ref="S81:T81"/>
    <mergeCell ref="Q80:R80"/>
    <mergeCell ref="Q79:R79"/>
    <mergeCell ref="Q83:R83"/>
    <mergeCell ref="S83:T83"/>
    <mergeCell ref="Q82:R82"/>
    <mergeCell ref="S82:T82"/>
    <mergeCell ref="Q85:R85"/>
    <mergeCell ref="S85:T85"/>
    <mergeCell ref="Q84:R84"/>
    <mergeCell ref="S84:T84"/>
    <mergeCell ref="Q86:R86"/>
    <mergeCell ref="S86:T86"/>
    <mergeCell ref="Q90:R90"/>
    <mergeCell ref="Q89:R89"/>
    <mergeCell ref="S89:T92"/>
    <mergeCell ref="S93:T93"/>
    <mergeCell ref="Q94:R94"/>
    <mergeCell ref="S94:T94"/>
    <mergeCell ref="Q92:R92"/>
    <mergeCell ref="Q91:R91"/>
    <mergeCell ref="Q96:R96"/>
    <mergeCell ref="S96:T96"/>
    <mergeCell ref="Q95:R95"/>
    <mergeCell ref="S95:T95"/>
    <mergeCell ref="Q98:R98"/>
    <mergeCell ref="S98:T98"/>
    <mergeCell ref="Q97:R97"/>
    <mergeCell ref="S97:T97"/>
    <mergeCell ref="Q87:R87"/>
    <mergeCell ref="S87:T87"/>
    <mergeCell ref="D101:T101"/>
    <mergeCell ref="Q102:R102"/>
    <mergeCell ref="Q99:R99"/>
    <mergeCell ref="S99:T99"/>
    <mergeCell ref="S103:T103"/>
    <mergeCell ref="Q104:R104"/>
    <mergeCell ref="S102:T102"/>
    <mergeCell ref="Q103:R103"/>
    <mergeCell ref="S105:T105"/>
    <mergeCell ref="Q106:R106"/>
    <mergeCell ref="S104:T104"/>
    <mergeCell ref="Q105:R105"/>
    <mergeCell ref="S107:T107"/>
    <mergeCell ref="Q108:R108"/>
    <mergeCell ref="S106:T106"/>
    <mergeCell ref="Q107:R107"/>
    <mergeCell ref="S109:T109"/>
    <mergeCell ref="Q110:R110"/>
    <mergeCell ref="S108:T108"/>
    <mergeCell ref="Q109:R109"/>
    <mergeCell ref="S111:T111"/>
    <mergeCell ref="Q112:R112"/>
    <mergeCell ref="S110:T110"/>
    <mergeCell ref="Q111:R111"/>
    <mergeCell ref="Q114:R114"/>
    <mergeCell ref="S114:T114"/>
    <mergeCell ref="D115:P115"/>
    <mergeCell ref="Q115:R115"/>
    <mergeCell ref="S115:T115"/>
    <mergeCell ref="S112:T112"/>
    <mergeCell ref="Q113:R113"/>
    <mergeCell ref="S113:T113"/>
    <mergeCell ref="D119:P119"/>
    <mergeCell ref="Q119:R119"/>
    <mergeCell ref="D117:T117"/>
    <mergeCell ref="Q118:R118"/>
    <mergeCell ref="Q123:R123"/>
    <mergeCell ref="S123:T123"/>
    <mergeCell ref="D121:T121"/>
    <mergeCell ref="Q122:R122"/>
    <mergeCell ref="S122:T122"/>
    <mergeCell ref="S119:T119"/>
    <mergeCell ref="Q125:R125"/>
    <mergeCell ref="Q124:R124"/>
    <mergeCell ref="S124:T124"/>
    <mergeCell ref="Q127:R127"/>
    <mergeCell ref="S127:T127"/>
    <mergeCell ref="Q126:R126"/>
    <mergeCell ref="S126:T126"/>
    <mergeCell ref="S125:T125"/>
    <mergeCell ref="S118:T118"/>
    <mergeCell ref="Q129:R129"/>
    <mergeCell ref="S129:T129"/>
    <mergeCell ref="Q128:R128"/>
    <mergeCell ref="S128:T128"/>
    <mergeCell ref="Q131:R131"/>
    <mergeCell ref="S131:T131"/>
    <mergeCell ref="Q130:R130"/>
    <mergeCell ref="S130:T130"/>
    <mergeCell ref="Q133:R133"/>
    <mergeCell ref="S133:T133"/>
    <mergeCell ref="Q132:R132"/>
    <mergeCell ref="S132:T132"/>
    <mergeCell ref="S134:T134"/>
    <mergeCell ref="D136:T136"/>
    <mergeCell ref="D134:P134"/>
    <mergeCell ref="Q134:R134"/>
    <mergeCell ref="Q139:R139"/>
    <mergeCell ref="S139:T139"/>
    <mergeCell ref="Q138:R138"/>
    <mergeCell ref="S138:T138"/>
    <mergeCell ref="Q137:R137"/>
    <mergeCell ref="S137:T137"/>
    <mergeCell ref="S141:T141"/>
    <mergeCell ref="Q140:R140"/>
    <mergeCell ref="S140:T140"/>
    <mergeCell ref="Q143:R143"/>
    <mergeCell ref="Q142:R142"/>
    <mergeCell ref="S142:T143"/>
    <mergeCell ref="Q147:R147"/>
    <mergeCell ref="S147:T147"/>
    <mergeCell ref="Q146:R146"/>
    <mergeCell ref="Q145:R145"/>
    <mergeCell ref="S145:T146"/>
    <mergeCell ref="Q144:R144"/>
    <mergeCell ref="S144:T144"/>
    <mergeCell ref="D165:P169"/>
    <mergeCell ref="S165:T169"/>
    <mergeCell ref="Q170:R170"/>
    <mergeCell ref="S170:T170"/>
    <mergeCell ref="S162:T162"/>
    <mergeCell ref="D164:T164"/>
    <mergeCell ref="Q173:R173"/>
    <mergeCell ref="S173:T173"/>
    <mergeCell ref="S172:T172"/>
    <mergeCell ref="S171:T171"/>
    <mergeCell ref="Q171:R172"/>
    <mergeCell ref="D162:P162"/>
    <mergeCell ref="Q162:R162"/>
    <mergeCell ref="D191:P191"/>
    <mergeCell ref="Q191:R191"/>
    <mergeCell ref="S191:T191"/>
    <mergeCell ref="S176:T176"/>
    <mergeCell ref="S175:T175"/>
    <mergeCell ref="S178:T178"/>
    <mergeCell ref="S177:T177"/>
    <mergeCell ref="S181:T181"/>
    <mergeCell ref="S180:T180"/>
    <mergeCell ref="S179:T179"/>
    <mergeCell ref="S182:T182"/>
    <mergeCell ref="G185:O185"/>
    <mergeCell ref="Q161:R161"/>
    <mergeCell ref="S161:T161"/>
    <mergeCell ref="Q150:R150"/>
    <mergeCell ref="Q149:R149"/>
    <mergeCell ref="S149:T149"/>
    <mergeCell ref="Q148:R148"/>
    <mergeCell ref="S148:T148"/>
    <mergeCell ref="D199:P200"/>
    <mergeCell ref="Q199:R200"/>
    <mergeCell ref="S199:T200"/>
    <mergeCell ref="G188:O188"/>
    <mergeCell ref="G189:O189"/>
    <mergeCell ref="G187:O187"/>
    <mergeCell ref="G184:O184"/>
    <mergeCell ref="Q183:R183"/>
    <mergeCell ref="S183:T190"/>
    <mergeCell ref="Q186:R186"/>
    <mergeCell ref="G190:O190"/>
    <mergeCell ref="D197:P198"/>
    <mergeCell ref="Q197:R198"/>
    <mergeCell ref="S197:T198"/>
    <mergeCell ref="D193:P196"/>
    <mergeCell ref="Q193:R196"/>
    <mergeCell ref="S193:T196"/>
    <mergeCell ref="F45:O45"/>
    <mergeCell ref="G94:O94"/>
    <mergeCell ref="F125:O125"/>
    <mergeCell ref="E7:G7"/>
    <mergeCell ref="Q157:R157"/>
    <mergeCell ref="S157:T157"/>
    <mergeCell ref="Q156:R156"/>
    <mergeCell ref="S156:T156"/>
    <mergeCell ref="Q160:R160"/>
    <mergeCell ref="S160:T160"/>
    <mergeCell ref="Q159:R159"/>
    <mergeCell ref="S159:T159"/>
    <mergeCell ref="J98:P98"/>
    <mergeCell ref="J99:P99"/>
    <mergeCell ref="D98:I99"/>
    <mergeCell ref="Q155:R155"/>
    <mergeCell ref="S155:T155"/>
    <mergeCell ref="Q154:R154"/>
    <mergeCell ref="S154:T154"/>
    <mergeCell ref="S151:T151"/>
    <mergeCell ref="D153:T153"/>
    <mergeCell ref="D151:P151"/>
    <mergeCell ref="Q151:R151"/>
    <mergeCell ref="Q141:R141"/>
    <mergeCell ref="U193:V194"/>
    <mergeCell ref="U195:U196"/>
    <mergeCell ref="V195:V196"/>
    <mergeCell ref="U197:U198"/>
    <mergeCell ref="V197:V198"/>
    <mergeCell ref="U199:U200"/>
    <mergeCell ref="V199:V200"/>
    <mergeCell ref="U36:V97"/>
    <mergeCell ref="U17:V32"/>
    <mergeCell ref="U122:V133"/>
    <mergeCell ref="U102:V114"/>
    <mergeCell ref="U118:V118"/>
    <mergeCell ref="U154:V161"/>
    <mergeCell ref="U137:V148"/>
    <mergeCell ref="U165:V190"/>
  </mergeCells>
  <pageMargins left="3.937007874015748E-2" right="3.937007874015748E-2" top="0.19685039370078741" bottom="0.39370078740157483" header="0.31496062992125984" footer="0.31496062992125984"/>
  <pageSetup paperSize="8" scale="88" fitToHeight="0" orientation="portrait" r:id="rId1"/>
  <headerFooter>
    <oddFooter>&amp;R&amp;"Trebuchet MS,Regular"&amp;8MyCREST SCORECARD/SC rev 7.2 / Page &amp;N</oddFooter>
  </headerFooter>
  <rowBreaks count="2" manualBreakCount="2">
    <brk id="80" max="24" man="1"/>
    <brk id="152" max="2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D760"/>
  <sheetViews>
    <sheetView showGridLines="0" zoomScale="90" zoomScaleNormal="90" zoomScaleSheetLayoutView="80" workbookViewId="0">
      <pane xSplit="15" ySplit="12" topLeftCell="P13" activePane="bottomRight" state="frozen"/>
      <selection pane="topRight" activeCell="O1" sqref="O1"/>
      <selection pane="bottomLeft" activeCell="A21" sqref="A21"/>
      <selection pane="bottomRight" activeCell="N28" sqref="N28"/>
    </sheetView>
  </sheetViews>
  <sheetFormatPr defaultColWidth="9.140625" defaultRowHeight="15" x14ac:dyDescent="0.25"/>
  <cols>
    <col min="1" max="1" width="3.7109375" style="356" customWidth="1"/>
    <col min="2" max="2" width="1.7109375" style="356" customWidth="1"/>
    <col min="3" max="3" width="3.7109375" style="356" customWidth="1"/>
    <col min="4" max="4" width="6.5703125" style="356" customWidth="1"/>
    <col min="5" max="7" width="9.140625" style="356"/>
    <col min="8" max="8" width="4.42578125" style="356" customWidth="1"/>
    <col min="9" max="9" width="9.140625" style="356"/>
    <col min="10" max="10" width="10" style="356" customWidth="1"/>
    <col min="11" max="11" width="30.7109375" style="356" hidden="1" customWidth="1"/>
    <col min="12" max="13" width="9.140625" style="356"/>
    <col min="14" max="14" width="21.28515625" style="356" customWidth="1"/>
    <col min="15" max="15" width="4.85546875" style="356" customWidth="1"/>
    <col min="16" max="16" width="8.42578125" style="356" customWidth="1"/>
    <col min="17" max="17" width="5.140625" style="356" customWidth="1"/>
    <col min="18" max="19" width="9.140625" style="356" customWidth="1"/>
    <col min="20" max="20" width="4.85546875" style="356" customWidth="1"/>
    <col min="21" max="23" width="4.85546875" style="597" customWidth="1"/>
    <col min="24" max="25" width="9.140625" style="683" customWidth="1"/>
    <col min="26" max="29" width="4.85546875" style="683" customWidth="1"/>
    <col min="30" max="31" width="9.140625" style="683" customWidth="1"/>
    <col min="32" max="35" width="4.85546875" style="683" customWidth="1"/>
    <col min="36" max="36" width="9.140625" style="708" customWidth="1"/>
    <col min="37" max="37" width="11.85546875" style="708" customWidth="1"/>
    <col min="38" max="39" width="9.140625" style="356" customWidth="1"/>
    <col min="40" max="40" width="9.140625" style="366" customWidth="1"/>
    <col min="41" max="43" width="9.140625" style="451" customWidth="1"/>
    <col min="44" max="44" width="3.7109375" style="451" customWidth="1"/>
    <col min="45" max="45" width="1.7109375" style="366" customWidth="1"/>
    <col min="46" max="46" width="3.7109375" style="366" customWidth="1"/>
    <col min="47" max="47" width="9.140625" style="356" customWidth="1"/>
    <col min="48" max="48" width="6.7109375" style="356" customWidth="1"/>
    <col min="49" max="49" width="10.140625" style="356" customWidth="1"/>
    <col min="50" max="50" width="9.140625" style="356" customWidth="1"/>
    <col min="51" max="51" width="4.85546875" style="356" customWidth="1"/>
    <col min="52" max="54" width="4.85546875" style="597" customWidth="1"/>
    <col min="55" max="56" width="11.140625" style="708" customWidth="1"/>
    <col min="57" max="57" width="9.140625" style="356" customWidth="1"/>
    <col min="58" max="58" width="10.5703125" style="356" customWidth="1"/>
    <col min="59" max="61" width="10.5703125" style="597" customWidth="1"/>
    <col min="62" max="62" width="3.7109375" style="366" customWidth="1"/>
    <col min="63" max="63" width="1.7109375" style="366" customWidth="1"/>
    <col min="64" max="64" width="3.7109375" style="366" customWidth="1"/>
    <col min="65" max="65" width="9.140625" style="356" customWidth="1"/>
    <col min="66" max="66" width="6.7109375" style="356" customWidth="1"/>
    <col min="67" max="68" width="9.140625" style="356" customWidth="1"/>
    <col min="69" max="69" width="4.85546875" style="356" customWidth="1"/>
    <col min="70" max="72" width="4.85546875" style="597" customWidth="1"/>
    <col min="73" max="74" width="12" style="356" customWidth="1"/>
    <col min="75" max="76" width="9.140625" style="356" customWidth="1"/>
    <col min="77" max="79" width="9.140625" style="597" customWidth="1"/>
    <col min="80" max="80" width="3.7109375" style="356" customWidth="1"/>
    <col min="81" max="81" width="1.7109375" style="356" customWidth="1"/>
    <col min="82" max="82" width="3.7109375" style="356" customWidth="1"/>
    <col min="83" max="84" width="9.140625" style="356" customWidth="1"/>
    <col min="85" max="16384" width="9.140625" style="356"/>
  </cols>
  <sheetData>
    <row r="1" spans="2:81" x14ac:dyDescent="0.25">
      <c r="B1" s="368"/>
      <c r="D1" s="365"/>
      <c r="E1" s="365"/>
      <c r="F1" s="365"/>
      <c r="G1" s="365"/>
      <c r="H1" s="365"/>
      <c r="I1" s="365"/>
      <c r="J1" s="365"/>
    </row>
    <row r="2" spans="2:81" ht="28.5" x14ac:dyDescent="0.45">
      <c r="B2" s="368"/>
      <c r="E2" s="365"/>
      <c r="F2" s="752"/>
      <c r="H2" s="365"/>
      <c r="I2" s="365"/>
      <c r="J2" s="365"/>
    </row>
    <row r="3" spans="2:81" ht="15" customHeight="1" x14ac:dyDescent="0.25">
      <c r="B3" s="368"/>
      <c r="E3" s="365"/>
      <c r="H3" s="365"/>
      <c r="I3" s="365"/>
      <c r="J3" s="365"/>
    </row>
    <row r="4" spans="2:81" s="683" customFormat="1" ht="15" customHeight="1" x14ac:dyDescent="0.3">
      <c r="B4" s="474"/>
      <c r="E4" s="399"/>
      <c r="F4" s="753"/>
      <c r="H4" s="399"/>
      <c r="I4" s="399"/>
      <c r="J4" s="399"/>
      <c r="AJ4" s="749"/>
      <c r="AK4" s="749"/>
      <c r="AN4" s="451"/>
      <c r="AO4" s="451"/>
      <c r="AP4" s="451"/>
      <c r="AQ4" s="451"/>
      <c r="AR4" s="451"/>
      <c r="AS4" s="451"/>
      <c r="AT4" s="451"/>
      <c r="BC4" s="749"/>
      <c r="BD4" s="749"/>
      <c r="BJ4" s="451"/>
      <c r="BK4" s="451"/>
      <c r="BL4" s="451"/>
    </row>
    <row r="5" spans="2:81" s="683" customFormat="1" ht="18" customHeight="1" x14ac:dyDescent="0.3">
      <c r="B5" s="753" t="s">
        <v>168</v>
      </c>
      <c r="E5" s="399"/>
      <c r="F5" s="753"/>
      <c r="H5" s="399"/>
      <c r="I5" s="399"/>
      <c r="J5" s="399"/>
      <c r="AJ5" s="751"/>
      <c r="AK5" s="751"/>
      <c r="AN5" s="451"/>
      <c r="AO5" s="451"/>
      <c r="AP5" s="451"/>
      <c r="AQ5" s="451"/>
      <c r="AR5" s="451"/>
      <c r="AS5" s="451"/>
      <c r="AT5" s="451"/>
      <c r="BC5" s="751"/>
      <c r="BD5" s="751"/>
      <c r="BJ5" s="451"/>
      <c r="BK5" s="451"/>
      <c r="BL5" s="451"/>
    </row>
    <row r="6" spans="2:81" ht="23.25" x14ac:dyDescent="0.35">
      <c r="B6" s="515" t="s">
        <v>674</v>
      </c>
      <c r="D6" s="303"/>
      <c r="E6" s="365"/>
      <c r="F6" s="515"/>
      <c r="H6" s="365"/>
      <c r="I6" s="365"/>
      <c r="J6" s="365"/>
      <c r="K6" s="365"/>
      <c r="L6" s="365"/>
      <c r="M6" s="365"/>
      <c r="N6" s="365"/>
      <c r="O6" s="365"/>
      <c r="P6" s="365"/>
      <c r="Q6" s="365"/>
    </row>
    <row r="7" spans="2:81" s="683" customFormat="1" ht="15" customHeight="1" x14ac:dyDescent="0.35">
      <c r="B7" s="753" t="s">
        <v>675</v>
      </c>
      <c r="D7" s="2071">
        <f ca="1">TODAY()</f>
        <v>42622</v>
      </c>
      <c r="E7" s="2071"/>
      <c r="F7" s="515"/>
      <c r="H7" s="399"/>
      <c r="I7" s="399"/>
      <c r="J7" s="399"/>
      <c r="K7" s="399"/>
      <c r="L7" s="399"/>
      <c r="M7" s="399"/>
      <c r="N7" s="399"/>
      <c r="O7" s="399"/>
      <c r="P7" s="399"/>
      <c r="Q7" s="399"/>
      <c r="AJ7" s="749"/>
      <c r="AK7" s="749"/>
      <c r="AN7" s="451"/>
      <c r="AO7" s="451"/>
      <c r="AP7" s="451"/>
      <c r="AQ7" s="451"/>
      <c r="AR7" s="451"/>
      <c r="AS7" s="451"/>
      <c r="AT7" s="451"/>
      <c r="BC7" s="749"/>
      <c r="BD7" s="749"/>
      <c r="BJ7" s="451"/>
      <c r="BK7" s="451"/>
      <c r="BL7" s="451"/>
    </row>
    <row r="8" spans="2:81" ht="15" customHeight="1" x14ac:dyDescent="0.25">
      <c r="B8" s="2696" t="s">
        <v>277</v>
      </c>
      <c r="C8" s="2697"/>
      <c r="D8" s="2697"/>
      <c r="E8" s="2697"/>
      <c r="F8" s="2697"/>
      <c r="G8" s="2697"/>
      <c r="H8" s="2697"/>
      <c r="I8" s="2697"/>
      <c r="J8" s="2697"/>
      <c r="K8" s="2697"/>
      <c r="L8" s="2697"/>
      <c r="M8" s="2697"/>
      <c r="N8" s="2697"/>
      <c r="O8" s="2698"/>
      <c r="P8" s="2393" t="s">
        <v>360</v>
      </c>
      <c r="Q8" s="2394"/>
      <c r="R8" s="2680" t="s">
        <v>676</v>
      </c>
      <c r="S8" s="2681"/>
      <c r="T8" s="2682"/>
      <c r="U8" s="754"/>
      <c r="V8" s="754"/>
      <c r="W8" s="754"/>
      <c r="X8" s="2683" t="s">
        <v>678</v>
      </c>
      <c r="Y8" s="2684"/>
      <c r="Z8" s="2685"/>
      <c r="AA8" s="761"/>
      <c r="AB8" s="761"/>
      <c r="AC8" s="761"/>
      <c r="AD8" s="2675" t="s">
        <v>681</v>
      </c>
      <c r="AE8" s="2676"/>
      <c r="AF8" s="2677"/>
      <c r="AG8" s="764"/>
      <c r="AH8" s="764"/>
      <c r="AI8" s="764"/>
      <c r="AJ8" s="2393" t="s">
        <v>192</v>
      </c>
      <c r="AK8" s="2394"/>
      <c r="AL8" s="2393" t="s">
        <v>679</v>
      </c>
      <c r="AM8" s="2394"/>
      <c r="AN8" s="2393" t="s">
        <v>683</v>
      </c>
      <c r="AO8" s="2394"/>
      <c r="AP8" s="2393" t="s">
        <v>680</v>
      </c>
      <c r="AQ8" s="2394"/>
      <c r="AR8" s="767"/>
      <c r="AS8" s="266"/>
      <c r="AT8" s="270"/>
      <c r="AU8" s="2400" t="s">
        <v>193</v>
      </c>
      <c r="AV8" s="2401"/>
      <c r="AW8" s="2401"/>
      <c r="AX8" s="2401"/>
      <c r="AY8" s="2401"/>
      <c r="AZ8" s="2401"/>
      <c r="BA8" s="2401"/>
      <c r="BB8" s="2401"/>
      <c r="BC8" s="2401"/>
      <c r="BD8" s="2401"/>
      <c r="BE8" s="2401"/>
      <c r="BF8" s="2402"/>
      <c r="BG8" s="536"/>
      <c r="BH8" s="536"/>
      <c r="BI8" s="536"/>
      <c r="BJ8" s="536"/>
      <c r="BK8" s="536"/>
      <c r="BL8" s="270"/>
      <c r="BM8" s="2675" t="s">
        <v>197</v>
      </c>
      <c r="BN8" s="2676"/>
      <c r="BO8" s="2676"/>
      <c r="BP8" s="2676"/>
      <c r="BQ8" s="2676"/>
      <c r="BR8" s="2676"/>
      <c r="BS8" s="2676"/>
      <c r="BT8" s="2676"/>
      <c r="BU8" s="2676"/>
      <c r="BV8" s="2676"/>
      <c r="BW8" s="2676"/>
      <c r="BX8" s="2677"/>
      <c r="BY8" s="536"/>
      <c r="BZ8" s="536"/>
      <c r="CA8" s="536"/>
      <c r="CB8" s="536"/>
      <c r="CC8" s="536"/>
    </row>
    <row r="9" spans="2:81" ht="15" customHeight="1" x14ac:dyDescent="0.25">
      <c r="B9" s="2699"/>
      <c r="C9" s="2700"/>
      <c r="D9" s="2700"/>
      <c r="E9" s="2700"/>
      <c r="F9" s="2700"/>
      <c r="G9" s="2700"/>
      <c r="H9" s="2700"/>
      <c r="I9" s="2700"/>
      <c r="J9" s="2700"/>
      <c r="K9" s="2700"/>
      <c r="L9" s="2700"/>
      <c r="M9" s="2700"/>
      <c r="N9" s="2700"/>
      <c r="O9" s="2701"/>
      <c r="P9" s="2385"/>
      <c r="Q9" s="2386"/>
      <c r="R9" s="2385" t="s">
        <v>677</v>
      </c>
      <c r="S9" s="2386"/>
      <c r="T9" s="2389" t="s">
        <v>53</v>
      </c>
      <c r="U9" s="2391" t="s">
        <v>53</v>
      </c>
      <c r="V9" s="2391" t="s">
        <v>180</v>
      </c>
      <c r="W9" s="2391" t="s">
        <v>181</v>
      </c>
      <c r="X9" s="2686" t="s">
        <v>677</v>
      </c>
      <c r="Y9" s="2687"/>
      <c r="Z9" s="2690" t="s">
        <v>53</v>
      </c>
      <c r="AA9" s="2391" t="s">
        <v>53</v>
      </c>
      <c r="AB9" s="2391" t="s">
        <v>180</v>
      </c>
      <c r="AC9" s="2692" t="s">
        <v>181</v>
      </c>
      <c r="AD9" s="2403" t="s">
        <v>677</v>
      </c>
      <c r="AE9" s="2404"/>
      <c r="AF9" s="2705" t="s">
        <v>53</v>
      </c>
      <c r="AG9" s="2391" t="s">
        <v>53</v>
      </c>
      <c r="AH9" s="2391" t="s">
        <v>180</v>
      </c>
      <c r="AI9" s="2692" t="s">
        <v>181</v>
      </c>
      <c r="AJ9" s="2385"/>
      <c r="AK9" s="2386"/>
      <c r="AL9" s="2385"/>
      <c r="AM9" s="2386"/>
      <c r="AN9" s="2385"/>
      <c r="AO9" s="2386"/>
      <c r="AP9" s="2385"/>
      <c r="AQ9" s="2386"/>
      <c r="AR9" s="767"/>
      <c r="AS9" s="266"/>
      <c r="AT9" s="271"/>
      <c r="AU9" s="2385" t="s">
        <v>175</v>
      </c>
      <c r="AV9" s="2386"/>
      <c r="AW9" s="2385" t="s">
        <v>185</v>
      </c>
      <c r="AX9" s="2386"/>
      <c r="AY9" s="2389" t="s">
        <v>53</v>
      </c>
      <c r="AZ9" s="2391" t="s">
        <v>53</v>
      </c>
      <c r="BA9" s="2391" t="s">
        <v>180</v>
      </c>
      <c r="BB9" s="2391" t="s">
        <v>181</v>
      </c>
      <c r="BC9" s="2385" t="s">
        <v>192</v>
      </c>
      <c r="BD9" s="2386"/>
      <c r="BE9" s="2393" t="s">
        <v>186</v>
      </c>
      <c r="BF9" s="2394"/>
      <c r="BG9" s="266"/>
      <c r="BH9" s="266"/>
      <c r="BI9" s="266"/>
      <c r="BJ9" s="266"/>
      <c r="BK9" s="266"/>
      <c r="BL9" s="271"/>
      <c r="BM9" s="2385" t="s">
        <v>175</v>
      </c>
      <c r="BN9" s="2386"/>
      <c r="BO9" s="2385" t="s">
        <v>220</v>
      </c>
      <c r="BP9" s="2386"/>
      <c r="BQ9" s="2389" t="s">
        <v>53</v>
      </c>
      <c r="BR9" s="2391" t="s">
        <v>53</v>
      </c>
      <c r="BS9" s="2391" t="s">
        <v>180</v>
      </c>
      <c r="BT9" s="2391" t="s">
        <v>181</v>
      </c>
      <c r="BU9" s="2385" t="s">
        <v>192</v>
      </c>
      <c r="BV9" s="2386"/>
      <c r="BW9" s="2385" t="s">
        <v>218</v>
      </c>
      <c r="BX9" s="2386"/>
      <c r="BY9" s="266"/>
      <c r="BZ9" s="266"/>
      <c r="CA9" s="266"/>
      <c r="CB9" s="266"/>
      <c r="CC9" s="266"/>
    </row>
    <row r="10" spans="2:81" ht="15" customHeight="1" x14ac:dyDescent="0.25">
      <c r="B10" s="2699"/>
      <c r="C10" s="2700"/>
      <c r="D10" s="2700"/>
      <c r="E10" s="2700"/>
      <c r="F10" s="2700"/>
      <c r="G10" s="2700"/>
      <c r="H10" s="2700"/>
      <c r="I10" s="2700"/>
      <c r="J10" s="2700"/>
      <c r="K10" s="2700"/>
      <c r="L10" s="2700"/>
      <c r="M10" s="2700"/>
      <c r="N10" s="2700"/>
      <c r="O10" s="2701"/>
      <c r="P10" s="2385"/>
      <c r="Q10" s="2386"/>
      <c r="R10" s="2385"/>
      <c r="S10" s="2386"/>
      <c r="T10" s="2389"/>
      <c r="U10" s="2391"/>
      <c r="V10" s="2391"/>
      <c r="W10" s="2391"/>
      <c r="X10" s="2686"/>
      <c r="Y10" s="2687"/>
      <c r="Z10" s="2690"/>
      <c r="AA10" s="2391"/>
      <c r="AB10" s="2391"/>
      <c r="AC10" s="2692"/>
      <c r="AD10" s="2403"/>
      <c r="AE10" s="2404"/>
      <c r="AF10" s="2705"/>
      <c r="AG10" s="2391"/>
      <c r="AH10" s="2391"/>
      <c r="AI10" s="2692"/>
      <c r="AJ10" s="2385"/>
      <c r="AK10" s="2386"/>
      <c r="AL10" s="2385"/>
      <c r="AM10" s="2386"/>
      <c r="AN10" s="2385"/>
      <c r="AO10" s="2386"/>
      <c r="AP10" s="2385"/>
      <c r="AQ10" s="2386"/>
      <c r="AR10" s="767"/>
      <c r="AS10" s="266"/>
      <c r="AT10" s="271"/>
      <c r="AU10" s="2385"/>
      <c r="AV10" s="2386"/>
      <c r="AW10" s="2385"/>
      <c r="AX10" s="2386"/>
      <c r="AY10" s="2389"/>
      <c r="AZ10" s="2391"/>
      <c r="BA10" s="2391"/>
      <c r="BB10" s="2391"/>
      <c r="BC10" s="2385"/>
      <c r="BD10" s="2386"/>
      <c r="BE10" s="2385"/>
      <c r="BF10" s="2386"/>
      <c r="BG10" s="266"/>
      <c r="BH10" s="266"/>
      <c r="BI10" s="266"/>
      <c r="BJ10" s="266"/>
      <c r="BK10" s="266"/>
      <c r="BL10" s="271"/>
      <c r="BM10" s="2385"/>
      <c r="BN10" s="2386"/>
      <c r="BO10" s="2385"/>
      <c r="BP10" s="2386"/>
      <c r="BQ10" s="2389"/>
      <c r="BR10" s="2391"/>
      <c r="BS10" s="2391"/>
      <c r="BT10" s="2391"/>
      <c r="BU10" s="2385"/>
      <c r="BV10" s="2386"/>
      <c r="BW10" s="2385"/>
      <c r="BX10" s="2386"/>
      <c r="BY10" s="266"/>
      <c r="BZ10" s="266"/>
      <c r="CA10" s="266"/>
      <c r="CB10" s="266"/>
      <c r="CC10" s="266"/>
    </row>
    <row r="11" spans="2:81" ht="15" customHeight="1" x14ac:dyDescent="0.25">
      <c r="B11" s="2699"/>
      <c r="C11" s="2700"/>
      <c r="D11" s="2700"/>
      <c r="E11" s="2700"/>
      <c r="F11" s="2700"/>
      <c r="G11" s="2700"/>
      <c r="H11" s="2700"/>
      <c r="I11" s="2700"/>
      <c r="J11" s="2700"/>
      <c r="K11" s="2700"/>
      <c r="L11" s="2700"/>
      <c r="M11" s="2700"/>
      <c r="N11" s="2700"/>
      <c r="O11" s="2701"/>
      <c r="P11" s="2385"/>
      <c r="Q11" s="2386"/>
      <c r="R11" s="2385"/>
      <c r="S11" s="2386"/>
      <c r="T11" s="2389"/>
      <c r="U11" s="2391"/>
      <c r="V11" s="2391"/>
      <c r="W11" s="2391"/>
      <c r="X11" s="2686"/>
      <c r="Y11" s="2687"/>
      <c r="Z11" s="2690"/>
      <c r="AA11" s="2391"/>
      <c r="AB11" s="2391"/>
      <c r="AC11" s="2692"/>
      <c r="AD11" s="2403"/>
      <c r="AE11" s="2404"/>
      <c r="AF11" s="2705"/>
      <c r="AG11" s="2391"/>
      <c r="AH11" s="2391"/>
      <c r="AI11" s="2692"/>
      <c r="AJ11" s="2385"/>
      <c r="AK11" s="2386"/>
      <c r="AL11" s="2385"/>
      <c r="AM11" s="2386"/>
      <c r="AN11" s="2385"/>
      <c r="AO11" s="2386"/>
      <c r="AP11" s="2385"/>
      <c r="AQ11" s="2386"/>
      <c r="AR11" s="767"/>
      <c r="AS11" s="266"/>
      <c r="AT11" s="271"/>
      <c r="AU11" s="2385"/>
      <c r="AV11" s="2386"/>
      <c r="AW11" s="2385"/>
      <c r="AX11" s="2386"/>
      <c r="AY11" s="2389"/>
      <c r="AZ11" s="2391"/>
      <c r="BA11" s="2391"/>
      <c r="BB11" s="2391"/>
      <c r="BC11" s="2385"/>
      <c r="BD11" s="2386"/>
      <c r="BE11" s="2385"/>
      <c r="BF11" s="2386"/>
      <c r="BG11" s="266"/>
      <c r="BH11" s="266"/>
      <c r="BI11" s="266"/>
      <c r="BJ11" s="266"/>
      <c r="BK11" s="266"/>
      <c r="BL11" s="271"/>
      <c r="BM11" s="2385"/>
      <c r="BN11" s="2386"/>
      <c r="BO11" s="2385"/>
      <c r="BP11" s="2386"/>
      <c r="BQ11" s="2389"/>
      <c r="BR11" s="2391"/>
      <c r="BS11" s="2391"/>
      <c r="BT11" s="2391"/>
      <c r="BU11" s="2385"/>
      <c r="BV11" s="2386"/>
      <c r="BW11" s="2385"/>
      <c r="BX11" s="2386"/>
      <c r="BY11" s="266"/>
      <c r="BZ11" s="266"/>
      <c r="CA11" s="266"/>
      <c r="CB11" s="266"/>
      <c r="CC11" s="266"/>
    </row>
    <row r="12" spans="2:81" ht="15" customHeight="1" x14ac:dyDescent="0.25">
      <c r="B12" s="2702"/>
      <c r="C12" s="2703"/>
      <c r="D12" s="2703"/>
      <c r="E12" s="2703"/>
      <c r="F12" s="2703"/>
      <c r="G12" s="2703"/>
      <c r="H12" s="2703"/>
      <c r="I12" s="2703"/>
      <c r="J12" s="2703"/>
      <c r="K12" s="2703"/>
      <c r="L12" s="2703"/>
      <c r="M12" s="2703"/>
      <c r="N12" s="2703"/>
      <c r="O12" s="2704"/>
      <c r="P12" s="2387"/>
      <c r="Q12" s="2388"/>
      <c r="R12" s="2387"/>
      <c r="S12" s="2388"/>
      <c r="T12" s="2390"/>
      <c r="U12" s="2392"/>
      <c r="V12" s="2392"/>
      <c r="W12" s="2392"/>
      <c r="X12" s="2688"/>
      <c r="Y12" s="2689"/>
      <c r="Z12" s="2691"/>
      <c r="AA12" s="2392"/>
      <c r="AB12" s="2392"/>
      <c r="AC12" s="2693"/>
      <c r="AD12" s="2405"/>
      <c r="AE12" s="2406"/>
      <c r="AF12" s="2706"/>
      <c r="AG12" s="2392"/>
      <c r="AH12" s="2392"/>
      <c r="AI12" s="2693"/>
      <c r="AJ12" s="2387"/>
      <c r="AK12" s="2388"/>
      <c r="AL12" s="2387"/>
      <c r="AM12" s="2388"/>
      <c r="AN12" s="2387"/>
      <c r="AO12" s="2388"/>
      <c r="AP12" s="2387"/>
      <c r="AQ12" s="2388"/>
      <c r="AR12" s="767"/>
      <c r="AS12" s="266"/>
      <c r="AT12" s="271"/>
      <c r="AU12" s="2387"/>
      <c r="AV12" s="2388"/>
      <c r="AW12" s="2387"/>
      <c r="AX12" s="2388"/>
      <c r="AY12" s="2390"/>
      <c r="AZ12" s="2392"/>
      <c r="BA12" s="2392"/>
      <c r="BB12" s="2392"/>
      <c r="BC12" s="2387"/>
      <c r="BD12" s="2388"/>
      <c r="BE12" s="2387"/>
      <c r="BF12" s="2388"/>
      <c r="BG12" s="266"/>
      <c r="BH12" s="266"/>
      <c r="BI12" s="266"/>
      <c r="BJ12" s="266"/>
      <c r="BK12" s="266"/>
      <c r="BL12" s="271"/>
      <c r="BM12" s="2387"/>
      <c r="BN12" s="2388"/>
      <c r="BO12" s="2387"/>
      <c r="BP12" s="2388"/>
      <c r="BQ12" s="2390"/>
      <c r="BR12" s="2392"/>
      <c r="BS12" s="2392"/>
      <c r="BT12" s="2392"/>
      <c r="BU12" s="2387"/>
      <c r="BV12" s="2388"/>
      <c r="BW12" s="2387"/>
      <c r="BX12" s="2388"/>
      <c r="BY12" s="266"/>
      <c r="BZ12" s="266"/>
      <c r="CA12" s="266"/>
      <c r="CB12" s="266"/>
      <c r="CC12" s="266"/>
    </row>
    <row r="13" spans="2:81" ht="9.9499999999999993" customHeight="1" x14ac:dyDescent="0.25">
      <c r="B13" s="368"/>
      <c r="D13" s="301"/>
      <c r="E13" s="301"/>
      <c r="F13" s="301"/>
      <c r="G13" s="301"/>
      <c r="H13" s="301"/>
      <c r="I13" s="301"/>
      <c r="J13" s="301"/>
      <c r="K13" s="301"/>
      <c r="L13" s="301"/>
      <c r="M13" s="301"/>
      <c r="N13" s="301"/>
      <c r="O13" s="301"/>
      <c r="P13" s="271"/>
      <c r="Q13" s="271"/>
      <c r="R13" s="271"/>
      <c r="S13" s="271"/>
      <c r="T13" s="341"/>
      <c r="U13" s="341"/>
      <c r="V13" s="341"/>
      <c r="W13" s="341"/>
      <c r="X13" s="341"/>
      <c r="Y13" s="341"/>
      <c r="Z13" s="341"/>
      <c r="AA13" s="341"/>
      <c r="AB13" s="341"/>
      <c r="AC13" s="341"/>
      <c r="AD13" s="341"/>
      <c r="AE13" s="341"/>
      <c r="AF13" s="341"/>
      <c r="AG13" s="341"/>
      <c r="AH13" s="341"/>
      <c r="AI13" s="341"/>
      <c r="AJ13" s="696"/>
      <c r="AK13" s="696"/>
      <c r="AL13" s="271"/>
      <c r="AM13" s="271"/>
      <c r="AN13" s="271"/>
      <c r="AO13" s="271"/>
      <c r="AP13" s="271"/>
      <c r="AQ13" s="271"/>
      <c r="AR13" s="271"/>
      <c r="AS13" s="271"/>
      <c r="AT13" s="271"/>
      <c r="AU13" s="271"/>
      <c r="AV13" s="271"/>
      <c r="AW13" s="271"/>
      <c r="AX13" s="271"/>
      <c r="AY13" s="341"/>
      <c r="AZ13" s="341"/>
      <c r="BA13" s="341"/>
      <c r="BB13" s="341"/>
      <c r="BC13" s="696"/>
      <c r="BD13" s="696"/>
      <c r="BE13" s="271"/>
      <c r="BF13" s="271"/>
      <c r="BG13" s="271"/>
      <c r="BH13" s="271"/>
      <c r="BI13" s="271"/>
      <c r="BJ13" s="271"/>
      <c r="BK13" s="271"/>
      <c r="BL13" s="271"/>
      <c r="BM13" s="354"/>
      <c r="BN13" s="354"/>
      <c r="BO13" s="354"/>
      <c r="BP13" s="354"/>
      <c r="BQ13" s="355"/>
      <c r="BR13" s="355"/>
      <c r="BS13" s="355"/>
      <c r="BT13" s="355"/>
      <c r="BU13" s="354"/>
      <c r="BV13" s="354"/>
      <c r="BW13" s="271"/>
      <c r="BX13" s="271"/>
      <c r="BY13" s="271"/>
      <c r="BZ13" s="271"/>
      <c r="CA13" s="271"/>
    </row>
    <row r="14" spans="2:81" ht="14.1" customHeight="1" x14ac:dyDescent="0.25">
      <c r="B14" s="274"/>
      <c r="C14" s="274"/>
      <c r="D14" s="289"/>
      <c r="E14" s="289"/>
      <c r="F14" s="289"/>
      <c r="G14" s="289"/>
      <c r="H14" s="289"/>
      <c r="I14" s="289"/>
      <c r="J14" s="289"/>
      <c r="K14" s="289"/>
      <c r="L14" s="289"/>
      <c r="M14" s="289"/>
      <c r="N14" s="289"/>
      <c r="O14" s="289"/>
      <c r="P14" s="275"/>
      <c r="Q14" s="275"/>
      <c r="R14" s="275"/>
      <c r="S14" s="275"/>
      <c r="T14" s="279"/>
      <c r="U14" s="279"/>
      <c r="V14" s="279"/>
      <c r="W14" s="279"/>
      <c r="X14" s="279"/>
      <c r="Y14" s="279"/>
      <c r="Z14" s="279"/>
      <c r="AA14" s="279"/>
      <c r="AB14" s="279"/>
      <c r="AC14" s="279"/>
      <c r="AD14" s="279"/>
      <c r="AE14" s="279"/>
      <c r="AF14" s="279"/>
      <c r="AG14" s="279"/>
      <c r="AH14" s="279"/>
      <c r="AI14" s="279"/>
      <c r="AJ14" s="718"/>
      <c r="AK14" s="718"/>
      <c r="AL14" s="275"/>
      <c r="AM14" s="275"/>
      <c r="AN14" s="275"/>
      <c r="AO14" s="275"/>
      <c r="AP14" s="275"/>
      <c r="AQ14" s="275"/>
      <c r="AR14" s="275"/>
      <c r="AS14" s="275"/>
      <c r="AT14" s="271"/>
      <c r="AU14" s="271"/>
      <c r="AV14" s="271"/>
      <c r="AW14" s="271"/>
      <c r="AX14" s="271"/>
      <c r="AY14" s="341"/>
      <c r="AZ14" s="341"/>
      <c r="BA14" s="341"/>
      <c r="BB14" s="341"/>
      <c r="BC14" s="696"/>
      <c r="BD14" s="696"/>
      <c r="BE14" s="271"/>
      <c r="BF14" s="271"/>
      <c r="BG14" s="271"/>
      <c r="BH14" s="271"/>
      <c r="BI14" s="271"/>
      <c r="BJ14" s="271"/>
      <c r="BK14" s="271"/>
      <c r="BL14" s="271"/>
      <c r="BM14" s="271"/>
      <c r="BN14" s="271"/>
      <c r="BO14" s="271"/>
      <c r="BP14" s="271"/>
      <c r="BQ14" s="341"/>
      <c r="BR14" s="341"/>
      <c r="BS14" s="341"/>
      <c r="BT14" s="341"/>
      <c r="BU14" s="271"/>
      <c r="BV14" s="271"/>
      <c r="BW14" s="271"/>
      <c r="BX14" s="271"/>
      <c r="BY14" s="271"/>
      <c r="BZ14" s="271"/>
      <c r="CA14" s="271"/>
    </row>
    <row r="15" spans="2:81" ht="27.75" x14ac:dyDescent="0.45">
      <c r="B15" s="269"/>
      <c r="D15" s="287" t="s">
        <v>173</v>
      </c>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c r="AG15" s="288"/>
      <c r="AH15" s="288"/>
      <c r="AI15" s="288"/>
      <c r="AJ15" s="719"/>
      <c r="AK15" s="719"/>
      <c r="AL15" s="288"/>
      <c r="AM15" s="288"/>
      <c r="AN15" s="272"/>
      <c r="AO15" s="272"/>
      <c r="AP15" s="272"/>
      <c r="AQ15" s="272"/>
      <c r="AR15" s="272"/>
      <c r="AS15" s="276"/>
      <c r="AT15" s="272"/>
      <c r="AU15" s="272"/>
      <c r="AV15" s="272"/>
      <c r="AW15" s="272"/>
      <c r="AX15" s="272"/>
      <c r="AY15" s="272"/>
      <c r="AZ15" s="272"/>
      <c r="BA15" s="272"/>
      <c r="BB15" s="272"/>
      <c r="BC15" s="709"/>
      <c r="BD15" s="709"/>
      <c r="BE15" s="272"/>
      <c r="BF15" s="272"/>
      <c r="BG15" s="272"/>
      <c r="BH15" s="272"/>
      <c r="BI15" s="272"/>
      <c r="BJ15" s="272"/>
      <c r="BK15" s="272"/>
      <c r="BL15" s="272"/>
      <c r="BM15" s="272"/>
      <c r="BN15" s="272"/>
      <c r="BO15" s="272"/>
      <c r="BP15" s="272"/>
      <c r="BQ15" s="272"/>
      <c r="BR15" s="272"/>
      <c r="BS15" s="272"/>
      <c r="BT15" s="272"/>
      <c r="BU15" s="272"/>
      <c r="BV15" s="272"/>
      <c r="BW15" s="272"/>
      <c r="BX15" s="272"/>
      <c r="BY15" s="272"/>
      <c r="BZ15" s="272"/>
      <c r="CA15" s="272"/>
    </row>
    <row r="16" spans="2:81" ht="18.75" x14ac:dyDescent="0.3">
      <c r="B16" s="269"/>
      <c r="D16" s="212" t="s">
        <v>491</v>
      </c>
      <c r="E16" s="205"/>
      <c r="F16" s="205"/>
      <c r="G16" s="205"/>
      <c r="H16" s="205"/>
      <c r="I16" s="205"/>
      <c r="J16" s="205"/>
      <c r="K16" s="205"/>
      <c r="L16" s="205"/>
      <c r="M16" s="205"/>
      <c r="N16" s="205"/>
      <c r="O16" s="205"/>
      <c r="P16" s="205"/>
      <c r="Q16" s="205"/>
      <c r="R16" s="205"/>
      <c r="S16" s="205"/>
      <c r="T16" s="205"/>
      <c r="U16" s="444"/>
      <c r="V16" s="444"/>
      <c r="W16" s="444"/>
      <c r="X16" s="444"/>
      <c r="Y16" s="444"/>
      <c r="Z16" s="444"/>
      <c r="AA16" s="444"/>
      <c r="AB16" s="444"/>
      <c r="AC16" s="444"/>
      <c r="AD16" s="444"/>
      <c r="AE16" s="444"/>
      <c r="AF16" s="444"/>
      <c r="AG16" s="444"/>
      <c r="AH16" s="444"/>
      <c r="AI16" s="444"/>
      <c r="AJ16" s="715"/>
      <c r="AK16" s="715"/>
      <c r="AL16" s="205"/>
      <c r="AM16" s="444"/>
      <c r="AN16" s="765"/>
      <c r="AO16" s="765"/>
      <c r="AP16" s="765"/>
      <c r="AQ16" s="766"/>
      <c r="AR16" s="273"/>
      <c r="AS16" s="277"/>
      <c r="AT16" s="273"/>
      <c r="AU16" s="2382"/>
      <c r="AV16" s="2382"/>
      <c r="AW16" s="2382"/>
      <c r="AX16" s="2382"/>
      <c r="AY16" s="2382"/>
      <c r="AZ16" s="2382"/>
      <c r="BA16" s="2382"/>
      <c r="BB16" s="2382"/>
      <c r="BC16" s="2382"/>
      <c r="BD16" s="2382"/>
      <c r="BE16" s="2382"/>
      <c r="BF16" s="2382"/>
      <c r="BG16" s="2382"/>
      <c r="BH16" s="2382"/>
      <c r="BI16" s="2382"/>
      <c r="BJ16" s="2382"/>
      <c r="BK16" s="2382"/>
      <c r="BL16" s="2382"/>
      <c r="BM16" s="2382"/>
      <c r="BN16" s="2382"/>
      <c r="BO16" s="2382"/>
      <c r="BP16" s="2382"/>
      <c r="BQ16" s="2382"/>
      <c r="BR16" s="2382"/>
      <c r="BS16" s="2382"/>
      <c r="BT16" s="2382"/>
      <c r="BU16" s="2382"/>
      <c r="BV16" s="2382"/>
      <c r="BW16" s="2382"/>
      <c r="BX16" s="2382"/>
      <c r="BY16" s="589"/>
      <c r="BZ16" s="589"/>
      <c r="CA16" s="589"/>
      <c r="CB16" s="365"/>
    </row>
    <row r="17" spans="2:80" ht="16.5" customHeight="1" x14ac:dyDescent="0.3">
      <c r="B17" s="269"/>
      <c r="D17" s="2622" t="s">
        <v>278</v>
      </c>
      <c r="E17" s="2618" t="s">
        <v>292</v>
      </c>
      <c r="F17" s="2618"/>
      <c r="G17" s="2618"/>
      <c r="H17" s="2618"/>
      <c r="I17" s="2618"/>
      <c r="J17" s="2618"/>
      <c r="K17" s="2618"/>
      <c r="L17" s="2618"/>
      <c r="M17" s="2618"/>
      <c r="N17" s="2619"/>
      <c r="O17" s="2499" t="s">
        <v>180</v>
      </c>
      <c r="P17" s="2442">
        <v>1</v>
      </c>
      <c r="Q17" s="2443"/>
      <c r="R17" s="2624">
        <v>1</v>
      </c>
      <c r="S17" s="2625"/>
      <c r="T17" s="2429"/>
      <c r="U17" s="593"/>
      <c r="V17" s="2429"/>
      <c r="W17" s="619"/>
      <c r="X17" s="2671"/>
      <c r="Y17" s="2672"/>
      <c r="Z17" s="755"/>
      <c r="AA17" s="755"/>
      <c r="AB17" s="755"/>
      <c r="AC17" s="755"/>
      <c r="AD17" s="2671"/>
      <c r="AE17" s="2672"/>
      <c r="AF17" s="755"/>
      <c r="AG17" s="755"/>
      <c r="AH17" s="755"/>
      <c r="AI17" s="755"/>
      <c r="AJ17" s="2442"/>
      <c r="AK17" s="2443"/>
      <c r="AL17" s="2409"/>
      <c r="AM17" s="2410"/>
      <c r="AN17" s="2409"/>
      <c r="AO17" s="2410"/>
      <c r="AP17" s="2409"/>
      <c r="AQ17" s="2410"/>
      <c r="AR17" s="727"/>
      <c r="AS17" s="278"/>
      <c r="AT17" s="300"/>
      <c r="AU17" s="2382"/>
      <c r="AV17" s="2382"/>
      <c r="AW17" s="2382"/>
      <c r="AX17" s="2382"/>
      <c r="AY17" s="2382"/>
      <c r="AZ17" s="2382"/>
      <c r="BA17" s="2382"/>
      <c r="BB17" s="2382"/>
      <c r="BC17" s="2382"/>
      <c r="BD17" s="2382"/>
      <c r="BE17" s="2382"/>
      <c r="BF17" s="2382"/>
      <c r="BG17" s="2382"/>
      <c r="BH17" s="2382"/>
      <c r="BI17" s="2382"/>
      <c r="BJ17" s="2382"/>
      <c r="BK17" s="2382"/>
      <c r="BL17" s="2382"/>
      <c r="BM17" s="2382"/>
      <c r="BN17" s="2382"/>
      <c r="BO17" s="2382"/>
      <c r="BP17" s="2382"/>
      <c r="BQ17" s="2382"/>
      <c r="BR17" s="2382"/>
      <c r="BS17" s="2382"/>
      <c r="BT17" s="2382"/>
      <c r="BU17" s="2382"/>
      <c r="BV17" s="2382"/>
      <c r="BW17" s="2382"/>
      <c r="BX17" s="2382"/>
      <c r="BY17" s="589"/>
      <c r="BZ17" s="589"/>
      <c r="CA17" s="589"/>
      <c r="CB17" s="365"/>
    </row>
    <row r="18" spans="2:80" ht="16.5" customHeight="1" x14ac:dyDescent="0.3">
      <c r="B18" s="269"/>
      <c r="D18" s="2623"/>
      <c r="E18" s="2620"/>
      <c r="F18" s="2620"/>
      <c r="G18" s="2620"/>
      <c r="H18" s="2620"/>
      <c r="I18" s="2620"/>
      <c r="J18" s="2620"/>
      <c r="K18" s="2620"/>
      <c r="L18" s="2620"/>
      <c r="M18" s="2620"/>
      <c r="N18" s="2621"/>
      <c r="O18" s="2500"/>
      <c r="P18" s="2380"/>
      <c r="Q18" s="2381"/>
      <c r="R18" s="2626"/>
      <c r="S18" s="2627"/>
      <c r="T18" s="2418"/>
      <c r="U18" s="587"/>
      <c r="V18" s="2418"/>
      <c r="W18" s="620"/>
      <c r="X18" s="2673"/>
      <c r="Y18" s="2674"/>
      <c r="Z18" s="756"/>
      <c r="AA18" s="756"/>
      <c r="AB18" s="756"/>
      <c r="AC18" s="756"/>
      <c r="AD18" s="2673"/>
      <c r="AE18" s="2674"/>
      <c r="AF18" s="756"/>
      <c r="AG18" s="756"/>
      <c r="AH18" s="756"/>
      <c r="AI18" s="756"/>
      <c r="AJ18" s="2380"/>
      <c r="AK18" s="2381"/>
      <c r="AL18" s="2411"/>
      <c r="AM18" s="2412"/>
      <c r="AN18" s="2411"/>
      <c r="AO18" s="2412"/>
      <c r="AP18" s="2411"/>
      <c r="AQ18" s="2412"/>
      <c r="AR18" s="727"/>
      <c r="AS18" s="278"/>
      <c r="AT18" s="384"/>
      <c r="AU18" s="2382"/>
      <c r="AV18" s="2382"/>
      <c r="AW18" s="2382"/>
      <c r="AX18" s="2382"/>
      <c r="AY18" s="2382"/>
      <c r="AZ18" s="2382"/>
      <c r="BA18" s="2382"/>
      <c r="BB18" s="2382"/>
      <c r="BC18" s="2382"/>
      <c r="BD18" s="2382"/>
      <c r="BE18" s="2382"/>
      <c r="BF18" s="2382"/>
      <c r="BG18" s="2382"/>
      <c r="BH18" s="2382"/>
      <c r="BI18" s="2382"/>
      <c r="BJ18" s="2382"/>
      <c r="BK18" s="2382"/>
      <c r="BL18" s="2382"/>
      <c r="BM18" s="2382"/>
      <c r="BN18" s="2382"/>
      <c r="BO18" s="2382"/>
      <c r="BP18" s="2382"/>
      <c r="BQ18" s="2382"/>
      <c r="BR18" s="2382"/>
      <c r="BS18" s="2382"/>
      <c r="BT18" s="2382"/>
      <c r="BU18" s="2382"/>
      <c r="BV18" s="2382"/>
      <c r="BW18" s="2382"/>
      <c r="BX18" s="2382"/>
      <c r="BY18" s="589"/>
      <c r="BZ18" s="589"/>
      <c r="CA18" s="589"/>
      <c r="CB18" s="365"/>
    </row>
    <row r="19" spans="2:80" ht="18.75" x14ac:dyDescent="0.3">
      <c r="B19" s="269"/>
      <c r="D19" s="66" t="s">
        <v>291</v>
      </c>
      <c r="E19" s="23" t="s">
        <v>281</v>
      </c>
      <c r="F19" s="109"/>
      <c r="G19" s="109"/>
      <c r="H19" s="109"/>
      <c r="I19" s="109"/>
      <c r="J19" s="109"/>
      <c r="K19" s="257"/>
      <c r="L19" s="257"/>
      <c r="M19" s="257"/>
      <c r="N19" s="257"/>
      <c r="O19" s="77" t="s">
        <v>181</v>
      </c>
      <c r="P19" s="2317">
        <v>1</v>
      </c>
      <c r="Q19" s="2318"/>
      <c r="R19" s="2415">
        <v>1</v>
      </c>
      <c r="S19" s="2416"/>
      <c r="T19" s="108"/>
      <c r="U19" s="409"/>
      <c r="V19" s="409"/>
      <c r="W19" s="409"/>
      <c r="X19" s="2669"/>
      <c r="Y19" s="2670"/>
      <c r="Z19" s="757"/>
      <c r="AA19" s="757"/>
      <c r="AB19" s="757"/>
      <c r="AC19" s="757"/>
      <c r="AD19" s="2669"/>
      <c r="AE19" s="2670"/>
      <c r="AF19" s="757"/>
      <c r="AG19" s="757"/>
      <c r="AH19" s="757"/>
      <c r="AI19" s="757"/>
      <c r="AJ19" s="2395"/>
      <c r="AK19" s="2417"/>
      <c r="AL19" s="2310"/>
      <c r="AM19" s="2311"/>
      <c r="AN19" s="2310"/>
      <c r="AO19" s="2311"/>
      <c r="AP19" s="2310"/>
      <c r="AQ19" s="2311"/>
      <c r="AR19" s="727"/>
      <c r="AS19" s="278"/>
      <c r="AT19" s="300"/>
      <c r="AU19" s="2382"/>
      <c r="AV19" s="2382"/>
      <c r="AW19" s="2382"/>
      <c r="AX19" s="2382"/>
      <c r="AY19" s="2382"/>
      <c r="AZ19" s="2382"/>
      <c r="BA19" s="2382"/>
      <c r="BB19" s="2382"/>
      <c r="BC19" s="2382"/>
      <c r="BD19" s="2382"/>
      <c r="BE19" s="2382"/>
      <c r="BF19" s="2382"/>
      <c r="BG19" s="2382"/>
      <c r="BH19" s="2382"/>
      <c r="BI19" s="2382"/>
      <c r="BJ19" s="2382"/>
      <c r="BK19" s="2382"/>
      <c r="BL19" s="2382"/>
      <c r="BM19" s="2382"/>
      <c r="BN19" s="2382"/>
      <c r="BO19" s="2382"/>
      <c r="BP19" s="2382"/>
      <c r="BQ19" s="2382"/>
      <c r="BR19" s="2382"/>
      <c r="BS19" s="2382"/>
      <c r="BT19" s="2382"/>
      <c r="BU19" s="2382"/>
      <c r="BV19" s="2382"/>
      <c r="BW19" s="2382"/>
      <c r="BX19" s="2382"/>
      <c r="BY19" s="589"/>
      <c r="BZ19" s="589"/>
      <c r="CA19" s="589"/>
      <c r="CB19" s="365"/>
    </row>
    <row r="20" spans="2:80" ht="18.75" x14ac:dyDescent="0.3">
      <c r="B20" s="269"/>
      <c r="D20" s="66" t="s">
        <v>279</v>
      </c>
      <c r="E20" s="133" t="s">
        <v>282</v>
      </c>
      <c r="F20" s="31"/>
      <c r="G20" s="31"/>
      <c r="H20" s="31"/>
      <c r="I20" s="31"/>
      <c r="J20" s="31"/>
      <c r="K20" s="106"/>
      <c r="L20" s="106"/>
      <c r="M20" s="106"/>
      <c r="N20" s="106"/>
      <c r="O20" s="77" t="s">
        <v>181</v>
      </c>
      <c r="P20" s="2317">
        <v>1</v>
      </c>
      <c r="Q20" s="2318"/>
      <c r="R20" s="2415">
        <v>1</v>
      </c>
      <c r="S20" s="2416"/>
      <c r="T20" s="108"/>
      <c r="U20" s="409"/>
      <c r="V20" s="409"/>
      <c r="W20" s="409"/>
      <c r="X20" s="2669"/>
      <c r="Y20" s="2670"/>
      <c r="Z20" s="757"/>
      <c r="AA20" s="757"/>
      <c r="AB20" s="757"/>
      <c r="AC20" s="757"/>
      <c r="AD20" s="2669"/>
      <c r="AE20" s="2670"/>
      <c r="AF20" s="757"/>
      <c r="AG20" s="757"/>
      <c r="AH20" s="757"/>
      <c r="AI20" s="757"/>
      <c r="AJ20" s="2395"/>
      <c r="AK20" s="2417"/>
      <c r="AL20" s="2310"/>
      <c r="AM20" s="2311"/>
      <c r="AN20" s="2310"/>
      <c r="AO20" s="2311"/>
      <c r="AP20" s="2310"/>
      <c r="AQ20" s="2311"/>
      <c r="AR20" s="727"/>
      <c r="AS20" s="278"/>
      <c r="AT20" s="300"/>
      <c r="AU20" s="2382"/>
      <c r="AV20" s="2382"/>
      <c r="AW20" s="2382"/>
      <c r="AX20" s="2382"/>
      <c r="AY20" s="2382"/>
      <c r="AZ20" s="2382"/>
      <c r="BA20" s="2382"/>
      <c r="BB20" s="2382"/>
      <c r="BC20" s="2382"/>
      <c r="BD20" s="2382"/>
      <c r="BE20" s="2382"/>
      <c r="BF20" s="2382"/>
      <c r="BG20" s="2382"/>
      <c r="BH20" s="2382"/>
      <c r="BI20" s="2382"/>
      <c r="BJ20" s="2382"/>
      <c r="BK20" s="2382"/>
      <c r="BL20" s="2382"/>
      <c r="BM20" s="2382"/>
      <c r="BN20" s="2382"/>
      <c r="BO20" s="2382"/>
      <c r="BP20" s="2382"/>
      <c r="BQ20" s="2382"/>
      <c r="BR20" s="2382"/>
      <c r="BS20" s="2382"/>
      <c r="BT20" s="2382"/>
      <c r="BU20" s="2382"/>
      <c r="BV20" s="2382"/>
      <c r="BW20" s="2382"/>
      <c r="BX20" s="2382"/>
      <c r="BY20" s="589"/>
      <c r="BZ20" s="589"/>
      <c r="CA20" s="589"/>
      <c r="CB20" s="365"/>
    </row>
    <row r="21" spans="2:80" ht="18.75" x14ac:dyDescent="0.3">
      <c r="B21" s="269"/>
      <c r="D21" s="66" t="s">
        <v>293</v>
      </c>
      <c r="E21" s="23" t="s">
        <v>283</v>
      </c>
      <c r="F21" s="109"/>
      <c r="G21" s="109"/>
      <c r="H21" s="109"/>
      <c r="I21" s="109"/>
      <c r="J21" s="109"/>
      <c r="K21" s="257"/>
      <c r="L21" s="257"/>
      <c r="M21" s="257"/>
      <c r="N21" s="257"/>
      <c r="O21" s="77" t="s">
        <v>181</v>
      </c>
      <c r="P21" s="2317">
        <v>1</v>
      </c>
      <c r="Q21" s="2318"/>
      <c r="R21" s="2415"/>
      <c r="S21" s="2416"/>
      <c r="T21" s="108"/>
      <c r="U21" s="409"/>
      <c r="V21" s="409"/>
      <c r="W21" s="409"/>
      <c r="X21" s="2669"/>
      <c r="Y21" s="2670"/>
      <c r="Z21" s="757"/>
      <c r="AA21" s="757"/>
      <c r="AB21" s="757"/>
      <c r="AC21" s="757"/>
      <c r="AD21" s="2669"/>
      <c r="AE21" s="2670"/>
      <c r="AF21" s="757"/>
      <c r="AG21" s="757"/>
      <c r="AH21" s="757"/>
      <c r="AI21" s="757"/>
      <c r="AJ21" s="2395"/>
      <c r="AK21" s="2417"/>
      <c r="AL21" s="2310"/>
      <c r="AM21" s="2311"/>
      <c r="AN21" s="2310"/>
      <c r="AO21" s="2311"/>
      <c r="AP21" s="2310"/>
      <c r="AQ21" s="2311"/>
      <c r="AR21" s="727"/>
      <c r="AS21" s="278"/>
      <c r="AT21" s="300"/>
      <c r="AU21" s="2382"/>
      <c r="AV21" s="2382"/>
      <c r="AW21" s="2382"/>
      <c r="AX21" s="2382"/>
      <c r="AY21" s="2382"/>
      <c r="AZ21" s="2382"/>
      <c r="BA21" s="2382"/>
      <c r="BB21" s="2382"/>
      <c r="BC21" s="2382"/>
      <c r="BD21" s="2382"/>
      <c r="BE21" s="2382"/>
      <c r="BF21" s="2382"/>
      <c r="BG21" s="2382"/>
      <c r="BH21" s="2382"/>
      <c r="BI21" s="2382"/>
      <c r="BJ21" s="2382"/>
      <c r="BK21" s="2382"/>
      <c r="BL21" s="2382"/>
      <c r="BM21" s="2382"/>
      <c r="BN21" s="2382"/>
      <c r="BO21" s="2382"/>
      <c r="BP21" s="2382"/>
      <c r="BQ21" s="2382"/>
      <c r="BR21" s="2382"/>
      <c r="BS21" s="2382"/>
      <c r="BT21" s="2382"/>
      <c r="BU21" s="2382"/>
      <c r="BV21" s="2382"/>
      <c r="BW21" s="2382"/>
      <c r="BX21" s="2382"/>
      <c r="BY21" s="589"/>
      <c r="BZ21" s="589"/>
      <c r="CA21" s="589"/>
      <c r="CB21" s="365"/>
    </row>
    <row r="22" spans="2:80" ht="18.75" x14ac:dyDescent="0.3">
      <c r="B22" s="269"/>
      <c r="D22" s="66" t="s">
        <v>294</v>
      </c>
      <c r="E22" s="133" t="s">
        <v>284</v>
      </c>
      <c r="F22" s="31"/>
      <c r="G22" s="31"/>
      <c r="H22" s="31"/>
      <c r="I22" s="31"/>
      <c r="J22" s="31"/>
      <c r="K22" s="106"/>
      <c r="L22" s="106"/>
      <c r="M22" s="106"/>
      <c r="N22" s="106"/>
      <c r="O22" s="77" t="s">
        <v>181</v>
      </c>
      <c r="P22" s="2317">
        <v>1</v>
      </c>
      <c r="Q22" s="2318"/>
      <c r="R22" s="2415"/>
      <c r="S22" s="2416"/>
      <c r="T22" s="108"/>
      <c r="U22" s="409"/>
      <c r="V22" s="409"/>
      <c r="W22" s="409"/>
      <c r="X22" s="2669"/>
      <c r="Y22" s="2670"/>
      <c r="Z22" s="757"/>
      <c r="AA22" s="757"/>
      <c r="AB22" s="757"/>
      <c r="AC22" s="757"/>
      <c r="AD22" s="2669"/>
      <c r="AE22" s="2670"/>
      <c r="AF22" s="757"/>
      <c r="AG22" s="757"/>
      <c r="AH22" s="757"/>
      <c r="AI22" s="757"/>
      <c r="AJ22" s="2395"/>
      <c r="AK22" s="2417"/>
      <c r="AL22" s="2310"/>
      <c r="AM22" s="2311"/>
      <c r="AN22" s="2310"/>
      <c r="AO22" s="2311"/>
      <c r="AP22" s="2310"/>
      <c r="AQ22" s="2311"/>
      <c r="AR22" s="727"/>
      <c r="AS22" s="278"/>
      <c r="AT22" s="300"/>
      <c r="AU22" s="2382"/>
      <c r="AV22" s="2382"/>
      <c r="AW22" s="2382"/>
      <c r="AX22" s="2382"/>
      <c r="AY22" s="2382"/>
      <c r="AZ22" s="2382"/>
      <c r="BA22" s="2382"/>
      <c r="BB22" s="2382"/>
      <c r="BC22" s="2382"/>
      <c r="BD22" s="2382"/>
      <c r="BE22" s="2382"/>
      <c r="BF22" s="2382"/>
      <c r="BG22" s="2382"/>
      <c r="BH22" s="2382"/>
      <c r="BI22" s="2382"/>
      <c r="BJ22" s="2382"/>
      <c r="BK22" s="2382"/>
      <c r="BL22" s="2382"/>
      <c r="BM22" s="2382"/>
      <c r="BN22" s="2382"/>
      <c r="BO22" s="2382"/>
      <c r="BP22" s="2382"/>
      <c r="BQ22" s="2382"/>
      <c r="BR22" s="2382"/>
      <c r="BS22" s="2382"/>
      <c r="BT22" s="2382"/>
      <c r="BU22" s="2382"/>
      <c r="BV22" s="2382"/>
      <c r="BW22" s="2382"/>
      <c r="BX22" s="2382"/>
      <c r="BY22" s="589"/>
      <c r="BZ22" s="589"/>
      <c r="CA22" s="589"/>
      <c r="CB22" s="365"/>
    </row>
    <row r="23" spans="2:80" ht="18.75" x14ac:dyDescent="0.3">
      <c r="B23" s="269"/>
      <c r="D23" s="66" t="s">
        <v>280</v>
      </c>
      <c r="E23" s="371" t="s">
        <v>285</v>
      </c>
      <c r="F23" s="52"/>
      <c r="G23" s="52"/>
      <c r="H23" s="52"/>
      <c r="I23" s="52"/>
      <c r="J23" s="52"/>
      <c r="K23" s="21"/>
      <c r="L23" s="21"/>
      <c r="M23" s="21"/>
      <c r="N23" s="21"/>
      <c r="O23" s="77" t="s">
        <v>181</v>
      </c>
      <c r="P23" s="2317">
        <v>1</v>
      </c>
      <c r="Q23" s="2318"/>
      <c r="R23" s="2415">
        <v>1</v>
      </c>
      <c r="S23" s="2416"/>
      <c r="T23" s="108"/>
      <c r="U23" s="409"/>
      <c r="V23" s="409"/>
      <c r="W23" s="409"/>
      <c r="X23" s="2669"/>
      <c r="Y23" s="2670"/>
      <c r="Z23" s="757"/>
      <c r="AA23" s="757"/>
      <c r="AB23" s="757"/>
      <c r="AC23" s="757"/>
      <c r="AD23" s="2669"/>
      <c r="AE23" s="2670"/>
      <c r="AF23" s="757"/>
      <c r="AG23" s="757"/>
      <c r="AH23" s="757"/>
      <c r="AI23" s="757"/>
      <c r="AJ23" s="2395"/>
      <c r="AK23" s="2417"/>
      <c r="AL23" s="2310"/>
      <c r="AM23" s="2311"/>
      <c r="AN23" s="2310"/>
      <c r="AO23" s="2311"/>
      <c r="AP23" s="2310"/>
      <c r="AQ23" s="2311"/>
      <c r="AR23" s="727"/>
      <c r="AS23" s="278"/>
      <c r="AT23" s="300"/>
      <c r="AU23" s="2382"/>
      <c r="AV23" s="2382"/>
      <c r="AW23" s="2382"/>
      <c r="AX23" s="2382"/>
      <c r="AY23" s="2382"/>
      <c r="AZ23" s="2382"/>
      <c r="BA23" s="2382"/>
      <c r="BB23" s="2382"/>
      <c r="BC23" s="2382"/>
      <c r="BD23" s="2382"/>
      <c r="BE23" s="2382"/>
      <c r="BF23" s="2382"/>
      <c r="BG23" s="2382"/>
      <c r="BH23" s="2382"/>
      <c r="BI23" s="2382"/>
      <c r="BJ23" s="2382"/>
      <c r="BK23" s="2382"/>
      <c r="BL23" s="2382"/>
      <c r="BM23" s="2382"/>
      <c r="BN23" s="2382"/>
      <c r="BO23" s="2382"/>
      <c r="BP23" s="2382"/>
      <c r="BQ23" s="2382"/>
      <c r="BR23" s="2382"/>
      <c r="BS23" s="2382"/>
      <c r="BT23" s="2382"/>
      <c r="BU23" s="2382"/>
      <c r="BV23" s="2382"/>
      <c r="BW23" s="2382"/>
      <c r="BX23" s="2382"/>
      <c r="BY23" s="589"/>
      <c r="BZ23" s="589"/>
      <c r="CA23" s="589"/>
      <c r="CB23" s="365"/>
    </row>
    <row r="24" spans="2:80" ht="18.75" x14ac:dyDescent="0.3">
      <c r="B24" s="269"/>
      <c r="D24" s="2432" t="s">
        <v>40</v>
      </c>
      <c r="E24" s="2433"/>
      <c r="F24" s="2433"/>
      <c r="G24" s="2433"/>
      <c r="H24" s="2433"/>
      <c r="I24" s="2433"/>
      <c r="J24" s="2433"/>
      <c r="K24" s="2433"/>
      <c r="L24" s="2433"/>
      <c r="M24" s="2433"/>
      <c r="N24" s="2433"/>
      <c r="O24" s="2434"/>
      <c r="P24" s="2397">
        <f>SUM(P17:Q23)</f>
        <v>6</v>
      </c>
      <c r="Q24" s="2398"/>
      <c r="R24" s="2397">
        <f>SUM(R17:S23)</f>
        <v>4</v>
      </c>
      <c r="S24" s="2398"/>
      <c r="T24" s="622"/>
      <c r="U24" s="624"/>
      <c r="V24" s="625">
        <f>P17</f>
        <v>1</v>
      </c>
      <c r="W24" s="626">
        <f>SUM(P19:Q23)</f>
        <v>5</v>
      </c>
      <c r="X24" s="2694"/>
      <c r="Y24" s="2695"/>
      <c r="Z24" s="758"/>
      <c r="AA24" s="759"/>
      <c r="AB24" s="760"/>
      <c r="AC24" s="759"/>
      <c r="AD24" s="2694"/>
      <c r="AE24" s="2707"/>
      <c r="AF24" s="763"/>
      <c r="AG24" s="762"/>
      <c r="AH24" s="762"/>
      <c r="AI24" s="762"/>
      <c r="AJ24" s="2397"/>
      <c r="AK24" s="2489"/>
      <c r="AL24" s="2397"/>
      <c r="AM24" s="2398"/>
      <c r="AN24" s="2397"/>
      <c r="AO24" s="2398"/>
      <c r="AP24" s="2397"/>
      <c r="AQ24" s="2398"/>
      <c r="AR24" s="341"/>
      <c r="AS24" s="279"/>
      <c r="AT24" s="341"/>
      <c r="AU24" s="2382"/>
      <c r="AV24" s="2382"/>
      <c r="AW24" s="2382"/>
      <c r="AX24" s="2382"/>
      <c r="AY24" s="2382"/>
      <c r="AZ24" s="2382"/>
      <c r="BA24" s="2382"/>
      <c r="BB24" s="2382"/>
      <c r="BC24" s="2382"/>
      <c r="BD24" s="2382"/>
      <c r="BE24" s="2382"/>
      <c r="BF24" s="2382"/>
      <c r="BG24" s="2382"/>
      <c r="BH24" s="2382"/>
      <c r="BI24" s="2382"/>
      <c r="BJ24" s="2382"/>
      <c r="BK24" s="2382"/>
      <c r="BL24" s="2382"/>
      <c r="BM24" s="2382"/>
      <c r="BN24" s="2382"/>
      <c r="BO24" s="2382"/>
      <c r="BP24" s="2382"/>
      <c r="BQ24" s="2382"/>
      <c r="BR24" s="2382"/>
      <c r="BS24" s="2382"/>
      <c r="BT24" s="2382"/>
      <c r="BU24" s="2382"/>
      <c r="BV24" s="2382"/>
      <c r="BW24" s="2382"/>
      <c r="BX24" s="2382"/>
      <c r="BY24" s="589"/>
      <c r="BZ24" s="589"/>
      <c r="CA24" s="589"/>
      <c r="CB24" s="365"/>
    </row>
    <row r="25" spans="2:80" ht="9.9499999999999993" customHeight="1" x14ac:dyDescent="0.3">
      <c r="B25" s="269"/>
      <c r="D25" s="257"/>
      <c r="E25" s="257"/>
      <c r="F25" s="257"/>
      <c r="G25" s="257"/>
      <c r="H25" s="257"/>
      <c r="I25" s="257"/>
      <c r="J25" s="257"/>
      <c r="K25" s="365"/>
      <c r="L25" s="365"/>
      <c r="M25" s="365"/>
      <c r="N25" s="365"/>
      <c r="O25" s="365"/>
      <c r="P25" s="365"/>
      <c r="Q25" s="365"/>
      <c r="AS25" s="274"/>
      <c r="AU25" s="365"/>
      <c r="AV25" s="365"/>
      <c r="AW25" s="365"/>
      <c r="AX25" s="365"/>
      <c r="AY25" s="365"/>
      <c r="AZ25" s="399"/>
      <c r="BA25" s="399"/>
      <c r="BB25" s="399"/>
      <c r="BC25" s="710"/>
      <c r="BD25" s="710"/>
      <c r="BE25" s="365"/>
      <c r="BF25" s="365"/>
      <c r="BG25" s="399"/>
      <c r="BH25" s="399"/>
      <c r="BI25" s="399"/>
      <c r="BM25" s="365"/>
      <c r="BN25" s="365"/>
      <c r="BO25" s="365"/>
      <c r="BP25" s="365"/>
      <c r="BQ25" s="365"/>
      <c r="BR25" s="399"/>
      <c r="BS25" s="399"/>
      <c r="BT25" s="399"/>
      <c r="BU25" s="365"/>
      <c r="BV25" s="365"/>
    </row>
    <row r="26" spans="2:80" ht="18.75" x14ac:dyDescent="0.3">
      <c r="B26" s="269"/>
      <c r="D26" s="447" t="s">
        <v>492</v>
      </c>
      <c r="E26" s="205"/>
      <c r="F26" s="205"/>
      <c r="G26" s="205"/>
      <c r="H26" s="205"/>
      <c r="I26" s="205"/>
      <c r="J26" s="205"/>
      <c r="K26" s="205"/>
      <c r="L26" s="205"/>
      <c r="M26" s="205"/>
      <c r="N26" s="205"/>
      <c r="O26" s="205"/>
      <c r="P26" s="205"/>
      <c r="Q26" s="205"/>
      <c r="R26" s="205"/>
      <c r="S26" s="205"/>
      <c r="T26" s="205"/>
      <c r="U26" s="444"/>
      <c r="V26" s="444"/>
      <c r="W26" s="444"/>
      <c r="X26" s="444"/>
      <c r="Y26" s="444"/>
      <c r="Z26" s="444"/>
      <c r="AA26" s="444"/>
      <c r="AB26" s="444"/>
      <c r="AC26" s="444"/>
      <c r="AD26" s="444"/>
      <c r="AE26" s="444"/>
      <c r="AF26" s="444"/>
      <c r="AG26" s="444"/>
      <c r="AH26" s="444"/>
      <c r="AI26" s="444"/>
      <c r="AJ26" s="715"/>
      <c r="AK26" s="715"/>
      <c r="AL26" s="205"/>
      <c r="AM26" s="444"/>
      <c r="AN26" s="765"/>
      <c r="AO26" s="765"/>
      <c r="AP26" s="765"/>
      <c r="AQ26" s="766"/>
      <c r="AR26" s="273"/>
      <c r="AS26" s="277"/>
      <c r="AT26" s="273"/>
      <c r="AU26" s="2382"/>
      <c r="AV26" s="2382"/>
      <c r="AW26" s="2382"/>
      <c r="AX26" s="2382"/>
      <c r="AY26" s="2382"/>
      <c r="AZ26" s="2382"/>
      <c r="BA26" s="2382"/>
      <c r="BB26" s="2382"/>
      <c r="BC26" s="2382"/>
      <c r="BD26" s="2382"/>
      <c r="BE26" s="2382"/>
      <c r="BF26" s="2382"/>
      <c r="BG26" s="2382"/>
      <c r="BH26" s="2382"/>
      <c r="BI26" s="2382"/>
      <c r="BJ26" s="2382"/>
      <c r="BK26" s="2382"/>
      <c r="BL26" s="2382"/>
      <c r="BM26" s="2382"/>
      <c r="BN26" s="2382"/>
      <c r="BO26" s="2382"/>
      <c r="BP26" s="2382"/>
      <c r="BQ26" s="2382"/>
      <c r="BR26" s="2382"/>
      <c r="BS26" s="2382"/>
      <c r="BT26" s="2382"/>
      <c r="BU26" s="2382"/>
      <c r="BV26" s="2382"/>
      <c r="BW26" s="2382"/>
      <c r="BX26" s="2382"/>
      <c r="BY26" s="589"/>
      <c r="BZ26" s="589"/>
      <c r="CA26" s="589"/>
    </row>
    <row r="27" spans="2:80" ht="18.75" customHeight="1" x14ac:dyDescent="0.3">
      <c r="B27" s="269"/>
      <c r="D27" s="124" t="s">
        <v>54</v>
      </c>
      <c r="E27" s="125" t="s">
        <v>655</v>
      </c>
      <c r="F27" s="96"/>
      <c r="G27" s="96"/>
      <c r="H27" s="96"/>
      <c r="I27" s="96"/>
      <c r="J27" s="96"/>
      <c r="K27" s="126"/>
      <c r="L27" s="21"/>
      <c r="M27" s="21"/>
      <c r="N27" s="22"/>
      <c r="O27" s="317" t="s">
        <v>53</v>
      </c>
      <c r="P27" s="2418" t="s">
        <v>194</v>
      </c>
      <c r="Q27" s="2418"/>
      <c r="R27" s="2418" t="s">
        <v>194</v>
      </c>
      <c r="S27" s="2418"/>
      <c r="T27" s="312"/>
      <c r="U27" s="587"/>
      <c r="V27" s="587"/>
      <c r="W27" s="587"/>
      <c r="X27" s="2317"/>
      <c r="Y27" s="2318"/>
      <c r="Z27" s="735"/>
      <c r="AA27" s="735"/>
      <c r="AB27" s="735"/>
      <c r="AC27" s="735"/>
      <c r="AD27" s="2317"/>
      <c r="AE27" s="2318"/>
      <c r="AF27" s="735"/>
      <c r="AG27" s="735"/>
      <c r="AH27" s="735"/>
      <c r="AI27" s="735"/>
      <c r="AJ27" s="2305" t="s">
        <v>682</v>
      </c>
      <c r="AK27" s="2306"/>
      <c r="AL27" s="2310"/>
      <c r="AM27" s="2311"/>
      <c r="AN27" s="2310"/>
      <c r="AO27" s="2311"/>
      <c r="AP27" s="2310"/>
      <c r="AQ27" s="2311"/>
      <c r="AR27" s="727"/>
      <c r="AS27" s="278"/>
      <c r="AT27" s="300"/>
      <c r="AU27" s="2382"/>
      <c r="AV27" s="2382"/>
      <c r="AW27" s="2382"/>
      <c r="AX27" s="2382"/>
      <c r="AY27" s="2382"/>
      <c r="AZ27" s="2382"/>
      <c r="BA27" s="2382"/>
      <c r="BB27" s="2382"/>
      <c r="BC27" s="2382"/>
      <c r="BD27" s="2382"/>
      <c r="BE27" s="2382"/>
      <c r="BF27" s="2382"/>
      <c r="BG27" s="2382"/>
      <c r="BH27" s="2382"/>
      <c r="BI27" s="2382"/>
      <c r="BJ27" s="2382"/>
      <c r="BK27" s="2382"/>
      <c r="BL27" s="2382"/>
      <c r="BM27" s="2382"/>
      <c r="BN27" s="2382"/>
      <c r="BO27" s="2382"/>
      <c r="BP27" s="2382"/>
      <c r="BQ27" s="2382"/>
      <c r="BR27" s="2382"/>
      <c r="BS27" s="2382"/>
      <c r="BT27" s="2382"/>
      <c r="BU27" s="2382"/>
      <c r="BV27" s="2382"/>
      <c r="BW27" s="2382"/>
      <c r="BX27" s="2382"/>
      <c r="BY27" s="589"/>
      <c r="BZ27" s="589"/>
      <c r="CA27" s="589"/>
    </row>
    <row r="28" spans="2:80" ht="18.75" x14ac:dyDescent="0.3">
      <c r="B28" s="269"/>
      <c r="D28" s="417" t="s">
        <v>367</v>
      </c>
      <c r="E28" s="421" t="s">
        <v>346</v>
      </c>
      <c r="F28" s="67"/>
      <c r="G28" s="67"/>
      <c r="H28" s="67"/>
      <c r="I28" s="67"/>
      <c r="J28" s="67"/>
      <c r="K28" s="33"/>
      <c r="L28" s="33"/>
      <c r="M28" s="33"/>
      <c r="N28" s="24"/>
      <c r="O28" s="79"/>
      <c r="P28" s="104"/>
      <c r="Q28" s="105"/>
      <c r="R28" s="104"/>
      <c r="S28" s="105"/>
      <c r="T28" s="327"/>
      <c r="U28" s="588"/>
      <c r="V28" s="588"/>
      <c r="W28" s="588"/>
      <c r="X28" s="2317"/>
      <c r="Y28" s="2318"/>
      <c r="Z28" s="748"/>
      <c r="AA28" s="748"/>
      <c r="AB28" s="748"/>
      <c r="AC28" s="748"/>
      <c r="AD28" s="2317"/>
      <c r="AE28" s="2318"/>
      <c r="AF28" s="748"/>
      <c r="AG28" s="748"/>
      <c r="AH28" s="748"/>
      <c r="AI28" s="748"/>
      <c r="AJ28" s="2395"/>
      <c r="AK28" s="2396"/>
      <c r="AL28" s="2310"/>
      <c r="AM28" s="2311"/>
      <c r="AN28" s="2310"/>
      <c r="AO28" s="2311"/>
      <c r="AP28" s="2310"/>
      <c r="AQ28" s="2311"/>
      <c r="AR28" s="727"/>
      <c r="AS28" s="278"/>
      <c r="AT28" s="300"/>
      <c r="AU28" s="2382"/>
      <c r="AV28" s="2382"/>
      <c r="AW28" s="2382"/>
      <c r="AX28" s="2382"/>
      <c r="AY28" s="2382"/>
      <c r="AZ28" s="2382"/>
      <c r="BA28" s="2382"/>
      <c r="BB28" s="2382"/>
      <c r="BC28" s="2382"/>
      <c r="BD28" s="2382"/>
      <c r="BE28" s="2382"/>
      <c r="BF28" s="2382"/>
      <c r="BG28" s="2382"/>
      <c r="BH28" s="2382"/>
      <c r="BI28" s="2382"/>
      <c r="BJ28" s="2382"/>
      <c r="BK28" s="2382"/>
      <c r="BL28" s="2382"/>
      <c r="BM28" s="2382"/>
      <c r="BN28" s="2382"/>
      <c r="BO28" s="2382"/>
      <c r="BP28" s="2382"/>
      <c r="BQ28" s="2382"/>
      <c r="BR28" s="2382"/>
      <c r="BS28" s="2382"/>
      <c r="BT28" s="2382"/>
      <c r="BU28" s="2382"/>
      <c r="BV28" s="2382"/>
      <c r="BW28" s="2382"/>
      <c r="BX28" s="2382"/>
      <c r="BY28" s="589"/>
      <c r="BZ28" s="589"/>
      <c r="CA28" s="589"/>
    </row>
    <row r="29" spans="2:80" ht="16.5" customHeight="1" x14ac:dyDescent="0.3">
      <c r="B29" s="269"/>
      <c r="D29" s="412"/>
      <c r="E29" s="540" t="s">
        <v>512</v>
      </c>
      <c r="F29" s="65"/>
      <c r="G29" s="64"/>
      <c r="H29" s="64"/>
      <c r="I29" s="31"/>
      <c r="J29" s="31"/>
      <c r="K29" s="106"/>
      <c r="L29" s="106"/>
      <c r="M29" s="106"/>
      <c r="N29" s="107"/>
      <c r="O29" s="80" t="s">
        <v>180</v>
      </c>
      <c r="P29" s="2315">
        <v>3</v>
      </c>
      <c r="Q29" s="2315"/>
      <c r="R29" s="2399">
        <v>3</v>
      </c>
      <c r="S29" s="2399"/>
      <c r="T29" s="327"/>
      <c r="U29" s="588"/>
      <c r="V29" s="588"/>
      <c r="W29" s="588"/>
      <c r="X29" s="2317"/>
      <c r="Y29" s="2318"/>
      <c r="Z29" s="748"/>
      <c r="AA29" s="748"/>
      <c r="AB29" s="748"/>
      <c r="AC29" s="748"/>
      <c r="AD29" s="2317"/>
      <c r="AE29" s="2318"/>
      <c r="AF29" s="748"/>
      <c r="AG29" s="748"/>
      <c r="AH29" s="748"/>
      <c r="AI29" s="748"/>
      <c r="AJ29" s="2395"/>
      <c r="AK29" s="2396"/>
      <c r="AL29" s="2310"/>
      <c r="AM29" s="2311"/>
      <c r="AN29" s="2310"/>
      <c r="AO29" s="2311"/>
      <c r="AP29" s="2310"/>
      <c r="AQ29" s="2311"/>
      <c r="AR29" s="727"/>
      <c r="AS29" s="278"/>
      <c r="AT29" s="300"/>
      <c r="AU29" s="2382"/>
      <c r="AV29" s="2382"/>
      <c r="AW29" s="2382"/>
      <c r="AX29" s="2382"/>
      <c r="AY29" s="2382"/>
      <c r="AZ29" s="2382"/>
      <c r="BA29" s="2382"/>
      <c r="BB29" s="2382"/>
      <c r="BC29" s="2382"/>
      <c r="BD29" s="2382"/>
      <c r="BE29" s="2382"/>
      <c r="BF29" s="2382"/>
      <c r="BG29" s="2382"/>
      <c r="BH29" s="2382"/>
      <c r="BI29" s="2382"/>
      <c r="BJ29" s="2382"/>
      <c r="BK29" s="2382"/>
      <c r="BL29" s="2382"/>
      <c r="BM29" s="2382"/>
      <c r="BN29" s="2382"/>
      <c r="BO29" s="2382"/>
      <c r="BP29" s="2382"/>
      <c r="BQ29" s="2382"/>
      <c r="BR29" s="2382"/>
      <c r="BS29" s="2382"/>
      <c r="BT29" s="2382"/>
      <c r="BU29" s="2382"/>
      <c r="BV29" s="2382"/>
      <c r="BW29" s="2382"/>
      <c r="BX29" s="2382"/>
      <c r="BY29" s="589"/>
      <c r="BZ29" s="589"/>
      <c r="CA29" s="589"/>
    </row>
    <row r="30" spans="2:80" ht="16.5" customHeight="1" x14ac:dyDescent="0.3">
      <c r="B30" s="269"/>
      <c r="D30" s="412"/>
      <c r="E30" s="540" t="s">
        <v>513</v>
      </c>
      <c r="F30" s="65"/>
      <c r="G30" s="64"/>
      <c r="H30" s="64"/>
      <c r="I30" s="31"/>
      <c r="J30" s="31"/>
      <c r="K30" s="106"/>
      <c r="L30" s="106"/>
      <c r="M30" s="106"/>
      <c r="N30" s="107"/>
      <c r="O30" s="80" t="s">
        <v>180</v>
      </c>
      <c r="P30" s="2315">
        <v>2</v>
      </c>
      <c r="Q30" s="2315"/>
      <c r="R30" s="2399">
        <v>2</v>
      </c>
      <c r="S30" s="2399"/>
      <c r="T30" s="327"/>
      <c r="U30" s="588"/>
      <c r="V30" s="588"/>
      <c r="W30" s="588"/>
      <c r="X30" s="2317"/>
      <c r="Y30" s="2318"/>
      <c r="Z30" s="748"/>
      <c r="AA30" s="748"/>
      <c r="AB30" s="748"/>
      <c r="AC30" s="748"/>
      <c r="AD30" s="2317"/>
      <c r="AE30" s="2318"/>
      <c r="AF30" s="748"/>
      <c r="AG30" s="748"/>
      <c r="AH30" s="748"/>
      <c r="AI30" s="748"/>
      <c r="AJ30" s="2395"/>
      <c r="AK30" s="2396"/>
      <c r="AL30" s="2310"/>
      <c r="AM30" s="2311"/>
      <c r="AN30" s="2310"/>
      <c r="AO30" s="2311"/>
      <c r="AP30" s="2310"/>
      <c r="AQ30" s="2311"/>
      <c r="AR30" s="727"/>
      <c r="AS30" s="278"/>
      <c r="AT30" s="300"/>
      <c r="AU30" s="2382"/>
      <c r="AV30" s="2382"/>
      <c r="AW30" s="2382"/>
      <c r="AX30" s="2382"/>
      <c r="AY30" s="2382"/>
      <c r="AZ30" s="2382"/>
      <c r="BA30" s="2382"/>
      <c r="BB30" s="2382"/>
      <c r="BC30" s="2382"/>
      <c r="BD30" s="2382"/>
      <c r="BE30" s="2382"/>
      <c r="BF30" s="2382"/>
      <c r="BG30" s="2382"/>
      <c r="BH30" s="2382"/>
      <c r="BI30" s="2382"/>
      <c r="BJ30" s="2382"/>
      <c r="BK30" s="2382"/>
      <c r="BL30" s="2382"/>
      <c r="BM30" s="2382"/>
      <c r="BN30" s="2382"/>
      <c r="BO30" s="2382"/>
      <c r="BP30" s="2382"/>
      <c r="BQ30" s="2382"/>
      <c r="BR30" s="2382"/>
      <c r="BS30" s="2382"/>
      <c r="BT30" s="2382"/>
      <c r="BU30" s="2382"/>
      <c r="BV30" s="2382"/>
      <c r="BW30" s="2382"/>
      <c r="BX30" s="2382"/>
      <c r="BY30" s="589"/>
      <c r="BZ30" s="589"/>
      <c r="CA30" s="589"/>
    </row>
    <row r="31" spans="2:80" ht="16.5" customHeight="1" x14ac:dyDescent="0.3">
      <c r="B31" s="269"/>
      <c r="D31" s="68"/>
      <c r="E31" s="59" t="s">
        <v>514</v>
      </c>
      <c r="F31" s="60"/>
      <c r="G31" s="59"/>
      <c r="H31" s="59"/>
      <c r="I31" s="52"/>
      <c r="J31" s="52"/>
      <c r="K31" s="21"/>
      <c r="L31" s="21"/>
      <c r="M31" s="21"/>
      <c r="N31" s="22"/>
      <c r="O31" s="80" t="s">
        <v>180</v>
      </c>
      <c r="P31" s="2315">
        <v>1</v>
      </c>
      <c r="Q31" s="2315"/>
      <c r="R31" s="2399">
        <v>1</v>
      </c>
      <c r="S31" s="2399"/>
      <c r="T31" s="327"/>
      <c r="U31" s="588"/>
      <c r="V31" s="588"/>
      <c r="W31" s="588"/>
      <c r="X31" s="2317"/>
      <c r="Y31" s="2318"/>
      <c r="Z31" s="748"/>
      <c r="AA31" s="748"/>
      <c r="AB31" s="748"/>
      <c r="AC31" s="748"/>
      <c r="AD31" s="2317"/>
      <c r="AE31" s="2318"/>
      <c r="AF31" s="748"/>
      <c r="AG31" s="748"/>
      <c r="AH31" s="748"/>
      <c r="AI31" s="748"/>
      <c r="AJ31" s="2383"/>
      <c r="AK31" s="2384"/>
      <c r="AL31" s="2303"/>
      <c r="AM31" s="2304"/>
      <c r="AN31" s="2303"/>
      <c r="AO31" s="2304"/>
      <c r="AP31" s="2310"/>
      <c r="AQ31" s="2311"/>
      <c r="AR31" s="727"/>
      <c r="AS31" s="278"/>
      <c r="AT31" s="300"/>
      <c r="AU31" s="2382"/>
      <c r="AV31" s="2382"/>
      <c r="AW31" s="2382"/>
      <c r="AX31" s="2382"/>
      <c r="AY31" s="2382"/>
      <c r="AZ31" s="2382"/>
      <c r="BA31" s="2382"/>
      <c r="BB31" s="2382"/>
      <c r="BC31" s="2382"/>
      <c r="BD31" s="2382"/>
      <c r="BE31" s="2382"/>
      <c r="BF31" s="2382"/>
      <c r="BG31" s="2382"/>
      <c r="BH31" s="2382"/>
      <c r="BI31" s="2382"/>
      <c r="BJ31" s="2382"/>
      <c r="BK31" s="2382"/>
      <c r="BL31" s="2382"/>
      <c r="BM31" s="2382"/>
      <c r="BN31" s="2382"/>
      <c r="BO31" s="2382"/>
      <c r="BP31" s="2382"/>
      <c r="BQ31" s="2382"/>
      <c r="BR31" s="2382"/>
      <c r="BS31" s="2382"/>
      <c r="BT31" s="2382"/>
      <c r="BU31" s="2382"/>
      <c r="BV31" s="2382"/>
      <c r="BW31" s="2382"/>
      <c r="BX31" s="2382"/>
      <c r="BY31" s="589"/>
      <c r="BZ31" s="589"/>
      <c r="CA31" s="589"/>
    </row>
    <row r="32" spans="2:80" ht="18.75" x14ac:dyDescent="0.3">
      <c r="B32" s="269"/>
      <c r="D32" s="664" t="s">
        <v>368</v>
      </c>
      <c r="E32" s="178" t="s">
        <v>251</v>
      </c>
      <c r="F32" s="568"/>
      <c r="G32" s="568"/>
      <c r="H32" s="568"/>
      <c r="I32" s="568"/>
      <c r="J32" s="568"/>
      <c r="K32" s="568"/>
      <c r="L32" s="103"/>
      <c r="M32" s="598"/>
      <c r="N32" s="534"/>
      <c r="O32" s="79"/>
      <c r="P32" s="2315"/>
      <c r="Q32" s="2315"/>
      <c r="R32" s="2315"/>
      <c r="S32" s="2315"/>
      <c r="T32" s="327"/>
      <c r="U32" s="588"/>
      <c r="V32" s="588"/>
      <c r="W32" s="588"/>
      <c r="X32" s="2317"/>
      <c r="Y32" s="2318"/>
      <c r="Z32" s="748"/>
      <c r="AA32" s="748"/>
      <c r="AB32" s="748"/>
      <c r="AC32" s="748"/>
      <c r="AD32" s="2317"/>
      <c r="AE32" s="2318"/>
      <c r="AF32" s="748"/>
      <c r="AG32" s="748"/>
      <c r="AH32" s="748"/>
      <c r="AI32" s="748"/>
      <c r="AJ32" s="2407"/>
      <c r="AK32" s="2408"/>
      <c r="AL32" s="2303"/>
      <c r="AM32" s="2304"/>
      <c r="AN32" s="2303"/>
      <c r="AO32" s="2304"/>
      <c r="AP32" s="2310"/>
      <c r="AQ32" s="2311"/>
      <c r="AR32" s="727"/>
      <c r="AS32" s="278"/>
      <c r="AT32" s="300"/>
      <c r="AU32" s="2382"/>
      <c r="AV32" s="2382"/>
      <c r="AW32" s="2382"/>
      <c r="AX32" s="2382"/>
      <c r="AY32" s="2382"/>
      <c r="AZ32" s="2382"/>
      <c r="BA32" s="2382"/>
      <c r="BB32" s="2382"/>
      <c r="BC32" s="2382"/>
      <c r="BD32" s="2382"/>
      <c r="BE32" s="2382"/>
      <c r="BF32" s="2382"/>
      <c r="BG32" s="2382"/>
      <c r="BH32" s="2382"/>
      <c r="BI32" s="2382"/>
      <c r="BJ32" s="2382"/>
      <c r="BK32" s="2382"/>
      <c r="BL32" s="2382"/>
      <c r="BM32" s="2382"/>
      <c r="BN32" s="2382"/>
      <c r="BO32" s="2382"/>
      <c r="BP32" s="2382"/>
      <c r="BQ32" s="2382"/>
      <c r="BR32" s="2382"/>
      <c r="BS32" s="2382"/>
      <c r="BT32" s="2382"/>
      <c r="BU32" s="2382"/>
      <c r="BV32" s="2382"/>
      <c r="BW32" s="2382"/>
      <c r="BX32" s="2382"/>
      <c r="BY32" s="589"/>
      <c r="BZ32" s="589"/>
      <c r="CA32" s="589"/>
    </row>
    <row r="33" spans="2:79" ht="18.75" customHeight="1" x14ac:dyDescent="0.3">
      <c r="B33" s="269"/>
      <c r="D33" s="55"/>
      <c r="E33" s="604" t="s">
        <v>515</v>
      </c>
      <c r="F33" s="60"/>
      <c r="G33" s="59"/>
      <c r="H33" s="59"/>
      <c r="I33" s="59"/>
      <c r="J33" s="59"/>
      <c r="K33" s="59"/>
      <c r="L33" s="406"/>
      <c r="M33" s="406"/>
      <c r="N33" s="407"/>
      <c r="O33" s="79"/>
      <c r="P33" s="2315"/>
      <c r="Q33" s="2315"/>
      <c r="R33" s="2315"/>
      <c r="S33" s="2315"/>
      <c r="T33" s="327"/>
      <c r="U33" s="588"/>
      <c r="V33" s="588"/>
      <c r="W33" s="588"/>
      <c r="X33" s="2317"/>
      <c r="Y33" s="2318"/>
      <c r="Z33" s="748"/>
      <c r="AA33" s="748"/>
      <c r="AB33" s="748"/>
      <c r="AC33" s="748"/>
      <c r="AD33" s="2317"/>
      <c r="AE33" s="2318"/>
      <c r="AF33" s="748"/>
      <c r="AG33" s="748"/>
      <c r="AH33" s="748"/>
      <c r="AI33" s="748"/>
      <c r="AJ33" s="2407"/>
      <c r="AK33" s="2408"/>
      <c r="AL33" s="2303"/>
      <c r="AM33" s="2304"/>
      <c r="AN33" s="2303"/>
      <c r="AO33" s="2304"/>
      <c r="AP33" s="2310"/>
      <c r="AQ33" s="2311"/>
      <c r="AR33" s="727"/>
      <c r="AS33" s="278"/>
      <c r="AT33" s="300"/>
      <c r="AU33" s="2382"/>
      <c r="AV33" s="2382"/>
      <c r="AW33" s="2382"/>
      <c r="AX33" s="2382"/>
      <c r="AY33" s="2382"/>
      <c r="AZ33" s="2382"/>
      <c r="BA33" s="2382"/>
      <c r="BB33" s="2382"/>
      <c r="BC33" s="2382"/>
      <c r="BD33" s="2382"/>
      <c r="BE33" s="2382"/>
      <c r="BF33" s="2382"/>
      <c r="BG33" s="2382"/>
      <c r="BH33" s="2382"/>
      <c r="BI33" s="2382"/>
      <c r="BJ33" s="2382"/>
      <c r="BK33" s="2382"/>
      <c r="BL33" s="2382"/>
      <c r="BM33" s="2382"/>
      <c r="BN33" s="2382"/>
      <c r="BO33" s="2382"/>
      <c r="BP33" s="2382"/>
      <c r="BQ33" s="2382"/>
      <c r="BR33" s="2382"/>
      <c r="BS33" s="2382"/>
      <c r="BT33" s="2382"/>
      <c r="BU33" s="2382"/>
      <c r="BV33" s="2382"/>
      <c r="BW33" s="2382"/>
      <c r="BX33" s="2382"/>
      <c r="BY33" s="589"/>
      <c r="BZ33" s="589"/>
      <c r="CA33" s="589"/>
    </row>
    <row r="34" spans="2:79" ht="15" customHeight="1" x14ac:dyDescent="0.3">
      <c r="B34" s="269"/>
      <c r="D34" s="71"/>
      <c r="E34" s="527" t="s">
        <v>690</v>
      </c>
      <c r="F34" s="528"/>
      <c r="G34" s="528"/>
      <c r="H34" s="528"/>
      <c r="I34" s="528"/>
      <c r="J34" s="528"/>
      <c r="K34" s="522"/>
      <c r="L34" s="522"/>
      <c r="M34" s="522"/>
      <c r="N34" s="523"/>
      <c r="O34" s="78" t="s">
        <v>53</v>
      </c>
      <c r="P34" s="2315">
        <v>1</v>
      </c>
      <c r="Q34" s="2315"/>
      <c r="R34" s="2399">
        <v>1</v>
      </c>
      <c r="S34" s="2399"/>
      <c r="T34" s="79" t="str">
        <f>IF(R34=1,"Y","")</f>
        <v>Y</v>
      </c>
      <c r="U34" s="428"/>
      <c r="V34" s="428"/>
      <c r="W34" s="428"/>
      <c r="X34" s="2317"/>
      <c r="Y34" s="2318"/>
      <c r="Z34" s="744"/>
      <c r="AA34" s="744"/>
      <c r="AB34" s="744"/>
      <c r="AC34" s="744"/>
      <c r="AD34" s="2317"/>
      <c r="AE34" s="2318"/>
      <c r="AF34" s="744"/>
      <c r="AG34" s="744"/>
      <c r="AH34" s="744"/>
      <c r="AI34" s="744"/>
      <c r="AJ34" s="2305"/>
      <c r="AK34" s="2306"/>
      <c r="AL34" s="2303"/>
      <c r="AM34" s="2304"/>
      <c r="AN34" s="2331"/>
      <c r="AO34" s="2332"/>
      <c r="AP34" s="2310"/>
      <c r="AQ34" s="2311"/>
      <c r="AR34" s="746"/>
      <c r="AS34" s="280"/>
      <c r="AT34" s="306"/>
      <c r="AU34" s="2382"/>
      <c r="AV34" s="2382"/>
      <c r="AW34" s="2382"/>
      <c r="AX34" s="2382"/>
      <c r="AY34" s="2382"/>
      <c r="AZ34" s="2382"/>
      <c r="BA34" s="2382"/>
      <c r="BB34" s="2382"/>
      <c r="BC34" s="2382"/>
      <c r="BD34" s="2382"/>
      <c r="BE34" s="2382"/>
      <c r="BF34" s="2382"/>
      <c r="BG34" s="2382"/>
      <c r="BH34" s="2382"/>
      <c r="BI34" s="2382"/>
      <c r="BJ34" s="2382"/>
      <c r="BK34" s="2382"/>
      <c r="BL34" s="2382"/>
      <c r="BM34" s="2382"/>
      <c r="BN34" s="2382"/>
      <c r="BO34" s="2382"/>
      <c r="BP34" s="2382"/>
      <c r="BQ34" s="2382"/>
      <c r="BR34" s="2382"/>
      <c r="BS34" s="2382"/>
      <c r="BT34" s="2382"/>
      <c r="BU34" s="2382"/>
      <c r="BV34" s="2382"/>
      <c r="BW34" s="2382"/>
      <c r="BX34" s="2382"/>
      <c r="BY34" s="589"/>
      <c r="BZ34" s="589"/>
      <c r="CA34" s="589"/>
    </row>
    <row r="35" spans="2:79" ht="15" customHeight="1" x14ac:dyDescent="0.3">
      <c r="B35" s="269"/>
      <c r="D35" s="55"/>
      <c r="E35" s="530" t="s">
        <v>691</v>
      </c>
      <c r="F35" s="526"/>
      <c r="G35" s="526"/>
      <c r="H35" s="526"/>
      <c r="I35" s="526"/>
      <c r="J35" s="526"/>
      <c r="K35" s="520"/>
      <c r="L35" s="520"/>
      <c r="M35" s="520"/>
      <c r="N35" s="521"/>
      <c r="O35" s="78" t="s">
        <v>53</v>
      </c>
      <c r="P35" s="2315">
        <v>2</v>
      </c>
      <c r="Q35" s="2315"/>
      <c r="R35" s="2399">
        <v>2</v>
      </c>
      <c r="S35" s="2399"/>
      <c r="T35" s="79" t="str">
        <f>IF(R35=2,"Y","")</f>
        <v>Y</v>
      </c>
      <c r="U35" s="428"/>
      <c r="V35" s="428"/>
      <c r="W35" s="428"/>
      <c r="X35" s="2317"/>
      <c r="Y35" s="2318"/>
      <c r="Z35" s="729"/>
      <c r="AA35" s="729"/>
      <c r="AB35" s="729"/>
      <c r="AC35" s="428"/>
      <c r="AD35" s="2317"/>
      <c r="AE35" s="2318"/>
      <c r="AF35" s="729"/>
      <c r="AG35" s="729"/>
      <c r="AH35" s="729"/>
      <c r="AI35" s="428"/>
      <c r="AJ35" s="2305"/>
      <c r="AK35" s="2306"/>
      <c r="AL35" s="2303"/>
      <c r="AM35" s="2304"/>
      <c r="AN35" s="2331"/>
      <c r="AO35" s="2332"/>
      <c r="AP35" s="2310"/>
      <c r="AQ35" s="2311"/>
      <c r="AR35" s="746"/>
      <c r="AS35" s="280"/>
      <c r="AT35" s="306"/>
      <c r="AU35" s="2382"/>
      <c r="AV35" s="2382"/>
      <c r="AW35" s="2382"/>
      <c r="AX35" s="2382"/>
      <c r="AY35" s="2382"/>
      <c r="AZ35" s="2382"/>
      <c r="BA35" s="2382"/>
      <c r="BB35" s="2382"/>
      <c r="BC35" s="2382"/>
      <c r="BD35" s="2382"/>
      <c r="BE35" s="2382"/>
      <c r="BF35" s="2382"/>
      <c r="BG35" s="2382"/>
      <c r="BH35" s="2382"/>
      <c r="BI35" s="2382"/>
      <c r="BJ35" s="2382"/>
      <c r="BK35" s="2382"/>
      <c r="BL35" s="2382"/>
      <c r="BM35" s="2382"/>
      <c r="BN35" s="2382"/>
      <c r="BO35" s="2382"/>
      <c r="BP35" s="2382"/>
      <c r="BQ35" s="2382"/>
      <c r="BR35" s="2382"/>
      <c r="BS35" s="2382"/>
      <c r="BT35" s="2382"/>
      <c r="BU35" s="2382"/>
      <c r="BV35" s="2382"/>
      <c r="BW35" s="2382"/>
      <c r="BX35" s="2382"/>
      <c r="BY35" s="589"/>
      <c r="BZ35" s="589"/>
      <c r="CA35" s="589"/>
    </row>
    <row r="36" spans="2:79" ht="16.5" customHeight="1" x14ac:dyDescent="0.3">
      <c r="B36" s="269"/>
      <c r="D36" s="412"/>
      <c r="E36" s="527" t="s">
        <v>692</v>
      </c>
      <c r="F36" s="524"/>
      <c r="G36" s="524"/>
      <c r="H36" s="524"/>
      <c r="I36" s="524"/>
      <c r="J36" s="524"/>
      <c r="K36" s="522"/>
      <c r="L36" s="522"/>
      <c r="M36" s="522"/>
      <c r="N36" s="523"/>
      <c r="O36" s="78" t="s">
        <v>53</v>
      </c>
      <c r="P36" s="2317">
        <v>3</v>
      </c>
      <c r="Q36" s="2318"/>
      <c r="R36" s="2413">
        <v>3</v>
      </c>
      <c r="S36" s="2414"/>
      <c r="T36" s="79" t="str">
        <f>IF(R36=3,"Y","")</f>
        <v>Y</v>
      </c>
      <c r="U36" s="428"/>
      <c r="V36" s="428"/>
      <c r="W36" s="428"/>
      <c r="X36" s="2317"/>
      <c r="Y36" s="2318"/>
      <c r="Z36" s="745"/>
      <c r="AA36" s="745"/>
      <c r="AB36" s="745"/>
      <c r="AC36" s="745"/>
      <c r="AD36" s="2317"/>
      <c r="AE36" s="2318"/>
      <c r="AF36" s="745"/>
      <c r="AG36" s="745"/>
      <c r="AH36" s="745"/>
      <c r="AI36" s="745"/>
      <c r="AJ36" s="2305"/>
      <c r="AK36" s="2306"/>
      <c r="AL36" s="2303"/>
      <c r="AM36" s="2304"/>
      <c r="AN36" s="2331"/>
      <c r="AO36" s="2332"/>
      <c r="AP36" s="2310"/>
      <c r="AQ36" s="2311"/>
      <c r="AR36" s="746"/>
      <c r="AS36" s="280"/>
      <c r="AT36" s="306"/>
      <c r="AU36" s="2382"/>
      <c r="AV36" s="2382"/>
      <c r="AW36" s="2382"/>
      <c r="AX36" s="2382"/>
      <c r="AY36" s="2382"/>
      <c r="AZ36" s="2382"/>
      <c r="BA36" s="2382"/>
      <c r="BB36" s="2382"/>
      <c r="BC36" s="2382"/>
      <c r="BD36" s="2382"/>
      <c r="BE36" s="2382"/>
      <c r="BF36" s="2382"/>
      <c r="BG36" s="2382"/>
      <c r="BH36" s="2382"/>
      <c r="BI36" s="2382"/>
      <c r="BJ36" s="2382"/>
      <c r="BK36" s="2382"/>
      <c r="BL36" s="2382"/>
      <c r="BM36" s="2382"/>
      <c r="BN36" s="2382"/>
      <c r="BO36" s="2382"/>
      <c r="BP36" s="2382"/>
      <c r="BQ36" s="2382"/>
      <c r="BR36" s="2382"/>
      <c r="BS36" s="2382"/>
      <c r="BT36" s="2382"/>
      <c r="BU36" s="2382"/>
      <c r="BV36" s="2382"/>
      <c r="BW36" s="2382"/>
      <c r="BX36" s="2382"/>
      <c r="BY36" s="589"/>
      <c r="BZ36" s="589"/>
      <c r="CA36" s="589"/>
    </row>
    <row r="37" spans="2:79" ht="18.75" customHeight="1" x14ac:dyDescent="0.3">
      <c r="B37" s="269"/>
      <c r="D37" s="414"/>
      <c r="E37" s="548" t="s">
        <v>647</v>
      </c>
      <c r="F37" s="529"/>
      <c r="G37" s="529"/>
      <c r="H37" s="529"/>
      <c r="I37" s="529"/>
      <c r="J37" s="529"/>
      <c r="K37" s="520"/>
      <c r="L37" s="520"/>
      <c r="M37" s="520"/>
      <c r="N37" s="521"/>
      <c r="O37" s="79"/>
      <c r="P37" s="2315"/>
      <c r="Q37" s="2315"/>
      <c r="R37" s="2315"/>
      <c r="S37" s="2315"/>
      <c r="T37" s="79"/>
      <c r="U37" s="569"/>
      <c r="V37" s="569"/>
      <c r="W37" s="569"/>
      <c r="X37" s="2315"/>
      <c r="Y37" s="2315"/>
      <c r="Z37" s="729"/>
      <c r="AA37" s="729"/>
      <c r="AB37" s="729"/>
      <c r="AC37" s="729"/>
      <c r="AD37" s="2315"/>
      <c r="AE37" s="2315"/>
      <c r="AF37" s="729"/>
      <c r="AG37" s="729"/>
      <c r="AH37" s="729"/>
      <c r="AI37" s="729"/>
      <c r="AJ37" s="2407"/>
      <c r="AK37" s="2408"/>
      <c r="AL37" s="2303"/>
      <c r="AM37" s="2304"/>
      <c r="AN37" s="2303"/>
      <c r="AO37" s="2304"/>
      <c r="AP37" s="2310"/>
      <c r="AQ37" s="2311"/>
      <c r="AR37" s="746"/>
      <c r="AS37" s="280"/>
      <c r="AT37" s="306"/>
      <c r="AU37" s="2382"/>
      <c r="AV37" s="2382"/>
      <c r="AW37" s="2382"/>
      <c r="AX37" s="2382"/>
      <c r="AY37" s="2382"/>
      <c r="AZ37" s="2382"/>
      <c r="BA37" s="2382"/>
      <c r="BB37" s="2382"/>
      <c r="BC37" s="2382"/>
      <c r="BD37" s="2382"/>
      <c r="BE37" s="2382"/>
      <c r="BF37" s="2382"/>
      <c r="BG37" s="2382"/>
      <c r="BH37" s="2382"/>
      <c r="BI37" s="2382"/>
      <c r="BJ37" s="2382"/>
      <c r="BK37" s="2382"/>
      <c r="BL37" s="2382"/>
      <c r="BM37" s="2382"/>
      <c r="BN37" s="2382"/>
      <c r="BO37" s="2382"/>
      <c r="BP37" s="2382"/>
      <c r="BQ37" s="2382"/>
      <c r="BR37" s="2382"/>
      <c r="BS37" s="2382"/>
      <c r="BT37" s="2382"/>
      <c r="BU37" s="2382"/>
      <c r="BV37" s="2382"/>
      <c r="BW37" s="2382"/>
      <c r="BX37" s="2382"/>
      <c r="BY37" s="589"/>
      <c r="BZ37" s="589"/>
      <c r="CA37" s="589"/>
    </row>
    <row r="38" spans="2:79" ht="16.5" customHeight="1" x14ac:dyDescent="0.35">
      <c r="B38" s="269"/>
      <c r="D38" s="544"/>
      <c r="E38" s="542" t="s">
        <v>648</v>
      </c>
      <c r="F38" s="524"/>
      <c r="G38" s="524"/>
      <c r="H38" s="524"/>
      <c r="I38" s="524"/>
      <c r="J38" s="524"/>
      <c r="K38" s="522"/>
      <c r="L38" s="522"/>
      <c r="M38" s="522"/>
      <c r="N38" s="523"/>
      <c r="O38" s="78" t="s">
        <v>53</v>
      </c>
      <c r="P38" s="2315">
        <v>1</v>
      </c>
      <c r="Q38" s="2315"/>
      <c r="R38" s="2399">
        <v>1</v>
      </c>
      <c r="S38" s="2399"/>
      <c r="T38" s="79" t="str">
        <f>IF(R38=1,"Y","")</f>
        <v>Y</v>
      </c>
      <c r="U38" s="428"/>
      <c r="V38" s="428"/>
      <c r="W38" s="428"/>
      <c r="X38" s="2316"/>
      <c r="Y38" s="2316"/>
      <c r="Z38" s="729"/>
      <c r="AA38" s="729"/>
      <c r="AB38" s="729"/>
      <c r="AC38" s="729"/>
      <c r="AD38" s="2316"/>
      <c r="AE38" s="2316"/>
      <c r="AF38" s="729"/>
      <c r="AG38" s="729"/>
      <c r="AH38" s="729"/>
      <c r="AI38" s="428"/>
      <c r="AJ38" s="2305"/>
      <c r="AK38" s="2306"/>
      <c r="AL38" s="2303"/>
      <c r="AM38" s="2304"/>
      <c r="AN38" s="2331"/>
      <c r="AO38" s="2332"/>
      <c r="AP38" s="2310"/>
      <c r="AQ38" s="2311"/>
      <c r="AR38" s="746"/>
      <c r="AS38" s="280"/>
      <c r="AT38" s="306"/>
      <c r="AU38" s="2382"/>
      <c r="AV38" s="2382"/>
      <c r="AW38" s="2382"/>
      <c r="AX38" s="2382"/>
      <c r="AY38" s="2382"/>
      <c r="AZ38" s="2382"/>
      <c r="BA38" s="2382"/>
      <c r="BB38" s="2382"/>
      <c r="BC38" s="2382"/>
      <c r="BD38" s="2382"/>
      <c r="BE38" s="2382"/>
      <c r="BF38" s="2382"/>
      <c r="BG38" s="2382"/>
      <c r="BH38" s="2382"/>
      <c r="BI38" s="2382"/>
      <c r="BJ38" s="2382"/>
      <c r="BK38" s="2382"/>
      <c r="BL38" s="2382"/>
      <c r="BM38" s="2382"/>
      <c r="BN38" s="2382"/>
      <c r="BO38" s="2382"/>
      <c r="BP38" s="2382"/>
      <c r="BQ38" s="2382"/>
      <c r="BR38" s="2382"/>
      <c r="BS38" s="2382"/>
      <c r="BT38" s="2382"/>
      <c r="BU38" s="2382"/>
      <c r="BV38" s="2382"/>
      <c r="BW38" s="2382"/>
      <c r="BX38" s="2382"/>
      <c r="BY38" s="589"/>
      <c r="BZ38" s="589"/>
      <c r="CA38" s="589"/>
    </row>
    <row r="39" spans="2:79" ht="16.5" customHeight="1" x14ac:dyDescent="0.3">
      <c r="B39" s="269"/>
      <c r="D39" s="418"/>
      <c r="E39" s="546" t="s">
        <v>689</v>
      </c>
      <c r="F39" s="525"/>
      <c r="G39" s="525"/>
      <c r="H39" s="525"/>
      <c r="I39" s="525"/>
      <c r="J39" s="525"/>
      <c r="K39" s="520"/>
      <c r="L39" s="520"/>
      <c r="M39" s="520"/>
      <c r="N39" s="521"/>
      <c r="O39" s="78" t="s">
        <v>53</v>
      </c>
      <c r="P39" s="2315">
        <v>2</v>
      </c>
      <c r="Q39" s="2315"/>
      <c r="R39" s="2399">
        <v>2</v>
      </c>
      <c r="S39" s="2399"/>
      <c r="T39" s="79" t="str">
        <f>IF(R39=2,"Y","")</f>
        <v>Y</v>
      </c>
      <c r="U39" s="428"/>
      <c r="V39" s="428"/>
      <c r="W39" s="428"/>
      <c r="X39" s="2316"/>
      <c r="Y39" s="2316"/>
      <c r="Z39" s="745"/>
      <c r="AA39" s="745"/>
      <c r="AB39" s="745"/>
      <c r="AC39" s="745"/>
      <c r="AD39" s="2312"/>
      <c r="AE39" s="2312"/>
      <c r="AF39" s="745"/>
      <c r="AG39" s="745"/>
      <c r="AH39" s="745"/>
      <c r="AI39" s="745"/>
      <c r="AJ39" s="2305"/>
      <c r="AK39" s="2306"/>
      <c r="AL39" s="2303"/>
      <c r="AM39" s="2304"/>
      <c r="AN39" s="2331"/>
      <c r="AO39" s="2332"/>
      <c r="AP39" s="2310"/>
      <c r="AQ39" s="2311"/>
      <c r="AR39" s="746"/>
      <c r="AS39" s="280"/>
      <c r="AT39" s="306"/>
      <c r="AU39" s="2382"/>
      <c r="AV39" s="2382"/>
      <c r="AW39" s="2382"/>
      <c r="AX39" s="2382"/>
      <c r="AY39" s="2382"/>
      <c r="AZ39" s="2382"/>
      <c r="BA39" s="2382"/>
      <c r="BB39" s="2382"/>
      <c r="BC39" s="2382"/>
      <c r="BD39" s="2382"/>
      <c r="BE39" s="2382"/>
      <c r="BF39" s="2382"/>
      <c r="BG39" s="2382"/>
      <c r="BH39" s="2382"/>
      <c r="BI39" s="2382"/>
      <c r="BJ39" s="2382"/>
      <c r="BK39" s="2382"/>
      <c r="BL39" s="2382"/>
      <c r="BM39" s="2382"/>
      <c r="BN39" s="2382"/>
      <c r="BO39" s="2382"/>
      <c r="BP39" s="2382"/>
      <c r="BQ39" s="2382"/>
      <c r="BR39" s="2382"/>
      <c r="BS39" s="2382"/>
      <c r="BT39" s="2382"/>
      <c r="BU39" s="2382"/>
      <c r="BV39" s="2382"/>
      <c r="BW39" s="2382"/>
      <c r="BX39" s="2382"/>
      <c r="BY39" s="589"/>
      <c r="BZ39" s="589"/>
      <c r="CA39" s="589"/>
    </row>
    <row r="40" spans="2:79" ht="18.75" customHeight="1" x14ac:dyDescent="0.3">
      <c r="B40" s="269"/>
      <c r="D40" s="495"/>
      <c r="E40" s="496" t="s">
        <v>516</v>
      </c>
      <c r="F40" s="497"/>
      <c r="G40" s="497"/>
      <c r="H40" s="497"/>
      <c r="I40" s="497"/>
      <c r="J40" s="497"/>
      <c r="K40" s="415"/>
      <c r="L40" s="415"/>
      <c r="M40" s="415"/>
      <c r="N40" s="408"/>
      <c r="O40" s="488"/>
      <c r="P40" s="104"/>
      <c r="Q40" s="105"/>
      <c r="R40" s="104"/>
      <c r="S40" s="105"/>
      <c r="T40" s="488"/>
      <c r="U40" s="591"/>
      <c r="V40" s="591"/>
      <c r="W40" s="591"/>
      <c r="X40" s="414"/>
      <c r="Y40" s="437"/>
      <c r="Z40" s="744"/>
      <c r="AA40" s="744"/>
      <c r="AB40" s="744"/>
      <c r="AC40" s="744"/>
      <c r="AD40" s="414"/>
      <c r="AE40" s="437"/>
      <c r="AF40" s="744"/>
      <c r="AG40" s="744"/>
      <c r="AH40" s="744"/>
      <c r="AI40" s="744"/>
      <c r="AJ40" s="2407"/>
      <c r="AK40" s="2408"/>
      <c r="AL40" s="2303"/>
      <c r="AM40" s="2304"/>
      <c r="AN40" s="2303"/>
      <c r="AO40" s="2304"/>
      <c r="AP40" s="2310"/>
      <c r="AQ40" s="2311"/>
      <c r="AR40" s="545"/>
      <c r="AS40" s="281"/>
      <c r="AT40" s="109"/>
      <c r="AU40" s="2382"/>
      <c r="AV40" s="2382"/>
      <c r="AW40" s="2382"/>
      <c r="AX40" s="2382"/>
      <c r="AY40" s="2382"/>
      <c r="AZ40" s="2382"/>
      <c r="BA40" s="2382"/>
      <c r="BB40" s="2382"/>
      <c r="BC40" s="2382"/>
      <c r="BD40" s="2382"/>
      <c r="BE40" s="2382"/>
      <c r="BF40" s="2382"/>
      <c r="BG40" s="2382"/>
      <c r="BH40" s="2382"/>
      <c r="BI40" s="2382"/>
      <c r="BJ40" s="2382"/>
      <c r="BK40" s="2382"/>
      <c r="BL40" s="2382"/>
      <c r="BM40" s="2382"/>
      <c r="BN40" s="2382"/>
      <c r="BO40" s="2382"/>
      <c r="BP40" s="2382"/>
      <c r="BQ40" s="2382"/>
      <c r="BR40" s="2382"/>
      <c r="BS40" s="2382"/>
      <c r="BT40" s="2382"/>
      <c r="BU40" s="2382"/>
      <c r="BV40" s="2382"/>
      <c r="BW40" s="2382"/>
      <c r="BX40" s="2382"/>
      <c r="BY40" s="589"/>
      <c r="BZ40" s="589"/>
      <c r="CA40" s="589"/>
    </row>
    <row r="41" spans="2:79" s="398" customFormat="1" ht="16.5" customHeight="1" x14ac:dyDescent="0.3">
      <c r="B41" s="456"/>
      <c r="D41" s="424"/>
      <c r="E41" s="498" t="s">
        <v>517</v>
      </c>
      <c r="F41" s="425"/>
      <c r="G41" s="425"/>
      <c r="H41" s="425"/>
      <c r="I41" s="425"/>
      <c r="J41" s="425"/>
      <c r="K41" s="410"/>
      <c r="L41" s="410"/>
      <c r="M41" s="410"/>
      <c r="N41" s="411"/>
      <c r="O41" s="428"/>
      <c r="P41" s="409"/>
      <c r="Q41" s="411"/>
      <c r="R41" s="409"/>
      <c r="S41" s="411"/>
      <c r="T41" s="428"/>
      <c r="U41" s="569"/>
      <c r="V41" s="569"/>
      <c r="W41" s="569"/>
      <c r="X41" s="412"/>
      <c r="Y41" s="547"/>
      <c r="Z41" s="729"/>
      <c r="AA41" s="729"/>
      <c r="AB41" s="729"/>
      <c r="AC41" s="729"/>
      <c r="AD41" s="412"/>
      <c r="AE41" s="547"/>
      <c r="AF41" s="729"/>
      <c r="AG41" s="729"/>
      <c r="AH41" s="729"/>
      <c r="AI41" s="729"/>
      <c r="AJ41" s="768"/>
      <c r="AK41" s="769"/>
      <c r="AL41" s="412"/>
      <c r="AM41" s="547"/>
      <c r="AN41" s="2310"/>
      <c r="AO41" s="2311"/>
      <c r="AP41" s="2310"/>
      <c r="AQ41" s="2311"/>
      <c r="AR41" s="545"/>
      <c r="AS41" s="459"/>
      <c r="AT41" s="431"/>
      <c r="AU41" s="2382"/>
      <c r="AV41" s="2382"/>
      <c r="AW41" s="2382"/>
      <c r="AX41" s="2382"/>
      <c r="AY41" s="2382"/>
      <c r="AZ41" s="2382"/>
      <c r="BA41" s="2382"/>
      <c r="BB41" s="2382"/>
      <c r="BC41" s="2382"/>
      <c r="BD41" s="2382"/>
      <c r="BE41" s="2382"/>
      <c r="BF41" s="2382"/>
      <c r="BG41" s="2382"/>
      <c r="BH41" s="2382"/>
      <c r="BI41" s="2382"/>
      <c r="BJ41" s="2382"/>
      <c r="BK41" s="2382"/>
      <c r="BL41" s="2382"/>
      <c r="BM41" s="2382"/>
      <c r="BN41" s="2382"/>
      <c r="BO41" s="2382"/>
      <c r="BP41" s="2382"/>
      <c r="BQ41" s="2382"/>
      <c r="BR41" s="2382"/>
      <c r="BS41" s="2382"/>
      <c r="BT41" s="2382"/>
      <c r="BU41" s="2382"/>
      <c r="BV41" s="2382"/>
      <c r="BW41" s="2382"/>
      <c r="BX41" s="2382"/>
      <c r="BY41" s="589"/>
      <c r="BZ41" s="589"/>
      <c r="CA41" s="589"/>
    </row>
    <row r="42" spans="2:79" ht="16.5" customHeight="1" x14ac:dyDescent="0.3">
      <c r="B42" s="269"/>
      <c r="D42" s="418"/>
      <c r="E42" s="469" t="s">
        <v>684</v>
      </c>
      <c r="F42" s="357"/>
      <c r="G42" s="357"/>
      <c r="H42" s="357"/>
      <c r="I42" s="357"/>
      <c r="J42" s="357"/>
      <c r="K42" s="257"/>
      <c r="L42" s="257"/>
      <c r="M42" s="257"/>
      <c r="N42" s="105"/>
      <c r="O42" s="493" t="s">
        <v>53</v>
      </c>
      <c r="P42" s="2418">
        <v>1</v>
      </c>
      <c r="Q42" s="2418"/>
      <c r="R42" s="2419">
        <v>1</v>
      </c>
      <c r="S42" s="2419"/>
      <c r="T42" s="489" t="str">
        <f>IF(R42=1,"Y","")</f>
        <v>Y</v>
      </c>
      <c r="U42" s="590"/>
      <c r="V42" s="590"/>
      <c r="W42" s="590"/>
      <c r="X42" s="2312"/>
      <c r="Y42" s="2312"/>
      <c r="Z42" s="731"/>
      <c r="AA42" s="731"/>
      <c r="AB42" s="731"/>
      <c r="AC42" s="731"/>
      <c r="AD42" s="2452"/>
      <c r="AE42" s="2452"/>
      <c r="AF42" s="731"/>
      <c r="AG42" s="731"/>
      <c r="AH42" s="731"/>
      <c r="AI42" s="731"/>
      <c r="AJ42" s="2305"/>
      <c r="AK42" s="2306"/>
      <c r="AL42" s="2303"/>
      <c r="AM42" s="2304"/>
      <c r="AN42" s="2331"/>
      <c r="AO42" s="2332"/>
      <c r="AP42" s="2310"/>
      <c r="AQ42" s="2311"/>
      <c r="AR42" s="746"/>
      <c r="AS42" s="280"/>
      <c r="AT42" s="306"/>
      <c r="AU42" s="2382"/>
      <c r="AV42" s="2382"/>
      <c r="AW42" s="2382"/>
      <c r="AX42" s="2382"/>
      <c r="AY42" s="2382"/>
      <c r="AZ42" s="2382"/>
      <c r="BA42" s="2382"/>
      <c r="BB42" s="2382"/>
      <c r="BC42" s="2382"/>
      <c r="BD42" s="2382"/>
      <c r="BE42" s="2382"/>
      <c r="BF42" s="2382"/>
      <c r="BG42" s="2382"/>
      <c r="BH42" s="2382"/>
      <c r="BI42" s="2382"/>
      <c r="BJ42" s="2382"/>
      <c r="BK42" s="2382"/>
      <c r="BL42" s="2382"/>
      <c r="BM42" s="2382"/>
      <c r="BN42" s="2382"/>
      <c r="BO42" s="2382"/>
      <c r="BP42" s="2382"/>
      <c r="BQ42" s="2382"/>
      <c r="BR42" s="2382"/>
      <c r="BS42" s="2382"/>
      <c r="BT42" s="2382"/>
      <c r="BU42" s="2382"/>
      <c r="BV42" s="2382"/>
      <c r="BW42" s="2382"/>
      <c r="BX42" s="2382"/>
      <c r="BY42" s="589"/>
      <c r="BZ42" s="589"/>
      <c r="CA42" s="589"/>
    </row>
    <row r="43" spans="2:79" ht="18.75" x14ac:dyDescent="0.3">
      <c r="B43" s="269"/>
      <c r="D43" s="412"/>
      <c r="E43" s="475" t="s">
        <v>685</v>
      </c>
      <c r="F43" s="369"/>
      <c r="G43" s="369"/>
      <c r="H43" s="369"/>
      <c r="I43" s="369"/>
      <c r="J43" s="369"/>
      <c r="K43" s="106"/>
      <c r="L43" s="106"/>
      <c r="M43" s="106"/>
      <c r="N43" s="107"/>
      <c r="O43" s="78" t="s">
        <v>53</v>
      </c>
      <c r="P43" s="2315">
        <v>2</v>
      </c>
      <c r="Q43" s="2315"/>
      <c r="R43" s="2399">
        <v>2</v>
      </c>
      <c r="S43" s="2399"/>
      <c r="T43" s="79" t="str">
        <f>IF(R43=2,"Y","")</f>
        <v>Y</v>
      </c>
      <c r="U43" s="428"/>
      <c r="V43" s="428"/>
      <c r="W43" s="428"/>
      <c r="X43" s="2316"/>
      <c r="Y43" s="2316"/>
      <c r="Z43" s="729"/>
      <c r="AA43" s="729"/>
      <c r="AB43" s="729"/>
      <c r="AC43" s="729"/>
      <c r="AD43" s="2316"/>
      <c r="AE43" s="2316"/>
      <c r="AF43" s="729"/>
      <c r="AG43" s="729"/>
      <c r="AH43" s="729"/>
      <c r="AI43" s="428"/>
      <c r="AJ43" s="2305"/>
      <c r="AK43" s="2306"/>
      <c r="AL43" s="2303"/>
      <c r="AM43" s="2304"/>
      <c r="AN43" s="2331"/>
      <c r="AO43" s="2332"/>
      <c r="AP43" s="2310"/>
      <c r="AQ43" s="2311"/>
      <c r="AR43" s="746"/>
      <c r="AS43" s="280"/>
      <c r="AT43" s="306"/>
      <c r="AU43" s="2382"/>
      <c r="AV43" s="2382"/>
      <c r="AW43" s="2382"/>
      <c r="AX43" s="2382"/>
      <c r="AY43" s="2382"/>
      <c r="AZ43" s="2382"/>
      <c r="BA43" s="2382"/>
      <c r="BB43" s="2382"/>
      <c r="BC43" s="2382"/>
      <c r="BD43" s="2382"/>
      <c r="BE43" s="2382"/>
      <c r="BF43" s="2382"/>
      <c r="BG43" s="2382"/>
      <c r="BH43" s="2382"/>
      <c r="BI43" s="2382"/>
      <c r="BJ43" s="2382"/>
      <c r="BK43" s="2382"/>
      <c r="BL43" s="2382"/>
      <c r="BM43" s="2382"/>
      <c r="BN43" s="2382"/>
      <c r="BO43" s="2382"/>
      <c r="BP43" s="2382"/>
      <c r="BQ43" s="2382"/>
      <c r="BR43" s="2382"/>
      <c r="BS43" s="2382"/>
      <c r="BT43" s="2382"/>
      <c r="BU43" s="2382"/>
      <c r="BV43" s="2382"/>
      <c r="BW43" s="2382"/>
      <c r="BX43" s="2382"/>
      <c r="BY43" s="589"/>
      <c r="BZ43" s="589"/>
      <c r="CA43" s="589"/>
    </row>
    <row r="44" spans="2:79" ht="16.5" customHeight="1" x14ac:dyDescent="0.3">
      <c r="B44" s="269"/>
      <c r="D44" s="412"/>
      <c r="E44" s="475" t="s">
        <v>686</v>
      </c>
      <c r="F44" s="31"/>
      <c r="G44" s="31"/>
      <c r="H44" s="31"/>
      <c r="I44" s="31"/>
      <c r="J44" s="31"/>
      <c r="K44" s="106"/>
      <c r="L44" s="106"/>
      <c r="M44" s="106"/>
      <c r="N44" s="107"/>
      <c r="O44" s="78" t="s">
        <v>53</v>
      </c>
      <c r="P44" s="2317">
        <v>4</v>
      </c>
      <c r="Q44" s="2318"/>
      <c r="R44" s="2413">
        <v>4</v>
      </c>
      <c r="S44" s="2414"/>
      <c r="T44" s="79" t="str">
        <f>IF(R44=4,"Y","")</f>
        <v>Y</v>
      </c>
      <c r="U44" s="569"/>
      <c r="V44" s="569"/>
      <c r="W44" s="569"/>
      <c r="X44" s="2313"/>
      <c r="Y44" s="2314"/>
      <c r="Z44" s="745"/>
      <c r="AA44" s="745"/>
      <c r="AB44" s="745"/>
      <c r="AC44" s="745"/>
      <c r="AD44" s="2422"/>
      <c r="AE44" s="2423"/>
      <c r="AF44" s="745"/>
      <c r="AG44" s="745"/>
      <c r="AH44" s="745"/>
      <c r="AI44" s="745"/>
      <c r="AJ44" s="2305"/>
      <c r="AK44" s="2306"/>
      <c r="AL44" s="2303"/>
      <c r="AM44" s="2304"/>
      <c r="AN44" s="2331"/>
      <c r="AO44" s="2332"/>
      <c r="AP44" s="2310"/>
      <c r="AQ44" s="2311"/>
      <c r="AR44" s="746"/>
      <c r="AS44" s="280"/>
      <c r="AT44" s="306"/>
      <c r="AU44" s="2382"/>
      <c r="AV44" s="2382"/>
      <c r="AW44" s="2382"/>
      <c r="AX44" s="2382"/>
      <c r="AY44" s="2382"/>
      <c r="AZ44" s="2382"/>
      <c r="BA44" s="2382"/>
      <c r="BB44" s="2382"/>
      <c r="BC44" s="2382"/>
      <c r="BD44" s="2382"/>
      <c r="BE44" s="2382"/>
      <c r="BF44" s="2382"/>
      <c r="BG44" s="2382"/>
      <c r="BH44" s="2382"/>
      <c r="BI44" s="2382"/>
      <c r="BJ44" s="2382"/>
      <c r="BK44" s="2382"/>
      <c r="BL44" s="2382"/>
      <c r="BM44" s="2382"/>
      <c r="BN44" s="2382"/>
      <c r="BO44" s="2382"/>
      <c r="BP44" s="2382"/>
      <c r="BQ44" s="2382"/>
      <c r="BR44" s="2382"/>
      <c r="BS44" s="2382"/>
      <c r="BT44" s="2382"/>
      <c r="BU44" s="2382"/>
      <c r="BV44" s="2382"/>
      <c r="BW44" s="2382"/>
      <c r="BX44" s="2382"/>
      <c r="BY44" s="589"/>
      <c r="BZ44" s="589"/>
      <c r="CA44" s="589"/>
    </row>
    <row r="45" spans="2:79" s="398" customFormat="1" ht="16.5" customHeight="1" x14ac:dyDescent="0.3">
      <c r="B45" s="456"/>
      <c r="D45" s="424"/>
      <c r="E45" s="498" t="s">
        <v>519</v>
      </c>
      <c r="F45" s="425"/>
      <c r="G45" s="425"/>
      <c r="H45" s="425"/>
      <c r="I45" s="425"/>
      <c r="J45" s="425"/>
      <c r="K45" s="410"/>
      <c r="L45" s="410"/>
      <c r="M45" s="410"/>
      <c r="N45" s="411"/>
      <c r="O45" s="428"/>
      <c r="P45" s="409"/>
      <c r="Q45" s="411"/>
      <c r="R45" s="409"/>
      <c r="S45" s="411"/>
      <c r="T45" s="428"/>
      <c r="U45" s="569"/>
      <c r="V45" s="569"/>
      <c r="W45" s="569"/>
      <c r="X45" s="412"/>
      <c r="Y45" s="547"/>
      <c r="Z45" s="729"/>
      <c r="AA45" s="729"/>
      <c r="AB45" s="729"/>
      <c r="AC45" s="729"/>
      <c r="AD45" s="412"/>
      <c r="AE45" s="547"/>
      <c r="AF45" s="729"/>
      <c r="AG45" s="729"/>
      <c r="AH45" s="729"/>
      <c r="AI45" s="729"/>
      <c r="AJ45" s="768"/>
      <c r="AK45" s="769"/>
      <c r="AL45" s="412"/>
      <c r="AM45" s="547"/>
      <c r="AN45" s="2310"/>
      <c r="AO45" s="2311"/>
      <c r="AP45" s="2310"/>
      <c r="AQ45" s="2311"/>
      <c r="AR45" s="746"/>
      <c r="AS45" s="458"/>
      <c r="AT45" s="492"/>
      <c r="AU45" s="2382"/>
      <c r="AV45" s="2382"/>
      <c r="AW45" s="2382"/>
      <c r="AX45" s="2382"/>
      <c r="AY45" s="2382"/>
      <c r="AZ45" s="2382"/>
      <c r="BA45" s="2382"/>
      <c r="BB45" s="2382"/>
      <c r="BC45" s="2382"/>
      <c r="BD45" s="2382"/>
      <c r="BE45" s="2382"/>
      <c r="BF45" s="2382"/>
      <c r="BG45" s="2382"/>
      <c r="BH45" s="2382"/>
      <c r="BI45" s="2382"/>
      <c r="BJ45" s="2382"/>
      <c r="BK45" s="2382"/>
      <c r="BL45" s="2382"/>
      <c r="BM45" s="2382"/>
      <c r="BN45" s="2382"/>
      <c r="BO45" s="2382"/>
      <c r="BP45" s="2382"/>
      <c r="BQ45" s="2382"/>
      <c r="BR45" s="2382"/>
      <c r="BS45" s="2382"/>
      <c r="BT45" s="2382"/>
      <c r="BU45" s="2382"/>
      <c r="BV45" s="2382"/>
      <c r="BW45" s="2382"/>
      <c r="BX45" s="2382"/>
      <c r="BY45" s="589"/>
      <c r="BZ45" s="589"/>
      <c r="CA45" s="589"/>
    </row>
    <row r="46" spans="2:79" s="398" customFormat="1" ht="16.5" customHeight="1" x14ac:dyDescent="0.3">
      <c r="B46" s="456"/>
      <c r="D46" s="418"/>
      <c r="E46" s="469" t="s">
        <v>687</v>
      </c>
      <c r="F46" s="470"/>
      <c r="G46" s="470"/>
      <c r="H46" s="470"/>
      <c r="I46" s="470"/>
      <c r="J46" s="470"/>
      <c r="K46" s="401"/>
      <c r="L46" s="401"/>
      <c r="M46" s="401"/>
      <c r="N46" s="405"/>
      <c r="O46" s="493" t="s">
        <v>53</v>
      </c>
      <c r="P46" s="2418">
        <v>1</v>
      </c>
      <c r="Q46" s="2418"/>
      <c r="R46" s="2419">
        <v>1</v>
      </c>
      <c r="S46" s="2419"/>
      <c r="T46" s="489" t="str">
        <f>IF(R46=1,"Y","")</f>
        <v>Y</v>
      </c>
      <c r="U46" s="590"/>
      <c r="V46" s="590"/>
      <c r="W46" s="590"/>
      <c r="X46" s="2312"/>
      <c r="Y46" s="2312"/>
      <c r="Z46" s="731"/>
      <c r="AA46" s="731"/>
      <c r="AB46" s="731"/>
      <c r="AC46" s="731"/>
      <c r="AD46" s="2452"/>
      <c r="AE46" s="2452"/>
      <c r="AF46" s="731"/>
      <c r="AG46" s="731"/>
      <c r="AH46" s="731"/>
      <c r="AI46" s="731"/>
      <c r="AJ46" s="2305"/>
      <c r="AK46" s="2306"/>
      <c r="AL46" s="2303"/>
      <c r="AM46" s="2304"/>
      <c r="AN46" s="2331"/>
      <c r="AO46" s="2332"/>
      <c r="AP46" s="2310"/>
      <c r="AQ46" s="2311"/>
      <c r="AR46" s="746"/>
      <c r="AS46" s="458"/>
      <c r="AT46" s="492"/>
      <c r="AU46" s="2382"/>
      <c r="AV46" s="2382"/>
      <c r="AW46" s="2382"/>
      <c r="AX46" s="2382"/>
      <c r="AY46" s="2382"/>
      <c r="AZ46" s="2382"/>
      <c r="BA46" s="2382"/>
      <c r="BB46" s="2382"/>
      <c r="BC46" s="2382"/>
      <c r="BD46" s="2382"/>
      <c r="BE46" s="2382"/>
      <c r="BF46" s="2382"/>
      <c r="BG46" s="2382"/>
      <c r="BH46" s="2382"/>
      <c r="BI46" s="2382"/>
      <c r="BJ46" s="2382"/>
      <c r="BK46" s="2382"/>
      <c r="BL46" s="2382"/>
      <c r="BM46" s="2382"/>
      <c r="BN46" s="2382"/>
      <c r="BO46" s="2382"/>
      <c r="BP46" s="2382"/>
      <c r="BQ46" s="2382"/>
      <c r="BR46" s="2382"/>
      <c r="BS46" s="2382"/>
      <c r="BT46" s="2382"/>
      <c r="BU46" s="2382"/>
      <c r="BV46" s="2382"/>
      <c r="BW46" s="2382"/>
      <c r="BX46" s="2382"/>
      <c r="BY46" s="589"/>
      <c r="BZ46" s="589"/>
      <c r="CA46" s="589"/>
    </row>
    <row r="47" spans="2:79" s="398" customFormat="1" ht="16.5" customHeight="1" x14ac:dyDescent="0.3">
      <c r="B47" s="456"/>
      <c r="D47" s="412"/>
      <c r="E47" s="475" t="s">
        <v>685</v>
      </c>
      <c r="F47" s="476"/>
      <c r="G47" s="476"/>
      <c r="H47" s="476"/>
      <c r="I47" s="476"/>
      <c r="J47" s="476"/>
      <c r="K47" s="410"/>
      <c r="L47" s="410"/>
      <c r="M47" s="410"/>
      <c r="N47" s="411"/>
      <c r="O47" s="427" t="s">
        <v>53</v>
      </c>
      <c r="P47" s="2315">
        <v>2</v>
      </c>
      <c r="Q47" s="2315"/>
      <c r="R47" s="2399">
        <v>2</v>
      </c>
      <c r="S47" s="2399"/>
      <c r="T47" s="428" t="str">
        <f>IF(R47=2,"Y","")</f>
        <v>Y</v>
      </c>
      <c r="U47" s="428"/>
      <c r="V47" s="428"/>
      <c r="W47" s="428"/>
      <c r="X47" s="2316"/>
      <c r="Y47" s="2316"/>
      <c r="Z47" s="729"/>
      <c r="AA47" s="729"/>
      <c r="AB47" s="729"/>
      <c r="AC47" s="729"/>
      <c r="AD47" s="2316"/>
      <c r="AE47" s="2316"/>
      <c r="AF47" s="729"/>
      <c r="AG47" s="729"/>
      <c r="AH47" s="729"/>
      <c r="AI47" s="428"/>
      <c r="AJ47" s="2305"/>
      <c r="AK47" s="2306"/>
      <c r="AL47" s="2303"/>
      <c r="AM47" s="2304"/>
      <c r="AN47" s="2331"/>
      <c r="AO47" s="2332"/>
      <c r="AP47" s="2310"/>
      <c r="AQ47" s="2311"/>
      <c r="AR47" s="746"/>
      <c r="AS47" s="458"/>
      <c r="AT47" s="492"/>
      <c r="AU47" s="2382"/>
      <c r="AV47" s="2382"/>
      <c r="AW47" s="2382"/>
      <c r="AX47" s="2382"/>
      <c r="AY47" s="2382"/>
      <c r="AZ47" s="2382"/>
      <c r="BA47" s="2382"/>
      <c r="BB47" s="2382"/>
      <c r="BC47" s="2382"/>
      <c r="BD47" s="2382"/>
      <c r="BE47" s="2382"/>
      <c r="BF47" s="2382"/>
      <c r="BG47" s="2382"/>
      <c r="BH47" s="2382"/>
      <c r="BI47" s="2382"/>
      <c r="BJ47" s="2382"/>
      <c r="BK47" s="2382"/>
      <c r="BL47" s="2382"/>
      <c r="BM47" s="2382"/>
      <c r="BN47" s="2382"/>
      <c r="BO47" s="2382"/>
      <c r="BP47" s="2382"/>
      <c r="BQ47" s="2382"/>
      <c r="BR47" s="2382"/>
      <c r="BS47" s="2382"/>
      <c r="BT47" s="2382"/>
      <c r="BU47" s="2382"/>
      <c r="BV47" s="2382"/>
      <c r="BW47" s="2382"/>
      <c r="BX47" s="2382"/>
      <c r="BY47" s="589"/>
      <c r="BZ47" s="589"/>
      <c r="CA47" s="589"/>
    </row>
    <row r="48" spans="2:79" s="398" customFormat="1" ht="16.5" customHeight="1" x14ac:dyDescent="0.3">
      <c r="B48" s="456"/>
      <c r="D48" s="412"/>
      <c r="E48" s="475" t="s">
        <v>688</v>
      </c>
      <c r="F48" s="413"/>
      <c r="G48" s="413"/>
      <c r="H48" s="413"/>
      <c r="I48" s="413"/>
      <c r="J48" s="413"/>
      <c r="K48" s="410"/>
      <c r="L48" s="410"/>
      <c r="M48" s="410"/>
      <c r="N48" s="411"/>
      <c r="O48" s="427" t="s">
        <v>53</v>
      </c>
      <c r="P48" s="2317">
        <v>4</v>
      </c>
      <c r="Q48" s="2318"/>
      <c r="R48" s="2413">
        <v>4</v>
      </c>
      <c r="S48" s="2414"/>
      <c r="T48" s="428" t="str">
        <f>IF(R48=4,"Y","")</f>
        <v>Y</v>
      </c>
      <c r="U48" s="569"/>
      <c r="V48" s="569"/>
      <c r="W48" s="569"/>
      <c r="X48" s="2313"/>
      <c r="Y48" s="2314"/>
      <c r="Z48" s="731"/>
      <c r="AA48" s="731"/>
      <c r="AB48" s="731"/>
      <c r="AC48" s="731"/>
      <c r="AD48" s="2436"/>
      <c r="AE48" s="2437"/>
      <c r="AF48" s="731"/>
      <c r="AG48" s="731"/>
      <c r="AH48" s="731"/>
      <c r="AI48" s="731"/>
      <c r="AJ48" s="2305"/>
      <c r="AK48" s="2306"/>
      <c r="AL48" s="2303"/>
      <c r="AM48" s="2304"/>
      <c r="AN48" s="2331"/>
      <c r="AO48" s="2332"/>
      <c r="AP48" s="2310"/>
      <c r="AQ48" s="2311"/>
      <c r="AR48" s="746"/>
      <c r="AS48" s="458"/>
      <c r="AT48" s="492"/>
      <c r="AU48" s="2382"/>
      <c r="AV48" s="2382"/>
      <c r="AW48" s="2382"/>
      <c r="AX48" s="2382"/>
      <c r="AY48" s="2382"/>
      <c r="AZ48" s="2382"/>
      <c r="BA48" s="2382"/>
      <c r="BB48" s="2382"/>
      <c r="BC48" s="2382"/>
      <c r="BD48" s="2382"/>
      <c r="BE48" s="2382"/>
      <c r="BF48" s="2382"/>
      <c r="BG48" s="2382"/>
      <c r="BH48" s="2382"/>
      <c r="BI48" s="2382"/>
      <c r="BJ48" s="2382"/>
      <c r="BK48" s="2382"/>
      <c r="BL48" s="2382"/>
      <c r="BM48" s="2382"/>
      <c r="BN48" s="2382"/>
      <c r="BO48" s="2382"/>
      <c r="BP48" s="2382"/>
      <c r="BQ48" s="2382"/>
      <c r="BR48" s="2382"/>
      <c r="BS48" s="2382"/>
      <c r="BT48" s="2382"/>
      <c r="BU48" s="2382"/>
      <c r="BV48" s="2382"/>
      <c r="BW48" s="2382"/>
      <c r="BX48" s="2382"/>
      <c r="BY48" s="589"/>
      <c r="BZ48" s="589"/>
      <c r="CA48" s="589"/>
    </row>
    <row r="49" spans="2:79" ht="18.75" x14ac:dyDescent="0.3">
      <c r="B49" s="269"/>
      <c r="D49" s="32"/>
      <c r="E49" s="370" t="s">
        <v>518</v>
      </c>
      <c r="F49" s="109"/>
      <c r="G49" s="109"/>
      <c r="H49" s="109"/>
      <c r="I49" s="109"/>
      <c r="J49" s="109"/>
      <c r="K49" s="257"/>
      <c r="L49" s="257"/>
      <c r="M49" s="257"/>
      <c r="N49" s="105"/>
      <c r="O49" s="78" t="s">
        <v>53</v>
      </c>
      <c r="P49" s="2317">
        <v>1</v>
      </c>
      <c r="Q49" s="2318"/>
      <c r="R49" s="2413">
        <v>1</v>
      </c>
      <c r="S49" s="2414"/>
      <c r="T49" s="79" t="str">
        <f>IF(R49=1,"Y","")</f>
        <v>Y</v>
      </c>
      <c r="U49" s="569"/>
      <c r="V49" s="569"/>
      <c r="W49" s="569"/>
      <c r="X49" s="2313"/>
      <c r="Y49" s="2314"/>
      <c r="Z49" s="729"/>
      <c r="AA49" s="729"/>
      <c r="AB49" s="729"/>
      <c r="AC49" s="729"/>
      <c r="AD49" s="2313"/>
      <c r="AE49" s="2314"/>
      <c r="AF49" s="729"/>
      <c r="AG49" s="729"/>
      <c r="AH49" s="729"/>
      <c r="AI49" s="428"/>
      <c r="AJ49" s="2305"/>
      <c r="AK49" s="2306"/>
      <c r="AL49" s="2303"/>
      <c r="AM49" s="2304"/>
      <c r="AN49" s="2331"/>
      <c r="AO49" s="2332"/>
      <c r="AP49" s="2310"/>
      <c r="AQ49" s="2311"/>
      <c r="AR49" s="746"/>
      <c r="AS49" s="280"/>
      <c r="AT49" s="306"/>
      <c r="AU49" s="2382"/>
      <c r="AV49" s="2382"/>
      <c r="AW49" s="2382"/>
      <c r="AX49" s="2382"/>
      <c r="AY49" s="2382"/>
      <c r="AZ49" s="2382"/>
      <c r="BA49" s="2382"/>
      <c r="BB49" s="2382"/>
      <c r="BC49" s="2382"/>
      <c r="BD49" s="2382"/>
      <c r="BE49" s="2382"/>
      <c r="BF49" s="2382"/>
      <c r="BG49" s="2382"/>
      <c r="BH49" s="2382"/>
      <c r="BI49" s="2382"/>
      <c r="BJ49" s="2382"/>
      <c r="BK49" s="2382"/>
      <c r="BL49" s="2382"/>
      <c r="BM49" s="2382"/>
      <c r="BN49" s="2382"/>
      <c r="BO49" s="2382"/>
      <c r="BP49" s="2382"/>
      <c r="BQ49" s="2382"/>
      <c r="BR49" s="2382"/>
      <c r="BS49" s="2382"/>
      <c r="BT49" s="2382"/>
      <c r="BU49" s="2382"/>
      <c r="BV49" s="2382"/>
      <c r="BW49" s="2382"/>
      <c r="BX49" s="2382"/>
      <c r="BY49" s="589"/>
      <c r="BZ49" s="589"/>
      <c r="CA49" s="589"/>
    </row>
    <row r="50" spans="2:79" ht="18.75" customHeight="1" x14ac:dyDescent="0.3">
      <c r="B50" s="269"/>
      <c r="D50" s="30"/>
      <c r="E50" s="548" t="s">
        <v>520</v>
      </c>
      <c r="F50" s="31"/>
      <c r="G50" s="31"/>
      <c r="H50" s="31"/>
      <c r="I50" s="31"/>
      <c r="J50" s="31"/>
      <c r="K50" s="106"/>
      <c r="L50" s="106"/>
      <c r="M50" s="106"/>
      <c r="N50" s="107"/>
      <c r="O50" s="78" t="s">
        <v>53</v>
      </c>
      <c r="P50" s="2317">
        <v>1</v>
      </c>
      <c r="Q50" s="2318"/>
      <c r="R50" s="2413">
        <v>1</v>
      </c>
      <c r="S50" s="2414"/>
      <c r="T50" s="79" t="str">
        <f>IF(R50=1,"Y","")</f>
        <v>Y</v>
      </c>
      <c r="U50" s="569"/>
      <c r="V50" s="569"/>
      <c r="W50" s="569"/>
      <c r="X50" s="2313"/>
      <c r="Y50" s="2314"/>
      <c r="Z50" s="729"/>
      <c r="AA50" s="729"/>
      <c r="AB50" s="729"/>
      <c r="AC50" s="729"/>
      <c r="AD50" s="2313"/>
      <c r="AE50" s="2314"/>
      <c r="AF50" s="729"/>
      <c r="AG50" s="729"/>
      <c r="AH50" s="729"/>
      <c r="AI50" s="729"/>
      <c r="AJ50" s="706"/>
      <c r="AK50" s="707"/>
      <c r="AL50" s="2313"/>
      <c r="AM50" s="2314"/>
      <c r="AN50" s="2310"/>
      <c r="AO50" s="2311"/>
      <c r="AP50" s="2310"/>
      <c r="AQ50" s="2311"/>
      <c r="AR50" s="746"/>
      <c r="AS50" s="280"/>
      <c r="AT50" s="306"/>
      <c r="AU50" s="2382"/>
      <c r="AV50" s="2382"/>
      <c r="AW50" s="2382"/>
      <c r="AX50" s="2382"/>
      <c r="AY50" s="2382"/>
      <c r="AZ50" s="2382"/>
      <c r="BA50" s="2382"/>
      <c r="BB50" s="2382"/>
      <c r="BC50" s="2382"/>
      <c r="BD50" s="2382"/>
      <c r="BE50" s="2382"/>
      <c r="BF50" s="2382"/>
      <c r="BG50" s="2382"/>
      <c r="BH50" s="2382"/>
      <c r="BI50" s="2382"/>
      <c r="BJ50" s="2382"/>
      <c r="BK50" s="2382"/>
      <c r="BL50" s="2382"/>
      <c r="BM50" s="2382"/>
      <c r="BN50" s="2382"/>
      <c r="BO50" s="2382"/>
      <c r="BP50" s="2382"/>
      <c r="BQ50" s="2382"/>
      <c r="BR50" s="2382"/>
      <c r="BS50" s="2382"/>
      <c r="BT50" s="2382"/>
      <c r="BU50" s="2382"/>
      <c r="BV50" s="2382"/>
      <c r="BW50" s="2382"/>
      <c r="BX50" s="2382"/>
      <c r="BY50" s="589"/>
      <c r="BZ50" s="589"/>
      <c r="CA50" s="589"/>
    </row>
    <row r="51" spans="2:79" ht="18.75" x14ac:dyDescent="0.3">
      <c r="B51" s="269"/>
      <c r="D51" s="32"/>
      <c r="E51" s="206" t="s">
        <v>521</v>
      </c>
      <c r="F51" s="109"/>
      <c r="G51" s="109"/>
      <c r="H51" s="109"/>
      <c r="I51" s="109"/>
      <c r="J51" s="109"/>
      <c r="K51" s="257"/>
      <c r="L51" s="257"/>
      <c r="M51" s="257"/>
      <c r="N51" s="105"/>
      <c r="O51" s="79"/>
      <c r="P51" s="104"/>
      <c r="Q51" s="105"/>
      <c r="R51" s="104"/>
      <c r="S51" s="105"/>
      <c r="T51" s="79"/>
      <c r="U51" s="569"/>
      <c r="V51" s="569"/>
      <c r="W51" s="569"/>
      <c r="X51" s="414"/>
      <c r="Y51" s="437"/>
      <c r="Z51" s="729"/>
      <c r="AA51" s="729"/>
      <c r="AB51" s="729"/>
      <c r="AC51" s="729"/>
      <c r="AD51" s="414"/>
      <c r="AE51" s="437"/>
      <c r="AF51" s="729"/>
      <c r="AG51" s="729"/>
      <c r="AH51" s="729"/>
      <c r="AI51" s="729"/>
      <c r="AJ51" s="2407"/>
      <c r="AK51" s="2408"/>
      <c r="AL51" s="2303"/>
      <c r="AM51" s="2304"/>
      <c r="AN51" s="2303"/>
      <c r="AO51" s="2304"/>
      <c r="AP51" s="2310"/>
      <c r="AQ51" s="2311"/>
      <c r="AR51" s="545"/>
      <c r="AS51" s="281"/>
      <c r="AT51" s="109"/>
      <c r="AU51" s="2382"/>
      <c r="AV51" s="2382"/>
      <c r="AW51" s="2382"/>
      <c r="AX51" s="2382"/>
      <c r="AY51" s="2382"/>
      <c r="AZ51" s="2382"/>
      <c r="BA51" s="2382"/>
      <c r="BB51" s="2382"/>
      <c r="BC51" s="2382"/>
      <c r="BD51" s="2382"/>
      <c r="BE51" s="2382"/>
      <c r="BF51" s="2382"/>
      <c r="BG51" s="2382"/>
      <c r="BH51" s="2382"/>
      <c r="BI51" s="2382"/>
      <c r="BJ51" s="2382"/>
      <c r="BK51" s="2382"/>
      <c r="BL51" s="2382"/>
      <c r="BM51" s="2382"/>
      <c r="BN51" s="2382"/>
      <c r="BO51" s="2382"/>
      <c r="BP51" s="2382"/>
      <c r="BQ51" s="2382"/>
      <c r="BR51" s="2382"/>
      <c r="BS51" s="2382"/>
      <c r="BT51" s="2382"/>
      <c r="BU51" s="2382"/>
      <c r="BV51" s="2382"/>
      <c r="BW51" s="2382"/>
      <c r="BX51" s="2382"/>
      <c r="BY51" s="589"/>
      <c r="BZ51" s="589"/>
      <c r="CA51" s="589"/>
    </row>
    <row r="52" spans="2:79" ht="18.75" x14ac:dyDescent="0.3">
      <c r="B52" s="269"/>
      <c r="D52" s="30"/>
      <c r="E52" s="72" t="s">
        <v>62</v>
      </c>
      <c r="F52" s="31"/>
      <c r="G52" s="31"/>
      <c r="H52" s="31"/>
      <c r="I52" s="31"/>
      <c r="J52" s="31"/>
      <c r="K52" s="106"/>
      <c r="L52" s="106"/>
      <c r="M52" s="106"/>
      <c r="N52" s="107"/>
      <c r="O52" s="78" t="s">
        <v>53</v>
      </c>
      <c r="P52" s="2315">
        <v>1</v>
      </c>
      <c r="Q52" s="2315"/>
      <c r="R52" s="2399">
        <v>1</v>
      </c>
      <c r="S52" s="2399"/>
      <c r="T52" s="79" t="str">
        <f>IF(R52=1,"Y","")</f>
        <v>Y</v>
      </c>
      <c r="U52" s="428"/>
      <c r="V52" s="428"/>
      <c r="W52" s="428"/>
      <c r="X52" s="2316"/>
      <c r="Y52" s="2316"/>
      <c r="Z52" s="744"/>
      <c r="AA52" s="744"/>
      <c r="AB52" s="744"/>
      <c r="AC52" s="744"/>
      <c r="AD52" s="2431"/>
      <c r="AE52" s="2431"/>
      <c r="AF52" s="744"/>
      <c r="AG52" s="744"/>
      <c r="AH52" s="744"/>
      <c r="AI52" s="744"/>
      <c r="AJ52" s="771"/>
      <c r="AK52" s="772"/>
      <c r="AL52" s="777"/>
      <c r="AM52" s="778"/>
      <c r="AN52" s="2310"/>
      <c r="AO52" s="2311"/>
      <c r="AP52" s="2310"/>
      <c r="AQ52" s="2311"/>
      <c r="AR52" s="746"/>
      <c r="AS52" s="280"/>
      <c r="AT52" s="306"/>
      <c r="AU52" s="2382"/>
      <c r="AV52" s="2382"/>
      <c r="AW52" s="2382"/>
      <c r="AX52" s="2382"/>
      <c r="AY52" s="2382"/>
      <c r="AZ52" s="2382"/>
      <c r="BA52" s="2382"/>
      <c r="BB52" s="2382"/>
      <c r="BC52" s="2382"/>
      <c r="BD52" s="2382"/>
      <c r="BE52" s="2382"/>
      <c r="BF52" s="2382"/>
      <c r="BG52" s="2382"/>
      <c r="BH52" s="2382"/>
      <c r="BI52" s="2382"/>
      <c r="BJ52" s="2382"/>
      <c r="BK52" s="2382"/>
      <c r="BL52" s="2382"/>
      <c r="BM52" s="2382"/>
      <c r="BN52" s="2382"/>
      <c r="BO52" s="2382"/>
      <c r="BP52" s="2382"/>
      <c r="BQ52" s="2382"/>
      <c r="BR52" s="2382"/>
      <c r="BS52" s="2382"/>
      <c r="BT52" s="2382"/>
      <c r="BU52" s="2382"/>
      <c r="BV52" s="2382"/>
      <c r="BW52" s="2382"/>
      <c r="BX52" s="2382"/>
      <c r="BY52" s="589"/>
      <c r="BZ52" s="589"/>
      <c r="CA52" s="589"/>
    </row>
    <row r="53" spans="2:79" ht="18.75" x14ac:dyDescent="0.3">
      <c r="B53" s="269"/>
      <c r="D53" s="32"/>
      <c r="E53" s="141" t="s">
        <v>63</v>
      </c>
      <c r="F53" s="109"/>
      <c r="G53" s="109"/>
      <c r="H53" s="109"/>
      <c r="I53" s="109"/>
      <c r="J53" s="109"/>
      <c r="K53" s="257"/>
      <c r="L53" s="257"/>
      <c r="M53" s="257"/>
      <c r="N53" s="105"/>
      <c r="O53" s="78" t="s">
        <v>53</v>
      </c>
      <c r="P53" s="2315">
        <v>2</v>
      </c>
      <c r="Q53" s="2315"/>
      <c r="R53" s="2399">
        <v>2</v>
      </c>
      <c r="S53" s="2399"/>
      <c r="T53" s="79" t="str">
        <f>IF(R53=2,"Y","")</f>
        <v>Y</v>
      </c>
      <c r="U53" s="428"/>
      <c r="V53" s="428"/>
      <c r="W53" s="428"/>
      <c r="X53" s="2316"/>
      <c r="Y53" s="2316"/>
      <c r="Z53" s="729"/>
      <c r="AA53" s="729"/>
      <c r="AB53" s="729"/>
      <c r="AC53" s="729"/>
      <c r="AD53" s="2316"/>
      <c r="AE53" s="2316"/>
      <c r="AF53" s="729"/>
      <c r="AG53" s="729"/>
      <c r="AH53" s="729"/>
      <c r="AI53" s="428"/>
      <c r="AJ53" s="412"/>
      <c r="AK53" s="547"/>
      <c r="AL53" s="412"/>
      <c r="AM53" s="547"/>
      <c r="AN53" s="2310"/>
      <c r="AO53" s="2311"/>
      <c r="AP53" s="2310"/>
      <c r="AQ53" s="2311"/>
      <c r="AR53" s="746"/>
      <c r="AS53" s="280"/>
      <c r="AT53" s="306"/>
      <c r="AU53" s="2382"/>
      <c r="AV53" s="2382"/>
      <c r="AW53" s="2382"/>
      <c r="AX53" s="2382"/>
      <c r="AY53" s="2382"/>
      <c r="AZ53" s="2382"/>
      <c r="BA53" s="2382"/>
      <c r="BB53" s="2382"/>
      <c r="BC53" s="2382"/>
      <c r="BD53" s="2382"/>
      <c r="BE53" s="2382"/>
      <c r="BF53" s="2382"/>
      <c r="BG53" s="2382"/>
      <c r="BH53" s="2382"/>
      <c r="BI53" s="2382"/>
      <c r="BJ53" s="2382"/>
      <c r="BK53" s="2382"/>
      <c r="BL53" s="2382"/>
      <c r="BM53" s="2382"/>
      <c r="BN53" s="2382"/>
      <c r="BO53" s="2382"/>
      <c r="BP53" s="2382"/>
      <c r="BQ53" s="2382"/>
      <c r="BR53" s="2382"/>
      <c r="BS53" s="2382"/>
      <c r="BT53" s="2382"/>
      <c r="BU53" s="2382"/>
      <c r="BV53" s="2382"/>
      <c r="BW53" s="2382"/>
      <c r="BX53" s="2382"/>
      <c r="BY53" s="589"/>
      <c r="BZ53" s="589"/>
      <c r="CA53" s="589"/>
    </row>
    <row r="54" spans="2:79" ht="18.75" x14ac:dyDescent="0.3">
      <c r="B54" s="269"/>
      <c r="D54" s="30"/>
      <c r="E54" s="72" t="s">
        <v>64</v>
      </c>
      <c r="F54" s="31"/>
      <c r="G54" s="31"/>
      <c r="H54" s="31"/>
      <c r="I54" s="31"/>
      <c r="J54" s="31"/>
      <c r="K54" s="106"/>
      <c r="L54" s="106"/>
      <c r="M54" s="106"/>
      <c r="N54" s="107"/>
      <c r="O54" s="78" t="s">
        <v>53</v>
      </c>
      <c r="P54" s="2317">
        <v>3</v>
      </c>
      <c r="Q54" s="2318"/>
      <c r="R54" s="2413">
        <v>3</v>
      </c>
      <c r="S54" s="2414"/>
      <c r="T54" s="79" t="str">
        <f>IF(R54=3,"Y","")</f>
        <v>Y</v>
      </c>
      <c r="U54" s="569"/>
      <c r="V54" s="569"/>
      <c r="W54" s="569"/>
      <c r="X54" s="2313"/>
      <c r="Y54" s="2314"/>
      <c r="Z54" s="731"/>
      <c r="AA54" s="731"/>
      <c r="AB54" s="731"/>
      <c r="AC54" s="731"/>
      <c r="AD54" s="2436"/>
      <c r="AE54" s="2437"/>
      <c r="AF54" s="731"/>
      <c r="AG54" s="731"/>
      <c r="AH54" s="731"/>
      <c r="AI54" s="731"/>
      <c r="AJ54" s="773"/>
      <c r="AK54" s="774"/>
      <c r="AL54" s="779"/>
      <c r="AM54" s="780"/>
      <c r="AN54" s="2310"/>
      <c r="AO54" s="2311"/>
      <c r="AP54" s="2310"/>
      <c r="AQ54" s="2311"/>
      <c r="AR54" s="746"/>
      <c r="AS54" s="280"/>
      <c r="AT54" s="306"/>
      <c r="AU54" s="2382"/>
      <c r="AV54" s="2382"/>
      <c r="AW54" s="2382"/>
      <c r="AX54" s="2382"/>
      <c r="AY54" s="2382"/>
      <c r="AZ54" s="2382"/>
      <c r="BA54" s="2382"/>
      <c r="BB54" s="2382"/>
      <c r="BC54" s="2382"/>
      <c r="BD54" s="2382"/>
      <c r="BE54" s="2382"/>
      <c r="BF54" s="2382"/>
      <c r="BG54" s="2382"/>
      <c r="BH54" s="2382"/>
      <c r="BI54" s="2382"/>
      <c r="BJ54" s="2382"/>
      <c r="BK54" s="2382"/>
      <c r="BL54" s="2382"/>
      <c r="BM54" s="2382"/>
      <c r="BN54" s="2382"/>
      <c r="BO54" s="2382"/>
      <c r="BP54" s="2382"/>
      <c r="BQ54" s="2382"/>
      <c r="BR54" s="2382"/>
      <c r="BS54" s="2382"/>
      <c r="BT54" s="2382"/>
      <c r="BU54" s="2382"/>
      <c r="BV54" s="2382"/>
      <c r="BW54" s="2382"/>
      <c r="BX54" s="2382"/>
      <c r="BY54" s="589"/>
      <c r="BZ54" s="589"/>
      <c r="CA54" s="589"/>
    </row>
    <row r="55" spans="2:79" ht="19.5" x14ac:dyDescent="0.35">
      <c r="B55" s="269"/>
      <c r="D55" s="58"/>
      <c r="E55" s="141" t="s">
        <v>65</v>
      </c>
      <c r="F55" s="41"/>
      <c r="G55" s="41"/>
      <c r="H55" s="41"/>
      <c r="I55" s="41"/>
      <c r="J55" s="41"/>
      <c r="K55" s="257"/>
      <c r="L55" s="257"/>
      <c r="M55" s="257"/>
      <c r="N55" s="105"/>
      <c r="O55" s="78" t="s">
        <v>53</v>
      </c>
      <c r="P55" s="2317">
        <v>4</v>
      </c>
      <c r="Q55" s="2318"/>
      <c r="R55" s="2413">
        <v>4</v>
      </c>
      <c r="S55" s="2414"/>
      <c r="T55" s="79" t="str">
        <f>IF(R55=4,"Y","")</f>
        <v>Y</v>
      </c>
      <c r="U55" s="569"/>
      <c r="V55" s="569"/>
      <c r="W55" s="569"/>
      <c r="X55" s="2313"/>
      <c r="Y55" s="2314"/>
      <c r="Z55" s="729"/>
      <c r="AA55" s="729"/>
      <c r="AB55" s="729"/>
      <c r="AC55" s="729"/>
      <c r="AD55" s="2313"/>
      <c r="AE55" s="2314"/>
      <c r="AF55" s="729"/>
      <c r="AG55" s="729"/>
      <c r="AH55" s="729"/>
      <c r="AI55" s="428"/>
      <c r="AJ55" s="412"/>
      <c r="AK55" s="547"/>
      <c r="AL55" s="412"/>
      <c r="AM55" s="547"/>
      <c r="AN55" s="2310"/>
      <c r="AO55" s="2311"/>
      <c r="AP55" s="2310"/>
      <c r="AQ55" s="2311"/>
      <c r="AR55" s="746"/>
      <c r="AS55" s="280"/>
      <c r="AT55" s="306"/>
      <c r="AU55" s="2382"/>
      <c r="AV55" s="2382"/>
      <c r="AW55" s="2382"/>
      <c r="AX55" s="2382"/>
      <c r="AY55" s="2382"/>
      <c r="AZ55" s="2382"/>
      <c r="BA55" s="2382"/>
      <c r="BB55" s="2382"/>
      <c r="BC55" s="2382"/>
      <c r="BD55" s="2382"/>
      <c r="BE55" s="2382"/>
      <c r="BF55" s="2382"/>
      <c r="BG55" s="2382"/>
      <c r="BH55" s="2382"/>
      <c r="BI55" s="2382"/>
      <c r="BJ55" s="2382"/>
      <c r="BK55" s="2382"/>
      <c r="BL55" s="2382"/>
      <c r="BM55" s="2382"/>
      <c r="BN55" s="2382"/>
      <c r="BO55" s="2382"/>
      <c r="BP55" s="2382"/>
      <c r="BQ55" s="2382"/>
      <c r="BR55" s="2382"/>
      <c r="BS55" s="2382"/>
      <c r="BT55" s="2382"/>
      <c r="BU55" s="2382"/>
      <c r="BV55" s="2382"/>
      <c r="BW55" s="2382"/>
      <c r="BX55" s="2382"/>
      <c r="BY55" s="589"/>
      <c r="BZ55" s="589"/>
      <c r="CA55" s="589"/>
    </row>
    <row r="56" spans="2:79" ht="18.75" x14ac:dyDescent="0.3">
      <c r="B56" s="269"/>
      <c r="D56" s="30"/>
      <c r="E56" s="64" t="s">
        <v>51</v>
      </c>
      <c r="F56" s="31"/>
      <c r="G56" s="31"/>
      <c r="H56" s="31"/>
      <c r="I56" s="31"/>
      <c r="J56" s="31"/>
      <c r="K56" s="106"/>
      <c r="L56" s="106"/>
      <c r="M56" s="106"/>
      <c r="N56" s="107"/>
      <c r="O56" s="78" t="s">
        <v>53</v>
      </c>
      <c r="P56" s="2315">
        <v>1</v>
      </c>
      <c r="Q56" s="2315"/>
      <c r="R56" s="2399">
        <v>1</v>
      </c>
      <c r="S56" s="2399"/>
      <c r="T56" s="79" t="str">
        <f>IF(R56=1,"Y","")</f>
        <v>Y</v>
      </c>
      <c r="U56" s="428"/>
      <c r="V56" s="428"/>
      <c r="W56" s="428"/>
      <c r="X56" s="2316"/>
      <c r="Y56" s="2316"/>
      <c r="Z56" s="745"/>
      <c r="AA56" s="745"/>
      <c r="AB56" s="745"/>
      <c r="AC56" s="745"/>
      <c r="AD56" s="2312"/>
      <c r="AE56" s="2312"/>
      <c r="AF56" s="745"/>
      <c r="AG56" s="745"/>
      <c r="AH56" s="745"/>
      <c r="AI56" s="745"/>
      <c r="AJ56" s="775"/>
      <c r="AK56" s="776"/>
      <c r="AL56" s="781"/>
      <c r="AM56" s="782"/>
      <c r="AN56" s="2310"/>
      <c r="AO56" s="2311"/>
      <c r="AP56" s="2310"/>
      <c r="AQ56" s="2311"/>
      <c r="AR56" s="746"/>
      <c r="AS56" s="280"/>
      <c r="AT56" s="306"/>
      <c r="AU56" s="2382"/>
      <c r="AV56" s="2382"/>
      <c r="AW56" s="2382"/>
      <c r="AX56" s="2382"/>
      <c r="AY56" s="2382"/>
      <c r="AZ56" s="2382"/>
      <c r="BA56" s="2382"/>
      <c r="BB56" s="2382"/>
      <c r="BC56" s="2382"/>
      <c r="BD56" s="2382"/>
      <c r="BE56" s="2382"/>
      <c r="BF56" s="2382"/>
      <c r="BG56" s="2382"/>
      <c r="BH56" s="2382"/>
      <c r="BI56" s="2382"/>
      <c r="BJ56" s="2382"/>
      <c r="BK56" s="2382"/>
      <c r="BL56" s="2382"/>
      <c r="BM56" s="2382"/>
      <c r="BN56" s="2382"/>
      <c r="BO56" s="2382"/>
      <c r="BP56" s="2382"/>
      <c r="BQ56" s="2382"/>
      <c r="BR56" s="2382"/>
      <c r="BS56" s="2382"/>
      <c r="BT56" s="2382"/>
      <c r="BU56" s="2382"/>
      <c r="BV56" s="2382"/>
      <c r="BW56" s="2382"/>
      <c r="BX56" s="2382"/>
      <c r="BY56" s="589"/>
      <c r="BZ56" s="589"/>
      <c r="CA56" s="589"/>
    </row>
    <row r="57" spans="2:79" ht="16.5" customHeight="1" x14ac:dyDescent="0.3">
      <c r="B57" s="269"/>
      <c r="D57" s="62" t="s">
        <v>369</v>
      </c>
      <c r="E57" s="63" t="s">
        <v>55</v>
      </c>
      <c r="F57" s="76"/>
      <c r="G57" s="31"/>
      <c r="H57" s="31"/>
      <c r="I57" s="31"/>
      <c r="J57" s="31"/>
      <c r="K57" s="106"/>
      <c r="L57" s="106"/>
      <c r="M57" s="106"/>
      <c r="N57" s="107"/>
      <c r="O57" s="108"/>
      <c r="P57" s="104"/>
      <c r="Q57" s="105"/>
      <c r="R57" s="104"/>
      <c r="S57" s="105"/>
      <c r="T57" s="79"/>
      <c r="U57" s="569"/>
      <c r="V57" s="569"/>
      <c r="W57" s="569"/>
      <c r="X57" s="414"/>
      <c r="Y57" s="437"/>
      <c r="Z57" s="729"/>
      <c r="AA57" s="729"/>
      <c r="AB57" s="729"/>
      <c r="AC57" s="729"/>
      <c r="AD57" s="414"/>
      <c r="AE57" s="437"/>
      <c r="AF57" s="729"/>
      <c r="AG57" s="729"/>
      <c r="AH57" s="729"/>
      <c r="AI57" s="729"/>
      <c r="AJ57" s="122"/>
      <c r="AK57" s="770"/>
      <c r="AL57" s="414"/>
      <c r="AM57" s="437"/>
      <c r="AN57" s="2310"/>
      <c r="AO57" s="2311"/>
      <c r="AP57" s="2310"/>
      <c r="AQ57" s="2311"/>
      <c r="AR57" s="545"/>
      <c r="AS57" s="281"/>
      <c r="AT57" s="109"/>
      <c r="AU57" s="2382"/>
      <c r="AV57" s="2382"/>
      <c r="AW57" s="2382"/>
      <c r="AX57" s="2382"/>
      <c r="AY57" s="2382"/>
      <c r="AZ57" s="2382"/>
      <c r="BA57" s="2382"/>
      <c r="BB57" s="2382"/>
      <c r="BC57" s="2382"/>
      <c r="BD57" s="2382"/>
      <c r="BE57" s="2382"/>
      <c r="BF57" s="2382"/>
      <c r="BG57" s="2382"/>
      <c r="BH57" s="2382"/>
      <c r="BI57" s="2382"/>
      <c r="BJ57" s="2382"/>
      <c r="BK57" s="2382"/>
      <c r="BL57" s="2382"/>
      <c r="BM57" s="2382"/>
      <c r="BN57" s="2382"/>
      <c r="BO57" s="2382"/>
      <c r="BP57" s="2382"/>
      <c r="BQ57" s="2382"/>
      <c r="BR57" s="2382"/>
      <c r="BS57" s="2382"/>
      <c r="BT57" s="2382"/>
      <c r="BU57" s="2382"/>
      <c r="BV57" s="2382"/>
      <c r="BW57" s="2382"/>
      <c r="BX57" s="2382"/>
      <c r="BY57" s="589"/>
      <c r="BZ57" s="589"/>
      <c r="CA57" s="589"/>
    </row>
    <row r="58" spans="2:79" ht="16.5" customHeight="1" x14ac:dyDescent="0.3">
      <c r="B58" s="269"/>
      <c r="D58" s="32"/>
      <c r="E58" s="140" t="s">
        <v>628</v>
      </c>
      <c r="F58" s="138"/>
      <c r="G58" s="109"/>
      <c r="H58" s="109"/>
      <c r="I58" s="109"/>
      <c r="J58" s="109"/>
      <c r="K58" s="257"/>
      <c r="L58" s="257"/>
      <c r="M58" s="257"/>
      <c r="N58" s="105"/>
      <c r="O58" s="80" t="s">
        <v>180</v>
      </c>
      <c r="P58" s="2315">
        <v>1</v>
      </c>
      <c r="Q58" s="2315"/>
      <c r="R58" s="2399">
        <v>1</v>
      </c>
      <c r="S58" s="2399"/>
      <c r="T58" s="79"/>
      <c r="U58" s="428"/>
      <c r="V58" s="428"/>
      <c r="W58" s="428"/>
      <c r="X58" s="2316"/>
      <c r="Y58" s="2316"/>
      <c r="Z58" s="428"/>
      <c r="AA58" s="428"/>
      <c r="AB58" s="428"/>
      <c r="AC58" s="428"/>
      <c r="AD58" s="2316"/>
      <c r="AE58" s="2316"/>
      <c r="AF58" s="428"/>
      <c r="AG58" s="428"/>
      <c r="AH58" s="428"/>
      <c r="AI58" s="428"/>
      <c r="AJ58" s="706"/>
      <c r="AK58" s="707"/>
      <c r="AL58" s="2316"/>
      <c r="AM58" s="2316"/>
      <c r="AN58" s="2310"/>
      <c r="AO58" s="2311"/>
      <c r="AP58" s="2310"/>
      <c r="AQ58" s="2311"/>
      <c r="AR58" s="746"/>
      <c r="AS58" s="280"/>
      <c r="AT58" s="306"/>
      <c r="AU58" s="2382"/>
      <c r="AV58" s="2382"/>
      <c r="AW58" s="2382"/>
      <c r="AX58" s="2382"/>
      <c r="AY58" s="2382"/>
      <c r="AZ58" s="2382"/>
      <c r="BA58" s="2382"/>
      <c r="BB58" s="2382"/>
      <c r="BC58" s="2382"/>
      <c r="BD58" s="2382"/>
      <c r="BE58" s="2382"/>
      <c r="BF58" s="2382"/>
      <c r="BG58" s="2382"/>
      <c r="BH58" s="2382"/>
      <c r="BI58" s="2382"/>
      <c r="BJ58" s="2382"/>
      <c r="BK58" s="2382"/>
      <c r="BL58" s="2382"/>
      <c r="BM58" s="2382"/>
      <c r="BN58" s="2382"/>
      <c r="BO58" s="2382"/>
      <c r="BP58" s="2382"/>
      <c r="BQ58" s="2382"/>
      <c r="BR58" s="2382"/>
      <c r="BS58" s="2382"/>
      <c r="BT58" s="2382"/>
      <c r="BU58" s="2382"/>
      <c r="BV58" s="2382"/>
      <c r="BW58" s="2382"/>
      <c r="BX58" s="2382"/>
      <c r="BY58" s="589"/>
      <c r="BZ58" s="589"/>
      <c r="CA58" s="589"/>
    </row>
    <row r="59" spans="2:79" ht="16.5" customHeight="1" x14ac:dyDescent="0.3">
      <c r="B59" s="269"/>
      <c r="D59" s="30"/>
      <c r="E59" s="540" t="s">
        <v>522</v>
      </c>
      <c r="F59" s="65"/>
      <c r="G59" s="31"/>
      <c r="H59" s="31"/>
      <c r="I59" s="31"/>
      <c r="J59" s="31"/>
      <c r="K59" s="106"/>
      <c r="L59" s="106"/>
      <c r="M59" s="106"/>
      <c r="N59" s="107"/>
      <c r="O59" s="80" t="s">
        <v>180</v>
      </c>
      <c r="P59" s="2315">
        <v>1</v>
      </c>
      <c r="Q59" s="2315"/>
      <c r="R59" s="2399">
        <v>1</v>
      </c>
      <c r="S59" s="2399"/>
      <c r="T59" s="79"/>
      <c r="U59" s="428"/>
      <c r="V59" s="428"/>
      <c r="W59" s="428"/>
      <c r="X59" s="2316"/>
      <c r="Y59" s="2316"/>
      <c r="Z59" s="428"/>
      <c r="AA59" s="428"/>
      <c r="AB59" s="428"/>
      <c r="AC59" s="428"/>
      <c r="AD59" s="2316"/>
      <c r="AE59" s="2316"/>
      <c r="AF59" s="428"/>
      <c r="AG59" s="428"/>
      <c r="AH59" s="428"/>
      <c r="AI59" s="428"/>
      <c r="AJ59" s="2316"/>
      <c r="AK59" s="2316"/>
      <c r="AL59" s="2316"/>
      <c r="AM59" s="2316"/>
      <c r="AN59" s="2310"/>
      <c r="AO59" s="2311"/>
      <c r="AP59" s="2310"/>
      <c r="AQ59" s="2311"/>
      <c r="AR59" s="746"/>
      <c r="AS59" s="280"/>
      <c r="AT59" s="306"/>
      <c r="AU59" s="2382"/>
      <c r="AV59" s="2382"/>
      <c r="AW59" s="2382"/>
      <c r="AX59" s="2382"/>
      <c r="AY59" s="2382"/>
      <c r="AZ59" s="2382"/>
      <c r="BA59" s="2382"/>
      <c r="BB59" s="2382"/>
      <c r="BC59" s="2382"/>
      <c r="BD59" s="2382"/>
      <c r="BE59" s="2382"/>
      <c r="BF59" s="2382"/>
      <c r="BG59" s="2382"/>
      <c r="BH59" s="2382"/>
      <c r="BI59" s="2382"/>
      <c r="BJ59" s="2382"/>
      <c r="BK59" s="2382"/>
      <c r="BL59" s="2382"/>
      <c r="BM59" s="2382"/>
      <c r="BN59" s="2382"/>
      <c r="BO59" s="2382"/>
      <c r="BP59" s="2382"/>
      <c r="BQ59" s="2382"/>
      <c r="BR59" s="2382"/>
      <c r="BS59" s="2382"/>
      <c r="BT59" s="2382"/>
      <c r="BU59" s="2382"/>
      <c r="BV59" s="2382"/>
      <c r="BW59" s="2382"/>
      <c r="BX59" s="2382"/>
      <c r="BY59" s="589"/>
      <c r="BZ59" s="589"/>
      <c r="CA59" s="589"/>
    </row>
    <row r="60" spans="2:79" ht="16.5" customHeight="1" x14ac:dyDescent="0.3">
      <c r="B60" s="269"/>
      <c r="D60" s="38" t="s">
        <v>370</v>
      </c>
      <c r="E60" s="37" t="s">
        <v>347</v>
      </c>
      <c r="F60" s="236"/>
      <c r="G60" s="109"/>
      <c r="H60" s="109"/>
      <c r="I60" s="109"/>
      <c r="J60" s="109"/>
      <c r="K60" s="257"/>
      <c r="L60" s="257"/>
      <c r="M60" s="257"/>
      <c r="N60" s="105"/>
      <c r="O60" s="108"/>
      <c r="P60" s="104"/>
      <c r="Q60" s="105"/>
      <c r="R60" s="104"/>
      <c r="S60" s="105"/>
      <c r="T60" s="79"/>
      <c r="U60" s="569"/>
      <c r="V60" s="569"/>
      <c r="W60" s="569"/>
      <c r="X60" s="414"/>
      <c r="Y60" s="437"/>
      <c r="Z60" s="729"/>
      <c r="AA60" s="729"/>
      <c r="AB60" s="729"/>
      <c r="AC60" s="729"/>
      <c r="AD60" s="414"/>
      <c r="AE60" s="437"/>
      <c r="AF60" s="729"/>
      <c r="AG60" s="729"/>
      <c r="AH60" s="729"/>
      <c r="AI60" s="729"/>
      <c r="AJ60" s="2425"/>
      <c r="AK60" s="2426"/>
      <c r="AL60" s="414"/>
      <c r="AM60" s="437"/>
      <c r="AN60" s="2310"/>
      <c r="AO60" s="2311"/>
      <c r="AP60" s="2310"/>
      <c r="AQ60" s="2311"/>
      <c r="AR60" s="545"/>
      <c r="AS60" s="281"/>
      <c r="AT60" s="109"/>
      <c r="AU60" s="2382"/>
      <c r="AV60" s="2382"/>
      <c r="AW60" s="2382"/>
      <c r="AX60" s="2382"/>
      <c r="AY60" s="2382"/>
      <c r="AZ60" s="2382"/>
      <c r="BA60" s="2382"/>
      <c r="BB60" s="2382"/>
      <c r="BC60" s="2382"/>
      <c r="BD60" s="2382"/>
      <c r="BE60" s="2382"/>
      <c r="BF60" s="2382"/>
      <c r="BG60" s="2382"/>
      <c r="BH60" s="2382"/>
      <c r="BI60" s="2382"/>
      <c r="BJ60" s="2382"/>
      <c r="BK60" s="2382"/>
      <c r="BL60" s="2382"/>
      <c r="BM60" s="2382"/>
      <c r="BN60" s="2382"/>
      <c r="BO60" s="2382"/>
      <c r="BP60" s="2382"/>
      <c r="BQ60" s="2382"/>
      <c r="BR60" s="2382"/>
      <c r="BS60" s="2382"/>
      <c r="BT60" s="2382"/>
      <c r="BU60" s="2382"/>
      <c r="BV60" s="2382"/>
      <c r="BW60" s="2382"/>
      <c r="BX60" s="2382"/>
      <c r="BY60" s="589"/>
      <c r="BZ60" s="589"/>
      <c r="CA60" s="589"/>
    </row>
    <row r="61" spans="2:79" ht="18.75" x14ac:dyDescent="0.3">
      <c r="B61" s="269"/>
      <c r="D61" s="30"/>
      <c r="E61" s="540" t="s">
        <v>523</v>
      </c>
      <c r="F61" s="65"/>
      <c r="G61" s="31"/>
      <c r="H61" s="31"/>
      <c r="I61" s="31"/>
      <c r="J61" s="31"/>
      <c r="K61" s="106"/>
      <c r="L61" s="106"/>
      <c r="M61" s="106"/>
      <c r="N61" s="107"/>
      <c r="O61" s="80" t="s">
        <v>180</v>
      </c>
      <c r="P61" s="2315">
        <v>1</v>
      </c>
      <c r="Q61" s="2315"/>
      <c r="R61" s="2399">
        <v>1</v>
      </c>
      <c r="S61" s="2399"/>
      <c r="T61" s="79"/>
      <c r="U61" s="428"/>
      <c r="V61" s="428"/>
      <c r="W61" s="428"/>
      <c r="X61" s="2316"/>
      <c r="Y61" s="2316"/>
      <c r="Z61" s="428"/>
      <c r="AA61" s="428"/>
      <c r="AB61" s="428"/>
      <c r="AC61" s="428"/>
      <c r="AD61" s="2316"/>
      <c r="AE61" s="2316"/>
      <c r="AF61" s="428"/>
      <c r="AG61" s="428"/>
      <c r="AH61" s="428"/>
      <c r="AI61" s="428"/>
      <c r="AJ61" s="2316"/>
      <c r="AK61" s="2316"/>
      <c r="AL61" s="2316"/>
      <c r="AM61" s="2316"/>
      <c r="AN61" s="2310"/>
      <c r="AO61" s="2311"/>
      <c r="AP61" s="2310"/>
      <c r="AQ61" s="2311"/>
      <c r="AR61" s="746"/>
      <c r="AS61" s="280"/>
      <c r="AT61" s="306"/>
      <c r="AU61" s="2382"/>
      <c r="AV61" s="2382"/>
      <c r="AW61" s="2382"/>
      <c r="AX61" s="2382"/>
      <c r="AY61" s="2382"/>
      <c r="AZ61" s="2382"/>
      <c r="BA61" s="2382"/>
      <c r="BB61" s="2382"/>
      <c r="BC61" s="2382"/>
      <c r="BD61" s="2382"/>
      <c r="BE61" s="2382"/>
      <c r="BF61" s="2382"/>
      <c r="BG61" s="2382"/>
      <c r="BH61" s="2382"/>
      <c r="BI61" s="2382"/>
      <c r="BJ61" s="2382"/>
      <c r="BK61" s="2382"/>
      <c r="BL61" s="2382"/>
      <c r="BM61" s="2382"/>
      <c r="BN61" s="2382"/>
      <c r="BO61" s="2382"/>
      <c r="BP61" s="2382"/>
      <c r="BQ61" s="2382"/>
      <c r="BR61" s="2382"/>
      <c r="BS61" s="2382"/>
      <c r="BT61" s="2382"/>
      <c r="BU61" s="2382"/>
      <c r="BV61" s="2382"/>
      <c r="BW61" s="2382"/>
      <c r="BX61" s="2382"/>
      <c r="BY61" s="589"/>
      <c r="BZ61" s="589"/>
      <c r="CA61" s="589"/>
    </row>
    <row r="62" spans="2:79" ht="18.75" x14ac:dyDescent="0.3">
      <c r="B62" s="269"/>
      <c r="D62" s="81"/>
      <c r="E62" s="2628" t="s">
        <v>636</v>
      </c>
      <c r="F62" s="2628"/>
      <c r="G62" s="2628"/>
      <c r="H62" s="2628"/>
      <c r="I62" s="2628"/>
      <c r="J62" s="2628"/>
      <c r="K62" s="2628"/>
      <c r="L62" s="2628"/>
      <c r="M62" s="2628"/>
      <c r="N62" s="2629"/>
      <c r="O62" s="2634"/>
      <c r="P62" s="104"/>
      <c r="Q62" s="105"/>
      <c r="R62" s="104"/>
      <c r="S62" s="105"/>
      <c r="T62" s="2502"/>
      <c r="U62" s="591"/>
      <c r="V62" s="591"/>
      <c r="W62" s="591"/>
      <c r="X62" s="414"/>
      <c r="Y62" s="437"/>
      <c r="Z62" s="744"/>
      <c r="AA62" s="744"/>
      <c r="AB62" s="744"/>
      <c r="AC62" s="744"/>
      <c r="AD62" s="414"/>
      <c r="AE62" s="437"/>
      <c r="AF62" s="744"/>
      <c r="AG62" s="744"/>
      <c r="AH62" s="744"/>
      <c r="AI62" s="744"/>
      <c r="AJ62" s="2463"/>
      <c r="AK62" s="2464"/>
      <c r="AL62" s="2420"/>
      <c r="AM62" s="2421"/>
      <c r="AN62" s="2409"/>
      <c r="AO62" s="2410"/>
      <c r="AP62" s="2409"/>
      <c r="AQ62" s="2410"/>
      <c r="AR62" s="746"/>
      <c r="AS62" s="280"/>
      <c r="AT62" s="395"/>
      <c r="AU62" s="2382"/>
      <c r="AV62" s="2382"/>
      <c r="AW62" s="2382"/>
      <c r="AX62" s="2382"/>
      <c r="AY62" s="2382"/>
      <c r="AZ62" s="2382"/>
      <c r="BA62" s="2382"/>
      <c r="BB62" s="2382"/>
      <c r="BC62" s="2382"/>
      <c r="BD62" s="2382"/>
      <c r="BE62" s="2382"/>
      <c r="BF62" s="2382"/>
      <c r="BG62" s="2382"/>
      <c r="BH62" s="2382"/>
      <c r="BI62" s="2382"/>
      <c r="BJ62" s="2382"/>
      <c r="BK62" s="2382"/>
      <c r="BL62" s="2382"/>
      <c r="BM62" s="2382"/>
      <c r="BN62" s="2382"/>
      <c r="BO62" s="2382"/>
      <c r="BP62" s="2382"/>
      <c r="BQ62" s="2382"/>
      <c r="BR62" s="2382"/>
      <c r="BS62" s="2382"/>
      <c r="BT62" s="2382"/>
      <c r="BU62" s="2382"/>
      <c r="BV62" s="2382"/>
      <c r="BW62" s="2382"/>
      <c r="BX62" s="2382"/>
      <c r="BY62" s="589"/>
      <c r="BZ62" s="589"/>
      <c r="CA62" s="589"/>
    </row>
    <row r="63" spans="2:79" ht="18.75" x14ac:dyDescent="0.3">
      <c r="B63" s="269"/>
      <c r="D63" s="68"/>
      <c r="E63" s="2630"/>
      <c r="F63" s="2630"/>
      <c r="G63" s="2630"/>
      <c r="H63" s="2630"/>
      <c r="I63" s="2630"/>
      <c r="J63" s="2630"/>
      <c r="K63" s="2630"/>
      <c r="L63" s="2630"/>
      <c r="M63" s="2630"/>
      <c r="N63" s="2631"/>
      <c r="O63" s="2635"/>
      <c r="P63" s="104"/>
      <c r="Q63" s="105"/>
      <c r="R63" s="104"/>
      <c r="S63" s="105"/>
      <c r="T63" s="2503"/>
      <c r="U63" s="592"/>
      <c r="V63" s="592"/>
      <c r="W63" s="592"/>
      <c r="X63" s="414"/>
      <c r="Y63" s="437"/>
      <c r="Z63" s="745"/>
      <c r="AA63" s="745"/>
      <c r="AB63" s="745"/>
      <c r="AC63" s="745"/>
      <c r="AD63" s="414"/>
      <c r="AE63" s="437"/>
      <c r="AF63" s="745"/>
      <c r="AG63" s="745"/>
      <c r="AH63" s="745"/>
      <c r="AI63" s="745"/>
      <c r="AJ63" s="2640"/>
      <c r="AK63" s="2641"/>
      <c r="AL63" s="2422"/>
      <c r="AM63" s="2423"/>
      <c r="AN63" s="2411"/>
      <c r="AO63" s="2412"/>
      <c r="AP63" s="2411"/>
      <c r="AQ63" s="2412"/>
      <c r="AR63" s="746"/>
      <c r="AS63" s="280"/>
      <c r="AT63" s="395"/>
      <c r="AU63" s="2382"/>
      <c r="AV63" s="2382"/>
      <c r="AW63" s="2382"/>
      <c r="AX63" s="2382"/>
      <c r="AY63" s="2382"/>
      <c r="AZ63" s="2382"/>
      <c r="BA63" s="2382"/>
      <c r="BB63" s="2382"/>
      <c r="BC63" s="2382"/>
      <c r="BD63" s="2382"/>
      <c r="BE63" s="2382"/>
      <c r="BF63" s="2382"/>
      <c r="BG63" s="2382"/>
      <c r="BH63" s="2382"/>
      <c r="BI63" s="2382"/>
      <c r="BJ63" s="2382"/>
      <c r="BK63" s="2382"/>
      <c r="BL63" s="2382"/>
      <c r="BM63" s="2382"/>
      <c r="BN63" s="2382"/>
      <c r="BO63" s="2382"/>
      <c r="BP63" s="2382"/>
      <c r="BQ63" s="2382"/>
      <c r="BR63" s="2382"/>
      <c r="BS63" s="2382"/>
      <c r="BT63" s="2382"/>
      <c r="BU63" s="2382"/>
      <c r="BV63" s="2382"/>
      <c r="BW63" s="2382"/>
      <c r="BX63" s="2382"/>
      <c r="BY63" s="589"/>
      <c r="BZ63" s="589"/>
      <c r="CA63" s="589"/>
    </row>
    <row r="64" spans="2:79" ht="18.75" x14ac:dyDescent="0.3">
      <c r="B64" s="269"/>
      <c r="D64" s="32"/>
      <c r="E64" s="140" t="s">
        <v>524</v>
      </c>
      <c r="F64" s="138"/>
      <c r="G64" s="109"/>
      <c r="H64" s="109"/>
      <c r="I64" s="109"/>
      <c r="J64" s="109"/>
      <c r="K64" s="257"/>
      <c r="L64" s="257"/>
      <c r="M64" s="257"/>
      <c r="N64" s="105"/>
      <c r="O64" s="80" t="s">
        <v>180</v>
      </c>
      <c r="P64" s="2315">
        <v>1</v>
      </c>
      <c r="Q64" s="2315"/>
      <c r="R64" s="2399">
        <v>1</v>
      </c>
      <c r="S64" s="2399"/>
      <c r="T64" s="79"/>
      <c r="U64" s="428"/>
      <c r="V64" s="428"/>
      <c r="W64" s="428"/>
      <c r="X64" s="2316"/>
      <c r="Y64" s="2316"/>
      <c r="Z64" s="428"/>
      <c r="AA64" s="428"/>
      <c r="AB64" s="428"/>
      <c r="AC64" s="428"/>
      <c r="AD64" s="2316"/>
      <c r="AE64" s="2316"/>
      <c r="AF64" s="428"/>
      <c r="AG64" s="428"/>
      <c r="AH64" s="428"/>
      <c r="AI64" s="428"/>
      <c r="AJ64" s="2316"/>
      <c r="AK64" s="2316"/>
      <c r="AL64" s="2316"/>
      <c r="AM64" s="2316"/>
      <c r="AN64" s="2310"/>
      <c r="AO64" s="2311"/>
      <c r="AP64" s="2310"/>
      <c r="AQ64" s="2311"/>
      <c r="AR64" s="746"/>
      <c r="AS64" s="280"/>
      <c r="AT64" s="306"/>
      <c r="AU64" s="2382"/>
      <c r="AV64" s="2382"/>
      <c r="AW64" s="2382"/>
      <c r="AX64" s="2382"/>
      <c r="AY64" s="2382"/>
      <c r="AZ64" s="2382"/>
      <c r="BA64" s="2382"/>
      <c r="BB64" s="2382"/>
      <c r="BC64" s="2382"/>
      <c r="BD64" s="2382"/>
      <c r="BE64" s="2382"/>
      <c r="BF64" s="2382"/>
      <c r="BG64" s="2382"/>
      <c r="BH64" s="2382"/>
      <c r="BI64" s="2382"/>
      <c r="BJ64" s="2382"/>
      <c r="BK64" s="2382"/>
      <c r="BL64" s="2382"/>
      <c r="BM64" s="2382"/>
      <c r="BN64" s="2382"/>
      <c r="BO64" s="2382"/>
      <c r="BP64" s="2382"/>
      <c r="BQ64" s="2382"/>
      <c r="BR64" s="2382"/>
      <c r="BS64" s="2382"/>
      <c r="BT64" s="2382"/>
      <c r="BU64" s="2382"/>
      <c r="BV64" s="2382"/>
      <c r="BW64" s="2382"/>
      <c r="BX64" s="2382"/>
      <c r="BY64" s="589"/>
      <c r="BZ64" s="589"/>
      <c r="CA64" s="589"/>
    </row>
    <row r="65" spans="2:79" ht="18.75" x14ac:dyDescent="0.3">
      <c r="B65" s="269"/>
      <c r="D65" s="81"/>
      <c r="E65" s="2628" t="s">
        <v>637</v>
      </c>
      <c r="F65" s="2628"/>
      <c r="G65" s="2628"/>
      <c r="H65" s="2628"/>
      <c r="I65" s="2628"/>
      <c r="J65" s="2628"/>
      <c r="K65" s="2628"/>
      <c r="L65" s="2628"/>
      <c r="M65" s="2628"/>
      <c r="N65" s="2629"/>
      <c r="O65" s="2634"/>
      <c r="P65" s="104"/>
      <c r="Q65" s="105"/>
      <c r="R65" s="104"/>
      <c r="S65" s="105"/>
      <c r="T65" s="2502"/>
      <c r="U65" s="591"/>
      <c r="V65" s="591"/>
      <c r="W65" s="591"/>
      <c r="X65" s="414"/>
      <c r="Y65" s="437"/>
      <c r="Z65" s="744"/>
      <c r="AA65" s="744"/>
      <c r="AB65" s="744"/>
      <c r="AC65" s="744"/>
      <c r="AD65" s="414"/>
      <c r="AE65" s="437"/>
      <c r="AF65" s="744"/>
      <c r="AG65" s="744"/>
      <c r="AH65" s="744"/>
      <c r="AI65" s="744"/>
      <c r="AJ65" s="2463"/>
      <c r="AK65" s="2464"/>
      <c r="AL65" s="2420"/>
      <c r="AM65" s="2421"/>
      <c r="AN65" s="2409"/>
      <c r="AO65" s="2410"/>
      <c r="AP65" s="2409"/>
      <c r="AQ65" s="2410"/>
      <c r="AR65" s="746"/>
      <c r="AS65" s="280"/>
      <c r="AT65" s="395"/>
      <c r="AU65" s="2382"/>
      <c r="AV65" s="2382"/>
      <c r="AW65" s="2382"/>
      <c r="AX65" s="2382"/>
      <c r="AY65" s="2382"/>
      <c r="AZ65" s="2382"/>
      <c r="BA65" s="2382"/>
      <c r="BB65" s="2382"/>
      <c r="BC65" s="2382"/>
      <c r="BD65" s="2382"/>
      <c r="BE65" s="2382"/>
      <c r="BF65" s="2382"/>
      <c r="BG65" s="2382"/>
      <c r="BH65" s="2382"/>
      <c r="BI65" s="2382"/>
      <c r="BJ65" s="2382"/>
      <c r="BK65" s="2382"/>
      <c r="BL65" s="2382"/>
      <c r="BM65" s="2382"/>
      <c r="BN65" s="2382"/>
      <c r="BO65" s="2382"/>
      <c r="BP65" s="2382"/>
      <c r="BQ65" s="2382"/>
      <c r="BR65" s="2382"/>
      <c r="BS65" s="2382"/>
      <c r="BT65" s="2382"/>
      <c r="BU65" s="2382"/>
      <c r="BV65" s="2382"/>
      <c r="BW65" s="2382"/>
      <c r="BX65" s="2382"/>
      <c r="BY65" s="589"/>
      <c r="BZ65" s="589"/>
      <c r="CA65" s="589"/>
    </row>
    <row r="66" spans="2:79" ht="18.75" x14ac:dyDescent="0.3">
      <c r="B66" s="269"/>
      <c r="D66" s="32"/>
      <c r="E66" s="2632"/>
      <c r="F66" s="2632"/>
      <c r="G66" s="2632"/>
      <c r="H66" s="2632"/>
      <c r="I66" s="2632"/>
      <c r="J66" s="2632"/>
      <c r="K66" s="2632"/>
      <c r="L66" s="2632"/>
      <c r="M66" s="2632"/>
      <c r="N66" s="2633"/>
      <c r="O66" s="2636"/>
      <c r="P66" s="104"/>
      <c r="Q66" s="105"/>
      <c r="R66" s="104"/>
      <c r="S66" s="105"/>
      <c r="T66" s="2637"/>
      <c r="U66" s="572"/>
      <c r="V66" s="572"/>
      <c r="W66" s="572"/>
      <c r="X66" s="414"/>
      <c r="Y66" s="437"/>
      <c r="Z66" s="731"/>
      <c r="AA66" s="731"/>
      <c r="AB66" s="731"/>
      <c r="AC66" s="731"/>
      <c r="AD66" s="414"/>
      <c r="AE66" s="437"/>
      <c r="AF66" s="731"/>
      <c r="AG66" s="731"/>
      <c r="AH66" s="731"/>
      <c r="AI66" s="731"/>
      <c r="AJ66" s="2638"/>
      <c r="AK66" s="2639"/>
      <c r="AL66" s="2436"/>
      <c r="AM66" s="2437"/>
      <c r="AN66" s="2453"/>
      <c r="AO66" s="2454"/>
      <c r="AP66" s="2453"/>
      <c r="AQ66" s="2454"/>
      <c r="AR66" s="746"/>
      <c r="AS66" s="280"/>
      <c r="AT66" s="395"/>
      <c r="AU66" s="2382"/>
      <c r="AV66" s="2382"/>
      <c r="AW66" s="2382"/>
      <c r="AX66" s="2382"/>
      <c r="AY66" s="2382"/>
      <c r="AZ66" s="2382"/>
      <c r="BA66" s="2382"/>
      <c r="BB66" s="2382"/>
      <c r="BC66" s="2382"/>
      <c r="BD66" s="2382"/>
      <c r="BE66" s="2382"/>
      <c r="BF66" s="2382"/>
      <c r="BG66" s="2382"/>
      <c r="BH66" s="2382"/>
      <c r="BI66" s="2382"/>
      <c r="BJ66" s="2382"/>
      <c r="BK66" s="2382"/>
      <c r="BL66" s="2382"/>
      <c r="BM66" s="2382"/>
      <c r="BN66" s="2382"/>
      <c r="BO66" s="2382"/>
      <c r="BP66" s="2382"/>
      <c r="BQ66" s="2382"/>
      <c r="BR66" s="2382"/>
      <c r="BS66" s="2382"/>
      <c r="BT66" s="2382"/>
      <c r="BU66" s="2382"/>
      <c r="BV66" s="2382"/>
      <c r="BW66" s="2382"/>
      <c r="BX66" s="2382"/>
      <c r="BY66" s="589"/>
      <c r="BZ66" s="589"/>
      <c r="CA66" s="589"/>
    </row>
    <row r="67" spans="2:79" ht="18.75" x14ac:dyDescent="0.3">
      <c r="B67" s="269"/>
      <c r="D67" s="68"/>
      <c r="E67" s="2630"/>
      <c r="F67" s="2630"/>
      <c r="G67" s="2630"/>
      <c r="H67" s="2630"/>
      <c r="I67" s="2630"/>
      <c r="J67" s="2630"/>
      <c r="K67" s="2630"/>
      <c r="L67" s="2630"/>
      <c r="M67" s="2630"/>
      <c r="N67" s="2631"/>
      <c r="O67" s="2635"/>
      <c r="P67" s="104"/>
      <c r="Q67" s="105"/>
      <c r="R67" s="104"/>
      <c r="S67" s="105"/>
      <c r="T67" s="2503"/>
      <c r="U67" s="592"/>
      <c r="V67" s="592"/>
      <c r="W67" s="592"/>
      <c r="X67" s="414"/>
      <c r="Y67" s="437"/>
      <c r="Z67" s="745"/>
      <c r="AA67" s="745"/>
      <c r="AB67" s="745"/>
      <c r="AC67" s="745"/>
      <c r="AD67" s="414"/>
      <c r="AE67" s="437"/>
      <c r="AF67" s="745"/>
      <c r="AG67" s="745"/>
      <c r="AH67" s="745"/>
      <c r="AI67" s="745"/>
      <c r="AJ67" s="2640"/>
      <c r="AK67" s="2641"/>
      <c r="AL67" s="2422"/>
      <c r="AM67" s="2423"/>
      <c r="AN67" s="2411"/>
      <c r="AO67" s="2412"/>
      <c r="AP67" s="2411"/>
      <c r="AQ67" s="2412"/>
      <c r="AR67" s="746"/>
      <c r="AS67" s="280"/>
      <c r="AT67" s="395"/>
      <c r="AU67" s="2382"/>
      <c r="AV67" s="2382"/>
      <c r="AW67" s="2382"/>
      <c r="AX67" s="2382"/>
      <c r="AY67" s="2382"/>
      <c r="AZ67" s="2382"/>
      <c r="BA67" s="2382"/>
      <c r="BB67" s="2382"/>
      <c r="BC67" s="2382"/>
      <c r="BD67" s="2382"/>
      <c r="BE67" s="2382"/>
      <c r="BF67" s="2382"/>
      <c r="BG67" s="2382"/>
      <c r="BH67" s="2382"/>
      <c r="BI67" s="2382"/>
      <c r="BJ67" s="2382"/>
      <c r="BK67" s="2382"/>
      <c r="BL67" s="2382"/>
      <c r="BM67" s="2382"/>
      <c r="BN67" s="2382"/>
      <c r="BO67" s="2382"/>
      <c r="BP67" s="2382"/>
      <c r="BQ67" s="2382"/>
      <c r="BR67" s="2382"/>
      <c r="BS67" s="2382"/>
      <c r="BT67" s="2382"/>
      <c r="BU67" s="2382"/>
      <c r="BV67" s="2382"/>
      <c r="BW67" s="2382"/>
      <c r="BX67" s="2382"/>
      <c r="BY67" s="589"/>
      <c r="BZ67" s="589"/>
      <c r="CA67" s="589"/>
    </row>
    <row r="68" spans="2:79" ht="17.25" customHeight="1" x14ac:dyDescent="0.3">
      <c r="B68" s="269"/>
      <c r="D68" s="71"/>
      <c r="E68" s="540" t="s">
        <v>525</v>
      </c>
      <c r="F68" s="65"/>
      <c r="G68" s="73"/>
      <c r="H68" s="73"/>
      <c r="I68" s="73"/>
      <c r="J68" s="73"/>
      <c r="K68" s="106"/>
      <c r="L68" s="106"/>
      <c r="M68" s="106"/>
      <c r="N68" s="107"/>
      <c r="O68" s="78" t="s">
        <v>53</v>
      </c>
      <c r="P68" s="2315">
        <v>1</v>
      </c>
      <c r="Q68" s="2315"/>
      <c r="R68" s="2399">
        <v>1</v>
      </c>
      <c r="S68" s="2399"/>
      <c r="T68" s="79" t="str">
        <f>IF(R68=1,"Y","")</f>
        <v>Y</v>
      </c>
      <c r="U68" s="428"/>
      <c r="V68" s="428"/>
      <c r="W68" s="428"/>
      <c r="X68" s="2316"/>
      <c r="Y68" s="2316"/>
      <c r="Z68" s="428"/>
      <c r="AA68" s="428"/>
      <c r="AB68" s="428"/>
      <c r="AC68" s="428"/>
      <c r="AD68" s="2316"/>
      <c r="AE68" s="2316"/>
      <c r="AF68" s="428"/>
      <c r="AG68" s="428"/>
      <c r="AH68" s="428"/>
      <c r="AI68" s="428"/>
      <c r="AJ68" s="2424"/>
      <c r="AK68" s="2424"/>
      <c r="AL68" s="2316"/>
      <c r="AM68" s="2316"/>
      <c r="AN68" s="2310"/>
      <c r="AO68" s="2311"/>
      <c r="AP68" s="2310"/>
      <c r="AQ68" s="2311"/>
      <c r="AR68" s="746"/>
      <c r="AS68" s="280"/>
      <c r="AT68" s="306"/>
      <c r="AU68" s="2382"/>
      <c r="AV68" s="2382"/>
      <c r="AW68" s="2382"/>
      <c r="AX68" s="2382"/>
      <c r="AY68" s="2382"/>
      <c r="AZ68" s="2382"/>
      <c r="BA68" s="2382"/>
      <c r="BB68" s="2382"/>
      <c r="BC68" s="2382"/>
      <c r="BD68" s="2382"/>
      <c r="BE68" s="2382"/>
      <c r="BF68" s="2382"/>
      <c r="BG68" s="2382"/>
      <c r="BH68" s="2382"/>
      <c r="BI68" s="2382"/>
      <c r="BJ68" s="2382"/>
      <c r="BK68" s="2382"/>
      <c r="BL68" s="2382"/>
      <c r="BM68" s="2382"/>
      <c r="BN68" s="2382"/>
      <c r="BO68" s="2382"/>
      <c r="BP68" s="2382"/>
      <c r="BQ68" s="2382"/>
      <c r="BR68" s="2382"/>
      <c r="BS68" s="2382"/>
      <c r="BT68" s="2382"/>
      <c r="BU68" s="2382"/>
      <c r="BV68" s="2382"/>
      <c r="BW68" s="2382"/>
      <c r="BX68" s="2382"/>
      <c r="BY68" s="589"/>
      <c r="BZ68" s="589"/>
      <c r="CA68" s="589"/>
    </row>
    <row r="69" spans="2:79" ht="15" customHeight="1" x14ac:dyDescent="0.3">
      <c r="B69" s="269"/>
      <c r="D69" s="38" t="s">
        <v>371</v>
      </c>
      <c r="E69" s="37" t="s">
        <v>56</v>
      </c>
      <c r="F69" s="236"/>
      <c r="G69" s="40"/>
      <c r="H69" s="40"/>
      <c r="I69" s="40"/>
      <c r="J69" s="40"/>
      <c r="K69" s="257"/>
      <c r="L69" s="257"/>
      <c r="M69" s="257"/>
      <c r="N69" s="105"/>
      <c r="O69" s="108"/>
      <c r="P69" s="104"/>
      <c r="Q69" s="105"/>
      <c r="R69" s="104"/>
      <c r="S69" s="105"/>
      <c r="T69" s="79"/>
      <c r="U69" s="569"/>
      <c r="V69" s="569"/>
      <c r="W69" s="569"/>
      <c r="X69" s="414"/>
      <c r="Y69" s="437"/>
      <c r="Z69" s="729"/>
      <c r="AA69" s="729"/>
      <c r="AB69" s="729"/>
      <c r="AC69" s="729"/>
      <c r="AD69" s="414"/>
      <c r="AE69" s="437"/>
      <c r="AF69" s="729"/>
      <c r="AG69" s="729"/>
      <c r="AH69" s="729"/>
      <c r="AI69" s="729"/>
      <c r="AJ69" s="2395"/>
      <c r="AK69" s="2396"/>
      <c r="AL69" s="414"/>
      <c r="AM69" s="437"/>
      <c r="AN69" s="2310"/>
      <c r="AO69" s="2311"/>
      <c r="AP69" s="2310"/>
      <c r="AQ69" s="2311"/>
      <c r="AR69" s="545"/>
      <c r="AS69" s="281"/>
      <c r="AT69" s="109"/>
      <c r="AU69" s="2382"/>
      <c r="AV69" s="2382"/>
      <c r="AW69" s="2382"/>
      <c r="AX69" s="2382"/>
      <c r="AY69" s="2382"/>
      <c r="AZ69" s="2382"/>
      <c r="BA69" s="2382"/>
      <c r="BB69" s="2382"/>
      <c r="BC69" s="2382"/>
      <c r="BD69" s="2382"/>
      <c r="BE69" s="2382"/>
      <c r="BF69" s="2382"/>
      <c r="BG69" s="2382"/>
      <c r="BH69" s="2382"/>
      <c r="BI69" s="2382"/>
      <c r="BJ69" s="2382"/>
      <c r="BK69" s="2382"/>
      <c r="BL69" s="2382"/>
      <c r="BM69" s="2382"/>
      <c r="BN69" s="2382"/>
      <c r="BO69" s="2382"/>
      <c r="BP69" s="2382"/>
      <c r="BQ69" s="2382"/>
      <c r="BR69" s="2382"/>
      <c r="BS69" s="2382"/>
      <c r="BT69" s="2382"/>
      <c r="BU69" s="2382"/>
      <c r="BV69" s="2382"/>
      <c r="BW69" s="2382"/>
      <c r="BX69" s="2382"/>
      <c r="BY69" s="589"/>
      <c r="BZ69" s="589"/>
      <c r="CA69" s="589"/>
    </row>
    <row r="70" spans="2:79" ht="17.25" customHeight="1" x14ac:dyDescent="0.3">
      <c r="B70" s="269"/>
      <c r="D70" s="71"/>
      <c r="E70" s="540" t="s">
        <v>526</v>
      </c>
      <c r="F70" s="73"/>
      <c r="G70" s="73"/>
      <c r="H70" s="73"/>
      <c r="I70" s="73"/>
      <c r="J70" s="73"/>
      <c r="K70" s="106"/>
      <c r="L70" s="106"/>
      <c r="M70" s="106"/>
      <c r="N70" s="107"/>
      <c r="O70" s="78" t="s">
        <v>53</v>
      </c>
      <c r="P70" s="2315">
        <v>3</v>
      </c>
      <c r="Q70" s="2315"/>
      <c r="R70" s="2399">
        <v>3</v>
      </c>
      <c r="S70" s="2399"/>
      <c r="T70" s="79" t="str">
        <f>IF(R70=3,"Y","")</f>
        <v>Y</v>
      </c>
      <c r="U70" s="428"/>
      <c r="V70" s="428"/>
      <c r="W70" s="428"/>
      <c r="X70" s="2316"/>
      <c r="Y70" s="2316"/>
      <c r="Z70" s="428"/>
      <c r="AA70" s="428"/>
      <c r="AB70" s="428"/>
      <c r="AC70" s="428"/>
      <c r="AD70" s="2316"/>
      <c r="AE70" s="2316"/>
      <c r="AF70" s="428"/>
      <c r="AG70" s="428"/>
      <c r="AH70" s="428"/>
      <c r="AI70" s="428"/>
      <c r="AJ70" s="2316"/>
      <c r="AK70" s="2316"/>
      <c r="AL70" s="2316"/>
      <c r="AM70" s="2316"/>
      <c r="AN70" s="2310"/>
      <c r="AO70" s="2311"/>
      <c r="AP70" s="2310"/>
      <c r="AQ70" s="2311"/>
      <c r="AR70" s="746"/>
      <c r="AS70" s="280"/>
      <c r="AT70" s="306"/>
      <c r="AU70" s="2382"/>
      <c r="AV70" s="2382"/>
      <c r="AW70" s="2382"/>
      <c r="AX70" s="2382"/>
      <c r="AY70" s="2382"/>
      <c r="AZ70" s="2382"/>
      <c r="BA70" s="2382"/>
      <c r="BB70" s="2382"/>
      <c r="BC70" s="2382"/>
      <c r="BD70" s="2382"/>
      <c r="BE70" s="2382"/>
      <c r="BF70" s="2382"/>
      <c r="BG70" s="2382"/>
      <c r="BH70" s="2382"/>
      <c r="BI70" s="2382"/>
      <c r="BJ70" s="2382"/>
      <c r="BK70" s="2382"/>
      <c r="BL70" s="2382"/>
      <c r="BM70" s="2382"/>
      <c r="BN70" s="2382"/>
      <c r="BO70" s="2382"/>
      <c r="BP70" s="2382"/>
      <c r="BQ70" s="2382"/>
      <c r="BR70" s="2382"/>
      <c r="BS70" s="2382"/>
      <c r="BT70" s="2382"/>
      <c r="BU70" s="2382"/>
      <c r="BV70" s="2382"/>
      <c r="BW70" s="2382"/>
      <c r="BX70" s="2382"/>
      <c r="BY70" s="589"/>
      <c r="BZ70" s="589"/>
      <c r="CA70" s="589"/>
    </row>
    <row r="71" spans="2:79" ht="18.75" x14ac:dyDescent="0.3">
      <c r="B71" s="269"/>
      <c r="D71" s="32"/>
      <c r="E71" s="140" t="s">
        <v>527</v>
      </c>
      <c r="F71" s="109"/>
      <c r="G71" s="109"/>
      <c r="H71" s="109"/>
      <c r="I71" s="109"/>
      <c r="J71" s="109"/>
      <c r="K71" s="257"/>
      <c r="L71" s="257"/>
      <c r="M71" s="257"/>
      <c r="N71" s="105"/>
      <c r="O71" s="687" t="s">
        <v>53</v>
      </c>
      <c r="P71" s="2429">
        <v>1</v>
      </c>
      <c r="Q71" s="2429"/>
      <c r="R71" s="2430">
        <v>1</v>
      </c>
      <c r="S71" s="2430"/>
      <c r="T71" s="675" t="str">
        <f>IF(R71=1,"Y","")</f>
        <v>Y</v>
      </c>
      <c r="U71" s="675"/>
      <c r="V71" s="675"/>
      <c r="W71" s="675"/>
      <c r="X71" s="2431"/>
      <c r="Y71" s="2431"/>
      <c r="Z71" s="742"/>
      <c r="AA71" s="742"/>
      <c r="AB71" s="742"/>
      <c r="AC71" s="742"/>
      <c r="AD71" s="2431"/>
      <c r="AE71" s="2431"/>
      <c r="AF71" s="742"/>
      <c r="AG71" s="742"/>
      <c r="AH71" s="742"/>
      <c r="AI71" s="742"/>
      <c r="AJ71" s="2305"/>
      <c r="AK71" s="2306"/>
      <c r="AL71" s="2331"/>
      <c r="AM71" s="2332"/>
      <c r="AN71" s="2310"/>
      <c r="AO71" s="2311"/>
      <c r="AP71" s="2310"/>
      <c r="AQ71" s="2311"/>
      <c r="AR71" s="746"/>
      <c r="AS71" s="280"/>
      <c r="AT71" s="306"/>
      <c r="AU71" s="2382"/>
      <c r="AV71" s="2382"/>
      <c r="AW71" s="2382"/>
      <c r="AX71" s="2382"/>
      <c r="AY71" s="2382"/>
      <c r="AZ71" s="2382"/>
      <c r="BA71" s="2382"/>
      <c r="BB71" s="2382"/>
      <c r="BC71" s="2382"/>
      <c r="BD71" s="2382"/>
      <c r="BE71" s="2382"/>
      <c r="BF71" s="2382"/>
      <c r="BG71" s="2382"/>
      <c r="BH71" s="2382"/>
      <c r="BI71" s="2382"/>
      <c r="BJ71" s="2382"/>
      <c r="BK71" s="2382"/>
      <c r="BL71" s="2382"/>
      <c r="BM71" s="2382"/>
      <c r="BN71" s="2382"/>
      <c r="BO71" s="2382"/>
      <c r="BP71" s="2382"/>
      <c r="BQ71" s="2382"/>
      <c r="BR71" s="2382"/>
      <c r="BS71" s="2382"/>
      <c r="BT71" s="2382"/>
      <c r="BU71" s="2382"/>
      <c r="BV71" s="2382"/>
      <c r="BW71" s="2382"/>
      <c r="BX71" s="2382"/>
      <c r="BY71" s="589"/>
      <c r="BZ71" s="589"/>
      <c r="CA71" s="589"/>
    </row>
    <row r="72" spans="2:79" s="678" customFormat="1" ht="18.75" x14ac:dyDescent="0.3">
      <c r="B72" s="456"/>
      <c r="D72" s="412"/>
      <c r="E72" s="540" t="s">
        <v>662</v>
      </c>
      <c r="F72" s="535"/>
      <c r="G72" s="535"/>
      <c r="H72" s="535"/>
      <c r="I72" s="535"/>
      <c r="J72" s="535"/>
      <c r="K72" s="533"/>
      <c r="L72" s="533"/>
      <c r="M72" s="533"/>
      <c r="N72" s="534"/>
      <c r="O72" s="427" t="s">
        <v>53</v>
      </c>
      <c r="P72" s="2317">
        <v>1</v>
      </c>
      <c r="Q72" s="2318"/>
      <c r="R72" s="2413">
        <v>1</v>
      </c>
      <c r="S72" s="2414"/>
      <c r="T72" s="428" t="s">
        <v>663</v>
      </c>
      <c r="U72" s="665"/>
      <c r="V72" s="665"/>
      <c r="W72" s="665"/>
      <c r="X72" s="2313"/>
      <c r="Y72" s="2314"/>
      <c r="Z72" s="729"/>
      <c r="AA72" s="729"/>
      <c r="AB72" s="729"/>
      <c r="AC72" s="729"/>
      <c r="AD72" s="2313"/>
      <c r="AE72" s="2314"/>
      <c r="AF72" s="729"/>
      <c r="AG72" s="729"/>
      <c r="AH72" s="729"/>
      <c r="AI72" s="729"/>
      <c r="AJ72" s="2305"/>
      <c r="AK72" s="2306"/>
      <c r="AL72" s="2331"/>
      <c r="AM72" s="2332"/>
      <c r="AN72" s="2310"/>
      <c r="AO72" s="2311"/>
      <c r="AP72" s="2310"/>
      <c r="AQ72" s="2311"/>
      <c r="AR72" s="746"/>
      <c r="AS72" s="458"/>
      <c r="AT72" s="677"/>
      <c r="AU72" s="2382"/>
      <c r="AV72" s="2382"/>
      <c r="AW72" s="2382"/>
      <c r="AX72" s="2382"/>
      <c r="AY72" s="2382"/>
      <c r="AZ72" s="2382"/>
      <c r="BA72" s="2382"/>
      <c r="BB72" s="2382"/>
      <c r="BC72" s="2382"/>
      <c r="BD72" s="2382"/>
      <c r="BE72" s="2382"/>
      <c r="BF72" s="2382"/>
      <c r="BG72" s="2382"/>
      <c r="BH72" s="2382"/>
      <c r="BI72" s="2382"/>
      <c r="BJ72" s="2382"/>
      <c r="BK72" s="2382"/>
      <c r="BL72" s="2382"/>
      <c r="BM72" s="2382"/>
      <c r="BN72" s="2382"/>
      <c r="BO72" s="2382"/>
      <c r="BP72" s="2382"/>
      <c r="BQ72" s="2382"/>
      <c r="BR72" s="2382"/>
      <c r="BS72" s="2382"/>
      <c r="BT72" s="2382"/>
      <c r="BU72" s="2382"/>
      <c r="BV72" s="2382"/>
      <c r="BW72" s="2382"/>
      <c r="BX72" s="2382"/>
      <c r="BY72" s="673"/>
      <c r="BZ72" s="673"/>
      <c r="CA72" s="673"/>
    </row>
    <row r="73" spans="2:79" ht="18.75" x14ac:dyDescent="0.3">
      <c r="B73" s="269"/>
      <c r="D73" s="679" t="s">
        <v>372</v>
      </c>
      <c r="E73" s="111" t="s">
        <v>348</v>
      </c>
      <c r="F73" s="112"/>
      <c r="G73" s="52"/>
      <c r="H73" s="52"/>
      <c r="I73" s="52"/>
      <c r="J73" s="52"/>
      <c r="K73" s="406"/>
      <c r="L73" s="406"/>
      <c r="M73" s="406"/>
      <c r="N73" s="407"/>
      <c r="O73" s="127"/>
      <c r="P73" s="104"/>
      <c r="Q73" s="105"/>
      <c r="R73" s="104"/>
      <c r="S73" s="105"/>
      <c r="T73" s="676"/>
      <c r="U73" s="672"/>
      <c r="V73" s="672"/>
      <c r="W73" s="672"/>
      <c r="X73" s="414"/>
      <c r="Y73" s="437"/>
      <c r="Z73" s="745"/>
      <c r="AA73" s="745"/>
      <c r="AB73" s="745"/>
      <c r="AC73" s="745"/>
      <c r="AD73" s="414"/>
      <c r="AE73" s="437"/>
      <c r="AF73" s="745"/>
      <c r="AG73" s="745"/>
      <c r="AH73" s="745"/>
      <c r="AI73" s="745"/>
      <c r="AJ73" s="2374"/>
      <c r="AK73" s="2375"/>
      <c r="AL73" s="414"/>
      <c r="AM73" s="437"/>
      <c r="AN73" s="2310"/>
      <c r="AO73" s="2311"/>
      <c r="AP73" s="2310"/>
      <c r="AQ73" s="2311"/>
      <c r="AR73" s="545"/>
      <c r="AS73" s="281"/>
      <c r="AT73" s="109"/>
      <c r="AU73" s="2382"/>
      <c r="AV73" s="2382"/>
      <c r="AW73" s="2382"/>
      <c r="AX73" s="2382"/>
      <c r="AY73" s="2382"/>
      <c r="AZ73" s="2382"/>
      <c r="BA73" s="2382"/>
      <c r="BB73" s="2382"/>
      <c r="BC73" s="2382"/>
      <c r="BD73" s="2382"/>
      <c r="BE73" s="2382"/>
      <c r="BF73" s="2382"/>
      <c r="BG73" s="2382"/>
      <c r="BH73" s="2382"/>
      <c r="BI73" s="2382"/>
      <c r="BJ73" s="2382"/>
      <c r="BK73" s="2382"/>
      <c r="BL73" s="2382"/>
      <c r="BM73" s="2382"/>
      <c r="BN73" s="2382"/>
      <c r="BO73" s="2382"/>
      <c r="BP73" s="2382"/>
      <c r="BQ73" s="2382"/>
      <c r="BR73" s="2382"/>
      <c r="BS73" s="2382"/>
      <c r="BT73" s="2382"/>
      <c r="BU73" s="2382"/>
      <c r="BV73" s="2382"/>
      <c r="BW73" s="2382"/>
      <c r="BX73" s="2382"/>
      <c r="BY73" s="589"/>
      <c r="BZ73" s="589"/>
      <c r="CA73" s="589"/>
    </row>
    <row r="74" spans="2:79" ht="16.5" customHeight="1" x14ac:dyDescent="0.35">
      <c r="B74" s="269"/>
      <c r="D74" s="56"/>
      <c r="E74" s="140" t="s">
        <v>528</v>
      </c>
      <c r="F74" s="138"/>
      <c r="G74" s="109"/>
      <c r="H74" s="109"/>
      <c r="I74" s="109"/>
      <c r="J74" s="109"/>
      <c r="K74" s="257"/>
      <c r="L74" s="257"/>
      <c r="M74" s="257"/>
      <c r="N74" s="105"/>
      <c r="O74" s="80" t="s">
        <v>180</v>
      </c>
      <c r="P74" s="2315">
        <v>1</v>
      </c>
      <c r="Q74" s="2315"/>
      <c r="R74" s="2399">
        <v>1</v>
      </c>
      <c r="S74" s="2399"/>
      <c r="T74" s="79"/>
      <c r="U74" s="569"/>
      <c r="V74" s="569"/>
      <c r="W74" s="569"/>
      <c r="X74" s="2316"/>
      <c r="Y74" s="2316"/>
      <c r="Z74" s="729"/>
      <c r="AA74" s="729"/>
      <c r="AB74" s="729"/>
      <c r="AC74" s="729"/>
      <c r="AD74" s="2316"/>
      <c r="AE74" s="2316"/>
      <c r="AF74" s="729"/>
      <c r="AG74" s="729"/>
      <c r="AH74" s="729"/>
      <c r="AI74" s="729"/>
      <c r="AJ74" s="2427"/>
      <c r="AK74" s="2428"/>
      <c r="AL74" s="2316"/>
      <c r="AM74" s="2316"/>
      <c r="AN74" s="2310"/>
      <c r="AO74" s="2311"/>
      <c r="AP74" s="2310"/>
      <c r="AQ74" s="2311"/>
      <c r="AR74" s="746"/>
      <c r="AS74" s="280"/>
      <c r="AT74" s="306"/>
      <c r="AU74" s="2382"/>
      <c r="AV74" s="2382"/>
      <c r="AW74" s="2382"/>
      <c r="AX74" s="2382"/>
      <c r="AY74" s="2382"/>
      <c r="AZ74" s="2382"/>
      <c r="BA74" s="2382"/>
      <c r="BB74" s="2382"/>
      <c r="BC74" s="2382"/>
      <c r="BD74" s="2382"/>
      <c r="BE74" s="2382"/>
      <c r="BF74" s="2382"/>
      <c r="BG74" s="2382"/>
      <c r="BH74" s="2382"/>
      <c r="BI74" s="2382"/>
      <c r="BJ74" s="2382"/>
      <c r="BK74" s="2382"/>
      <c r="BL74" s="2382"/>
      <c r="BM74" s="2382"/>
      <c r="BN74" s="2382"/>
      <c r="BO74" s="2382"/>
      <c r="BP74" s="2382"/>
      <c r="BQ74" s="2382"/>
      <c r="BR74" s="2382"/>
      <c r="BS74" s="2382"/>
      <c r="BT74" s="2382"/>
      <c r="BU74" s="2382"/>
      <c r="BV74" s="2382"/>
      <c r="BW74" s="2382"/>
      <c r="BX74" s="2382"/>
      <c r="BY74" s="589"/>
      <c r="BZ74" s="589"/>
      <c r="CA74" s="589"/>
    </row>
    <row r="75" spans="2:79" ht="16.5" customHeight="1" x14ac:dyDescent="0.3">
      <c r="B75" s="269"/>
      <c r="D75" s="74"/>
      <c r="E75" s="540" t="s">
        <v>529</v>
      </c>
      <c r="F75" s="65"/>
      <c r="G75" s="75"/>
      <c r="H75" s="75"/>
      <c r="I75" s="75"/>
      <c r="J75" s="75"/>
      <c r="K75" s="106"/>
      <c r="L75" s="106"/>
      <c r="M75" s="106"/>
      <c r="N75" s="107"/>
      <c r="O75" s="80" t="s">
        <v>180</v>
      </c>
      <c r="P75" s="2315">
        <v>1</v>
      </c>
      <c r="Q75" s="2315"/>
      <c r="R75" s="2399">
        <v>1</v>
      </c>
      <c r="S75" s="2399"/>
      <c r="T75" s="79"/>
      <c r="U75" s="569"/>
      <c r="V75" s="569"/>
      <c r="W75" s="569"/>
      <c r="X75" s="2316"/>
      <c r="Y75" s="2316"/>
      <c r="Z75" s="729"/>
      <c r="AA75" s="729"/>
      <c r="AB75" s="729"/>
      <c r="AC75" s="729"/>
      <c r="AD75" s="2316"/>
      <c r="AE75" s="2316"/>
      <c r="AF75" s="729"/>
      <c r="AG75" s="729"/>
      <c r="AH75" s="729"/>
      <c r="AI75" s="729"/>
      <c r="AJ75" s="2383"/>
      <c r="AK75" s="2384"/>
      <c r="AL75" s="2316"/>
      <c r="AM75" s="2316"/>
      <c r="AN75" s="2310"/>
      <c r="AO75" s="2311"/>
      <c r="AP75" s="2310"/>
      <c r="AQ75" s="2311"/>
      <c r="AR75" s="746"/>
      <c r="AS75" s="280"/>
      <c r="AT75" s="306"/>
      <c r="AU75" s="2382"/>
      <c r="AV75" s="2382"/>
      <c r="AW75" s="2382"/>
      <c r="AX75" s="2382"/>
      <c r="AY75" s="2382"/>
      <c r="AZ75" s="2382"/>
      <c r="BA75" s="2382"/>
      <c r="BB75" s="2382"/>
      <c r="BC75" s="2382"/>
      <c r="BD75" s="2382"/>
      <c r="BE75" s="2382"/>
      <c r="BF75" s="2382"/>
      <c r="BG75" s="2382"/>
      <c r="BH75" s="2382"/>
      <c r="BI75" s="2382"/>
      <c r="BJ75" s="2382"/>
      <c r="BK75" s="2382"/>
      <c r="BL75" s="2382"/>
      <c r="BM75" s="2382"/>
      <c r="BN75" s="2382"/>
      <c r="BO75" s="2382"/>
      <c r="BP75" s="2382"/>
      <c r="BQ75" s="2382"/>
      <c r="BR75" s="2382"/>
      <c r="BS75" s="2382"/>
      <c r="BT75" s="2382"/>
      <c r="BU75" s="2382"/>
      <c r="BV75" s="2382"/>
      <c r="BW75" s="2382"/>
      <c r="BX75" s="2382"/>
      <c r="BY75" s="589"/>
      <c r="BZ75" s="589"/>
      <c r="CA75" s="589"/>
    </row>
    <row r="76" spans="2:79" ht="16.5" customHeight="1" x14ac:dyDescent="0.3">
      <c r="B76" s="269"/>
      <c r="D76" s="57"/>
      <c r="E76" s="140" t="s">
        <v>530</v>
      </c>
      <c r="F76" s="138"/>
      <c r="G76" s="35"/>
      <c r="H76" s="35"/>
      <c r="I76" s="35"/>
      <c r="J76" s="35"/>
      <c r="K76" s="257"/>
      <c r="L76" s="257"/>
      <c r="M76" s="257"/>
      <c r="N76" s="105"/>
      <c r="O76" s="78" t="s">
        <v>53</v>
      </c>
      <c r="P76" s="2315">
        <v>1</v>
      </c>
      <c r="Q76" s="2315"/>
      <c r="R76" s="2399">
        <v>1</v>
      </c>
      <c r="S76" s="2399"/>
      <c r="T76" s="79" t="str">
        <f>IF(R76=1,"Y","")</f>
        <v>Y</v>
      </c>
      <c r="U76" s="428"/>
      <c r="V76" s="428"/>
      <c r="W76" s="428"/>
      <c r="X76" s="2316"/>
      <c r="Y76" s="2316"/>
      <c r="Z76" s="428"/>
      <c r="AA76" s="428"/>
      <c r="AB76" s="428"/>
      <c r="AC76" s="428"/>
      <c r="AD76" s="2316"/>
      <c r="AE76" s="2316"/>
      <c r="AF76" s="428"/>
      <c r="AG76" s="428"/>
      <c r="AH76" s="428"/>
      <c r="AI76" s="428"/>
      <c r="AJ76" s="2305"/>
      <c r="AK76" s="2306"/>
      <c r="AL76" s="2316"/>
      <c r="AM76" s="2316"/>
      <c r="AN76" s="2331"/>
      <c r="AO76" s="2332"/>
      <c r="AP76" s="2310"/>
      <c r="AQ76" s="2311"/>
      <c r="AR76" s="746"/>
      <c r="AS76" s="280"/>
      <c r="AT76" s="306"/>
      <c r="AU76" s="2382"/>
      <c r="AV76" s="2382"/>
      <c r="AW76" s="2382"/>
      <c r="AX76" s="2382"/>
      <c r="AY76" s="2382"/>
      <c r="AZ76" s="2382"/>
      <c r="BA76" s="2382"/>
      <c r="BB76" s="2382"/>
      <c r="BC76" s="2382"/>
      <c r="BD76" s="2382"/>
      <c r="BE76" s="2382"/>
      <c r="BF76" s="2382"/>
      <c r="BG76" s="2382"/>
      <c r="BH76" s="2382"/>
      <c r="BI76" s="2382"/>
      <c r="BJ76" s="2382"/>
      <c r="BK76" s="2382"/>
      <c r="BL76" s="2382"/>
      <c r="BM76" s="2382"/>
      <c r="BN76" s="2382"/>
      <c r="BO76" s="2382"/>
      <c r="BP76" s="2382"/>
      <c r="BQ76" s="2382"/>
      <c r="BR76" s="2382"/>
      <c r="BS76" s="2382"/>
      <c r="BT76" s="2382"/>
      <c r="BU76" s="2382"/>
      <c r="BV76" s="2382"/>
      <c r="BW76" s="2382"/>
      <c r="BX76" s="2382"/>
      <c r="BY76" s="589"/>
      <c r="BZ76" s="589"/>
      <c r="CA76" s="589"/>
    </row>
    <row r="77" spans="2:79" ht="16.5" customHeight="1" x14ac:dyDescent="0.3">
      <c r="B77" s="269"/>
      <c r="D77" s="74"/>
      <c r="E77" s="540" t="s">
        <v>531</v>
      </c>
      <c r="F77" s="65"/>
      <c r="G77" s="75"/>
      <c r="H77" s="75"/>
      <c r="I77" s="75"/>
      <c r="J77" s="75"/>
      <c r="K77" s="106"/>
      <c r="L77" s="106"/>
      <c r="M77" s="106"/>
      <c r="N77" s="107"/>
      <c r="O77" s="78" t="s">
        <v>53</v>
      </c>
      <c r="P77" s="2315">
        <v>1</v>
      </c>
      <c r="Q77" s="2315"/>
      <c r="R77" s="2399">
        <v>1</v>
      </c>
      <c r="S77" s="2399"/>
      <c r="T77" s="79" t="str">
        <f>IF(R77=1,"Y","")</f>
        <v>Y</v>
      </c>
      <c r="U77" s="428"/>
      <c r="V77" s="428"/>
      <c r="W77" s="428"/>
      <c r="X77" s="2316"/>
      <c r="Y77" s="2316"/>
      <c r="Z77" s="428"/>
      <c r="AA77" s="428"/>
      <c r="AB77" s="428"/>
      <c r="AC77" s="428"/>
      <c r="AD77" s="2316"/>
      <c r="AE77" s="2316"/>
      <c r="AF77" s="428"/>
      <c r="AG77" s="428"/>
      <c r="AH77" s="428"/>
      <c r="AI77" s="428"/>
      <c r="AJ77" s="2305"/>
      <c r="AK77" s="2306"/>
      <c r="AL77" s="2316"/>
      <c r="AM77" s="2316"/>
      <c r="AN77" s="2331"/>
      <c r="AO77" s="2332"/>
      <c r="AP77" s="2310"/>
      <c r="AQ77" s="2311"/>
      <c r="AR77" s="746"/>
      <c r="AS77" s="280"/>
      <c r="AT77" s="306"/>
      <c r="AU77" s="2382"/>
      <c r="AV77" s="2382"/>
      <c r="AW77" s="2382"/>
      <c r="AX77" s="2382"/>
      <c r="AY77" s="2382"/>
      <c r="AZ77" s="2382"/>
      <c r="BA77" s="2382"/>
      <c r="BB77" s="2382"/>
      <c r="BC77" s="2382"/>
      <c r="BD77" s="2382"/>
      <c r="BE77" s="2382"/>
      <c r="BF77" s="2382"/>
      <c r="BG77" s="2382"/>
      <c r="BH77" s="2382"/>
      <c r="BI77" s="2382"/>
      <c r="BJ77" s="2382"/>
      <c r="BK77" s="2382"/>
      <c r="BL77" s="2382"/>
      <c r="BM77" s="2382"/>
      <c r="BN77" s="2382"/>
      <c r="BO77" s="2382"/>
      <c r="BP77" s="2382"/>
      <c r="BQ77" s="2382"/>
      <c r="BR77" s="2382"/>
      <c r="BS77" s="2382"/>
      <c r="BT77" s="2382"/>
      <c r="BU77" s="2382"/>
      <c r="BV77" s="2382"/>
      <c r="BW77" s="2382"/>
      <c r="BX77" s="2382"/>
      <c r="BY77" s="589"/>
      <c r="BZ77" s="589"/>
      <c r="CA77" s="589"/>
    </row>
    <row r="78" spans="2:79" ht="16.5" customHeight="1" x14ac:dyDescent="0.3">
      <c r="B78" s="269"/>
      <c r="D78" s="62" t="s">
        <v>373</v>
      </c>
      <c r="E78" s="420" t="s">
        <v>349</v>
      </c>
      <c r="F78" s="385"/>
      <c r="G78" s="31"/>
      <c r="H78" s="31"/>
      <c r="I78" s="75"/>
      <c r="J78" s="75"/>
      <c r="K78" s="106"/>
      <c r="L78" s="106"/>
      <c r="M78" s="106"/>
      <c r="N78" s="106"/>
      <c r="O78" s="426" t="s">
        <v>181</v>
      </c>
      <c r="P78" s="2315">
        <v>1</v>
      </c>
      <c r="Q78" s="2315"/>
      <c r="R78" s="2399">
        <v>1</v>
      </c>
      <c r="S78" s="2399"/>
      <c r="T78" s="79" t="str">
        <f>IF(R78=1,"Y","")</f>
        <v>Y</v>
      </c>
      <c r="U78" s="569"/>
      <c r="V78" s="569"/>
      <c r="W78" s="569"/>
      <c r="X78" s="2316"/>
      <c r="Y78" s="2316"/>
      <c r="Z78" s="729"/>
      <c r="AA78" s="729"/>
      <c r="AB78" s="729"/>
      <c r="AC78" s="729"/>
      <c r="AD78" s="2316"/>
      <c r="AE78" s="2316"/>
      <c r="AF78" s="729"/>
      <c r="AG78" s="729"/>
      <c r="AH78" s="729"/>
      <c r="AI78" s="729"/>
      <c r="AJ78" s="2313"/>
      <c r="AK78" s="2314"/>
      <c r="AL78" s="697"/>
      <c r="AM78" s="698"/>
      <c r="AN78" s="2310"/>
      <c r="AO78" s="2311"/>
      <c r="AP78" s="2310"/>
      <c r="AQ78" s="2311"/>
      <c r="AR78" s="746"/>
      <c r="AS78" s="280"/>
      <c r="AT78" s="386"/>
      <c r="AU78" s="2382"/>
      <c r="AV78" s="2382"/>
      <c r="AW78" s="2382"/>
      <c r="AX78" s="2382"/>
      <c r="AY78" s="2382"/>
      <c r="AZ78" s="2382"/>
      <c r="BA78" s="2382"/>
      <c r="BB78" s="2382"/>
      <c r="BC78" s="2382"/>
      <c r="BD78" s="2382"/>
      <c r="BE78" s="2382"/>
      <c r="BF78" s="2382"/>
      <c r="BG78" s="2382"/>
      <c r="BH78" s="2382"/>
      <c r="BI78" s="2382"/>
      <c r="BJ78" s="2382"/>
      <c r="BK78" s="2382"/>
      <c r="BL78" s="2382"/>
      <c r="BM78" s="2382"/>
      <c r="BN78" s="2382"/>
      <c r="BO78" s="2382"/>
      <c r="BP78" s="2382"/>
      <c r="BQ78" s="2382"/>
      <c r="BR78" s="2382"/>
      <c r="BS78" s="2382"/>
      <c r="BT78" s="2382"/>
      <c r="BU78" s="2382"/>
      <c r="BV78" s="2382"/>
      <c r="BW78" s="2382"/>
      <c r="BX78" s="2382"/>
      <c r="BY78" s="589"/>
      <c r="BZ78" s="589"/>
      <c r="CA78" s="589"/>
    </row>
    <row r="79" spans="2:79" ht="16.5" customHeight="1" x14ac:dyDescent="0.3">
      <c r="B79" s="269"/>
      <c r="D79" s="2432" t="s">
        <v>40</v>
      </c>
      <c r="E79" s="2433"/>
      <c r="F79" s="2433"/>
      <c r="G79" s="2433"/>
      <c r="H79" s="2433"/>
      <c r="I79" s="2433"/>
      <c r="J79" s="2433"/>
      <c r="K79" s="2433"/>
      <c r="L79" s="2433"/>
      <c r="M79" s="2433"/>
      <c r="N79" s="2433"/>
      <c r="O79" s="2434"/>
      <c r="P79" s="2397">
        <f>SUM(P29:Q31)+P36+P39+P49+P50+P55+P56+SUM(P58:Q78)+P44+P48</f>
        <v>41</v>
      </c>
      <c r="Q79" s="2398"/>
      <c r="R79" s="2397">
        <f>SUM(R28:S78)</f>
        <v>57</v>
      </c>
      <c r="S79" s="2398"/>
      <c r="T79" s="315">
        <f>SUM(R34:S56)+SUM(R68:S72)+SUM(R76:S78)</f>
        <v>45</v>
      </c>
      <c r="U79" s="627">
        <f>SUM(P36+P39+P44+P49+P50+P55+P56+P68+P70+P71+P76+P77+P72+P48)</f>
        <v>28</v>
      </c>
      <c r="V79" s="625">
        <f>P29+P30+P31+P58+P59+P61+P64+P74+P75</f>
        <v>12</v>
      </c>
      <c r="W79" s="626">
        <f>P78</f>
        <v>1</v>
      </c>
      <c r="X79" s="2397"/>
      <c r="Y79" s="2398"/>
      <c r="Z79" s="741"/>
      <c r="AA79" s="626"/>
      <c r="AB79" s="626"/>
      <c r="AC79" s="626"/>
      <c r="AD79" s="2397"/>
      <c r="AE79" s="2398"/>
      <c r="AF79" s="741"/>
      <c r="AG79" s="626"/>
      <c r="AH79" s="626"/>
      <c r="AI79" s="626"/>
      <c r="AJ79" s="2427"/>
      <c r="AK79" s="2428"/>
      <c r="AL79" s="2397"/>
      <c r="AM79" s="2398"/>
      <c r="AN79" s="2397">
        <f>SUM(AN27:AO77)</f>
        <v>0</v>
      </c>
      <c r="AO79" s="2398"/>
      <c r="AP79" s="2397">
        <f>SUM(AP27:AQ77)</f>
        <v>0</v>
      </c>
      <c r="AQ79" s="2398"/>
      <c r="AR79" s="341"/>
      <c r="AS79" s="279"/>
      <c r="AT79" s="341"/>
      <c r="AU79" s="2382"/>
      <c r="AV79" s="2382"/>
      <c r="AW79" s="2382"/>
      <c r="AX79" s="2382"/>
      <c r="AY79" s="2382"/>
      <c r="AZ79" s="2382"/>
      <c r="BA79" s="2382"/>
      <c r="BB79" s="2382"/>
      <c r="BC79" s="2382"/>
      <c r="BD79" s="2382"/>
      <c r="BE79" s="2382"/>
      <c r="BF79" s="2382"/>
      <c r="BG79" s="2382"/>
      <c r="BH79" s="2382"/>
      <c r="BI79" s="2382"/>
      <c r="BJ79" s="2382"/>
      <c r="BK79" s="2382"/>
      <c r="BL79" s="2382"/>
      <c r="BM79" s="2382"/>
      <c r="BN79" s="2382"/>
      <c r="BO79" s="2382"/>
      <c r="BP79" s="2382"/>
      <c r="BQ79" s="2382"/>
      <c r="BR79" s="2382"/>
      <c r="BS79" s="2382"/>
      <c r="BT79" s="2382"/>
      <c r="BU79" s="2382"/>
      <c r="BV79" s="2382"/>
      <c r="BW79" s="2382"/>
      <c r="BX79" s="2382"/>
      <c r="BY79" s="589"/>
      <c r="BZ79" s="589"/>
      <c r="CA79" s="589"/>
    </row>
    <row r="80" spans="2:79" ht="9.9499999999999993" customHeight="1" x14ac:dyDescent="0.3">
      <c r="B80" s="269"/>
      <c r="D80" s="109"/>
      <c r="E80" s="109"/>
      <c r="F80" s="109"/>
      <c r="G80" s="109"/>
      <c r="H80" s="109"/>
      <c r="I80" s="109"/>
      <c r="J80" s="109"/>
      <c r="K80" s="365"/>
      <c r="L80" s="365"/>
      <c r="M80" s="365"/>
      <c r="N80" s="365"/>
      <c r="O80" s="365"/>
      <c r="P80" s="365"/>
      <c r="Q80" s="365"/>
      <c r="AS80" s="274"/>
      <c r="AU80" s="366"/>
      <c r="AV80" s="366"/>
      <c r="AW80" s="366"/>
      <c r="AX80" s="366"/>
      <c r="AY80" s="366"/>
      <c r="AZ80" s="451"/>
      <c r="BA80" s="451"/>
      <c r="BB80" s="451"/>
      <c r="BC80" s="711"/>
      <c r="BD80" s="711"/>
      <c r="BE80" s="366"/>
      <c r="BF80" s="366"/>
      <c r="BG80" s="451"/>
      <c r="BH80" s="451"/>
      <c r="BI80" s="451"/>
    </row>
    <row r="81" spans="2:79" ht="16.5" customHeight="1" x14ac:dyDescent="0.3">
      <c r="B81" s="269"/>
      <c r="D81" s="2307" t="s">
        <v>493</v>
      </c>
      <c r="E81" s="2308"/>
      <c r="F81" s="2308"/>
      <c r="G81" s="2308"/>
      <c r="H81" s="2308"/>
      <c r="I81" s="2308"/>
      <c r="J81" s="2308"/>
      <c r="K81" s="2308"/>
      <c r="L81" s="2308"/>
      <c r="M81" s="2308"/>
      <c r="N81" s="2308"/>
      <c r="O81" s="2308"/>
      <c r="P81" s="2308"/>
      <c r="Q81" s="2308"/>
      <c r="R81" s="2308"/>
      <c r="S81" s="2308"/>
      <c r="T81" s="2308"/>
      <c r="U81" s="2308"/>
      <c r="V81" s="2308"/>
      <c r="W81" s="2308"/>
      <c r="X81" s="2308"/>
      <c r="Y81" s="2308"/>
      <c r="Z81" s="2308"/>
      <c r="AA81" s="2308"/>
      <c r="AB81" s="2308"/>
      <c r="AC81" s="2308"/>
      <c r="AD81" s="2308"/>
      <c r="AE81" s="2308"/>
      <c r="AF81" s="2308"/>
      <c r="AG81" s="2308"/>
      <c r="AH81" s="2308"/>
      <c r="AI81" s="2308"/>
      <c r="AJ81" s="2308"/>
      <c r="AK81" s="2308"/>
      <c r="AL81" s="2308"/>
      <c r="AM81" s="2308"/>
      <c r="AN81" s="2308"/>
      <c r="AO81" s="2308"/>
      <c r="AP81" s="2308"/>
      <c r="AQ81" s="2309"/>
      <c r="AR81" s="273"/>
      <c r="AS81" s="277"/>
      <c r="AT81" s="273"/>
      <c r="AU81" s="2382"/>
      <c r="AV81" s="2382"/>
      <c r="AW81" s="2382"/>
      <c r="AX81" s="2382"/>
      <c r="AY81" s="2382"/>
      <c r="AZ81" s="2382"/>
      <c r="BA81" s="2382"/>
      <c r="BB81" s="2382"/>
      <c r="BC81" s="2382"/>
      <c r="BD81" s="2382"/>
      <c r="BE81" s="2382"/>
      <c r="BF81" s="2382"/>
      <c r="BG81" s="2382"/>
      <c r="BH81" s="2382"/>
      <c r="BI81" s="2382"/>
      <c r="BJ81" s="2382"/>
      <c r="BK81" s="2382"/>
      <c r="BL81" s="2382"/>
      <c r="BM81" s="2382"/>
      <c r="BN81" s="2382"/>
      <c r="BO81" s="2382"/>
      <c r="BP81" s="2382"/>
      <c r="BQ81" s="2382"/>
      <c r="BR81" s="2382"/>
      <c r="BS81" s="2382"/>
      <c r="BT81" s="2382"/>
      <c r="BU81" s="2382"/>
      <c r="BV81" s="2382"/>
      <c r="BW81" s="2382"/>
      <c r="BX81" s="2382"/>
      <c r="BY81" s="589"/>
      <c r="BZ81" s="589"/>
      <c r="CA81" s="589"/>
    </row>
    <row r="82" spans="2:79" ht="16.5" customHeight="1" x14ac:dyDescent="0.3">
      <c r="B82" s="269"/>
      <c r="D82" s="124" t="s">
        <v>54</v>
      </c>
      <c r="E82" s="125" t="s">
        <v>71</v>
      </c>
      <c r="F82" s="96"/>
      <c r="G82" s="96"/>
      <c r="H82" s="96"/>
      <c r="I82" s="96"/>
      <c r="J82" s="52"/>
      <c r="K82" s="359"/>
      <c r="L82" s="359"/>
      <c r="M82" s="359"/>
      <c r="N82" s="360"/>
      <c r="O82" s="493" t="s">
        <v>53</v>
      </c>
      <c r="P82" s="2418" t="s">
        <v>194</v>
      </c>
      <c r="Q82" s="2418"/>
      <c r="R82" s="2418" t="s">
        <v>194</v>
      </c>
      <c r="S82" s="2418"/>
      <c r="T82" s="361"/>
      <c r="U82" s="471"/>
      <c r="V82" s="471"/>
      <c r="W82" s="471"/>
      <c r="X82" s="2316"/>
      <c r="Y82" s="2316"/>
      <c r="Z82" s="786"/>
      <c r="AA82" s="786"/>
      <c r="AB82" s="786"/>
      <c r="AC82" s="786"/>
      <c r="AD82" s="2316"/>
      <c r="AE82" s="2316"/>
      <c r="AF82" s="786"/>
      <c r="AG82" s="786"/>
      <c r="AH82" s="786"/>
      <c r="AI82" s="428"/>
      <c r="AJ82" s="2422"/>
      <c r="AK82" s="2423"/>
      <c r="AL82" s="2312"/>
      <c r="AM82" s="2312"/>
      <c r="AN82" s="2383"/>
      <c r="AO82" s="2384"/>
      <c r="AP82" s="2383"/>
      <c r="AQ82" s="2384"/>
      <c r="AR82" s="730"/>
      <c r="AS82" s="282"/>
      <c r="AT82" s="299"/>
      <c r="AU82" s="2382"/>
      <c r="AV82" s="2382"/>
      <c r="AW82" s="2382"/>
      <c r="AX82" s="2382"/>
      <c r="AY82" s="2382"/>
      <c r="AZ82" s="2382"/>
      <c r="BA82" s="2382"/>
      <c r="BB82" s="2382"/>
      <c r="BC82" s="2382"/>
      <c r="BD82" s="2382"/>
      <c r="BE82" s="2382"/>
      <c r="BF82" s="2382"/>
      <c r="BG82" s="2382"/>
      <c r="BH82" s="2382"/>
      <c r="BI82" s="2382"/>
      <c r="BJ82" s="2382"/>
      <c r="BK82" s="2382"/>
      <c r="BL82" s="2382"/>
      <c r="BM82" s="2382"/>
      <c r="BN82" s="2382"/>
      <c r="BO82" s="2382"/>
      <c r="BP82" s="2382"/>
      <c r="BQ82" s="2382"/>
      <c r="BR82" s="2382"/>
      <c r="BS82" s="2382"/>
      <c r="BT82" s="2382"/>
      <c r="BU82" s="2382"/>
      <c r="BV82" s="2382"/>
      <c r="BW82" s="2382"/>
      <c r="BX82" s="2382"/>
      <c r="BY82" s="589"/>
      <c r="BZ82" s="589"/>
      <c r="CA82" s="589"/>
    </row>
    <row r="83" spans="2:79" ht="16.5" customHeight="1" x14ac:dyDescent="0.35">
      <c r="B83" s="269"/>
      <c r="D83" s="81"/>
      <c r="E83" s="82" t="s">
        <v>66</v>
      </c>
      <c r="F83" s="83"/>
      <c r="G83" s="83"/>
      <c r="H83" s="83"/>
      <c r="I83" s="83"/>
      <c r="J83" s="83"/>
      <c r="K83" s="84"/>
      <c r="L83" s="85"/>
      <c r="M83" s="50"/>
      <c r="N83" s="50"/>
      <c r="O83" s="152"/>
      <c r="P83" s="153"/>
      <c r="Q83" s="153"/>
      <c r="R83" s="154"/>
      <c r="S83" s="155"/>
      <c r="T83" s="143"/>
      <c r="U83" s="144"/>
      <c r="V83" s="144"/>
      <c r="W83" s="144"/>
      <c r="X83" s="2420"/>
      <c r="Y83" s="2421"/>
      <c r="Z83" s="143"/>
      <c r="AA83" s="144"/>
      <c r="AB83" s="144"/>
      <c r="AC83" s="144"/>
      <c r="AD83" s="154"/>
      <c r="AE83" s="851"/>
      <c r="AF83" s="143"/>
      <c r="AG83" s="144"/>
      <c r="AH83" s="144"/>
      <c r="AI83" s="144"/>
      <c r="AJ83" s="720"/>
      <c r="AK83" s="721"/>
      <c r="AL83" s="2376"/>
      <c r="AM83" s="2377"/>
      <c r="AN83" s="2376"/>
      <c r="AO83" s="2377"/>
      <c r="AP83" s="2376"/>
      <c r="AQ83" s="2377"/>
      <c r="AR83" s="727"/>
      <c r="AS83" s="278"/>
      <c r="AT83" s="300"/>
      <c r="AU83" s="2382"/>
      <c r="AV83" s="2382"/>
      <c r="AW83" s="2382"/>
      <c r="AX83" s="2382"/>
      <c r="AY83" s="2382"/>
      <c r="AZ83" s="2382"/>
      <c r="BA83" s="2382"/>
      <c r="BB83" s="2382"/>
      <c r="BC83" s="2382"/>
      <c r="BD83" s="2382"/>
      <c r="BE83" s="2382"/>
      <c r="BF83" s="2382"/>
      <c r="BG83" s="2382"/>
      <c r="BH83" s="2382"/>
      <c r="BI83" s="2382"/>
      <c r="BJ83" s="2382"/>
      <c r="BK83" s="2382"/>
      <c r="BL83" s="2382"/>
      <c r="BM83" s="2382"/>
      <c r="BN83" s="2382"/>
      <c r="BO83" s="2382"/>
      <c r="BP83" s="2382"/>
      <c r="BQ83" s="2382"/>
      <c r="BR83" s="2382"/>
      <c r="BS83" s="2382"/>
      <c r="BT83" s="2382"/>
      <c r="BU83" s="2382"/>
      <c r="BV83" s="2382"/>
      <c r="BW83" s="2382"/>
      <c r="BX83" s="2382"/>
      <c r="BY83" s="589"/>
      <c r="BZ83" s="589"/>
      <c r="CA83" s="589"/>
    </row>
    <row r="84" spans="2:79" ht="16.5" customHeight="1" x14ac:dyDescent="0.35">
      <c r="B84" s="269"/>
      <c r="D84" s="32"/>
      <c r="E84" s="46" t="s">
        <v>67</v>
      </c>
      <c r="F84" s="44"/>
      <c r="G84" s="44"/>
      <c r="H84" s="44"/>
      <c r="I84" s="44"/>
      <c r="J84" s="44"/>
      <c r="K84" s="139"/>
      <c r="L84" s="45"/>
      <c r="M84" s="365"/>
      <c r="N84" s="365"/>
      <c r="O84" s="156"/>
      <c r="P84" s="366"/>
      <c r="Q84" s="366"/>
      <c r="R84" s="157"/>
      <c r="S84" s="158"/>
      <c r="T84" s="144"/>
      <c r="U84" s="144"/>
      <c r="V84" s="144"/>
      <c r="W84" s="144"/>
      <c r="X84" s="2436"/>
      <c r="Y84" s="2437"/>
      <c r="Z84" s="144"/>
      <c r="AA84" s="144"/>
      <c r="AB84" s="144"/>
      <c r="AC84" s="144"/>
      <c r="AD84" s="157"/>
      <c r="AE84" s="158"/>
      <c r="AF84" s="144"/>
      <c r="AG84" s="144"/>
      <c r="AH84" s="144"/>
      <c r="AI84" s="144"/>
      <c r="AJ84" s="720"/>
      <c r="AK84" s="721"/>
      <c r="AL84" s="2378"/>
      <c r="AM84" s="2379"/>
      <c r="AN84" s="2378"/>
      <c r="AO84" s="2379"/>
      <c r="AP84" s="2378"/>
      <c r="AQ84" s="2379"/>
      <c r="AR84" s="727"/>
      <c r="AS84" s="278"/>
      <c r="AT84" s="300"/>
      <c r="AU84" s="2382"/>
      <c r="AV84" s="2382"/>
      <c r="AW84" s="2382"/>
      <c r="AX84" s="2382"/>
      <c r="AY84" s="2382"/>
      <c r="AZ84" s="2382"/>
      <c r="BA84" s="2382"/>
      <c r="BB84" s="2382"/>
      <c r="BC84" s="2382"/>
      <c r="BD84" s="2382"/>
      <c r="BE84" s="2382"/>
      <c r="BF84" s="2382"/>
      <c r="BG84" s="2382"/>
      <c r="BH84" s="2382"/>
      <c r="BI84" s="2382"/>
      <c r="BJ84" s="2382"/>
      <c r="BK84" s="2382"/>
      <c r="BL84" s="2382"/>
      <c r="BM84" s="2382"/>
      <c r="BN84" s="2382"/>
      <c r="BO84" s="2382"/>
      <c r="BP84" s="2382"/>
      <c r="BQ84" s="2382"/>
      <c r="BR84" s="2382"/>
      <c r="BS84" s="2382"/>
      <c r="BT84" s="2382"/>
      <c r="BU84" s="2382"/>
      <c r="BV84" s="2382"/>
      <c r="BW84" s="2382"/>
      <c r="BX84" s="2382"/>
      <c r="BY84" s="589"/>
      <c r="BZ84" s="589"/>
      <c r="CA84" s="589"/>
    </row>
    <row r="85" spans="2:79" ht="16.5" customHeight="1" x14ac:dyDescent="0.35">
      <c r="B85" s="269"/>
      <c r="D85" s="32"/>
      <c r="E85" s="47" t="s">
        <v>189</v>
      </c>
      <c r="F85" s="48"/>
      <c r="G85" s="48"/>
      <c r="H85" s="48"/>
      <c r="I85" s="44"/>
      <c r="J85" s="44"/>
      <c r="K85" s="139"/>
      <c r="L85" s="45"/>
      <c r="M85" s="365"/>
      <c r="N85" s="365"/>
      <c r="O85" s="156"/>
      <c r="P85" s="366"/>
      <c r="Q85" s="366"/>
      <c r="R85" s="157"/>
      <c r="S85" s="158"/>
      <c r="T85" s="144"/>
      <c r="U85" s="144"/>
      <c r="V85" s="144"/>
      <c r="W85" s="144"/>
      <c r="X85" s="2436"/>
      <c r="Y85" s="2437"/>
      <c r="Z85" s="144"/>
      <c r="AA85" s="144"/>
      <c r="AB85" s="144"/>
      <c r="AC85" s="144"/>
      <c r="AD85" s="157"/>
      <c r="AE85" s="158"/>
      <c r="AF85" s="144"/>
      <c r="AG85" s="144"/>
      <c r="AH85" s="144"/>
      <c r="AI85" s="144"/>
      <c r="AJ85" s="720"/>
      <c r="AK85" s="721"/>
      <c r="AL85" s="2378"/>
      <c r="AM85" s="2379"/>
      <c r="AN85" s="2378"/>
      <c r="AO85" s="2379"/>
      <c r="AP85" s="2378"/>
      <c r="AQ85" s="2379"/>
      <c r="AR85" s="727"/>
      <c r="AS85" s="278"/>
      <c r="AT85" s="300"/>
      <c r="AU85" s="2382"/>
      <c r="AV85" s="2382"/>
      <c r="AW85" s="2382"/>
      <c r="AX85" s="2382"/>
      <c r="AY85" s="2382"/>
      <c r="AZ85" s="2382"/>
      <c r="BA85" s="2382"/>
      <c r="BB85" s="2382"/>
      <c r="BC85" s="2382"/>
      <c r="BD85" s="2382"/>
      <c r="BE85" s="2382"/>
      <c r="BF85" s="2382"/>
      <c r="BG85" s="2382"/>
      <c r="BH85" s="2382"/>
      <c r="BI85" s="2382"/>
      <c r="BJ85" s="2382"/>
      <c r="BK85" s="2382"/>
      <c r="BL85" s="2382"/>
      <c r="BM85" s="2382"/>
      <c r="BN85" s="2382"/>
      <c r="BO85" s="2382"/>
      <c r="BP85" s="2382"/>
      <c r="BQ85" s="2382"/>
      <c r="BR85" s="2382"/>
      <c r="BS85" s="2382"/>
      <c r="BT85" s="2382"/>
      <c r="BU85" s="2382"/>
      <c r="BV85" s="2382"/>
      <c r="BW85" s="2382"/>
      <c r="BX85" s="2382"/>
      <c r="BY85" s="589"/>
      <c r="BZ85" s="589"/>
      <c r="CA85" s="589"/>
    </row>
    <row r="86" spans="2:79" ht="16.5" customHeight="1" x14ac:dyDescent="0.35">
      <c r="B86" s="269"/>
      <c r="D86" s="68"/>
      <c r="E86" s="86" t="s">
        <v>190</v>
      </c>
      <c r="F86" s="87"/>
      <c r="G86" s="87"/>
      <c r="H86" s="87"/>
      <c r="I86" s="88"/>
      <c r="J86" s="88"/>
      <c r="K86" s="89"/>
      <c r="L86" s="90"/>
      <c r="M86" s="359"/>
      <c r="N86" s="359"/>
      <c r="O86" s="159"/>
      <c r="P86" s="160"/>
      <c r="Q86" s="160"/>
      <c r="R86" s="161"/>
      <c r="S86" s="162"/>
      <c r="T86" s="361"/>
      <c r="U86" s="144"/>
      <c r="V86" s="144"/>
      <c r="W86" s="144"/>
      <c r="X86" s="2422"/>
      <c r="Y86" s="2423"/>
      <c r="Z86" s="471"/>
      <c r="AA86" s="144"/>
      <c r="AB86" s="144"/>
      <c r="AC86" s="144"/>
      <c r="AD86" s="852"/>
      <c r="AE86" s="853"/>
      <c r="AF86" s="471"/>
      <c r="AG86" s="144"/>
      <c r="AH86" s="144"/>
      <c r="AI86" s="144"/>
      <c r="AJ86" s="720"/>
      <c r="AK86" s="721"/>
      <c r="AL86" s="2378"/>
      <c r="AM86" s="2379"/>
      <c r="AN86" s="2708"/>
      <c r="AO86" s="2709"/>
      <c r="AP86" s="2708"/>
      <c r="AQ86" s="2709"/>
      <c r="AR86" s="727"/>
      <c r="AS86" s="278"/>
      <c r="AT86" s="300"/>
      <c r="AU86" s="2382"/>
      <c r="AV86" s="2382"/>
      <c r="AW86" s="2382"/>
      <c r="AX86" s="2382"/>
      <c r="AY86" s="2382"/>
      <c r="AZ86" s="2382"/>
      <c r="BA86" s="2382"/>
      <c r="BB86" s="2382"/>
      <c r="BC86" s="2382"/>
      <c r="BD86" s="2382"/>
      <c r="BE86" s="2382"/>
      <c r="BF86" s="2382"/>
      <c r="BG86" s="2382"/>
      <c r="BH86" s="2382"/>
      <c r="BI86" s="2382"/>
      <c r="BJ86" s="2382"/>
      <c r="BK86" s="2382"/>
      <c r="BL86" s="2382"/>
      <c r="BM86" s="2382"/>
      <c r="BN86" s="2382"/>
      <c r="BO86" s="2382"/>
      <c r="BP86" s="2382"/>
      <c r="BQ86" s="2382"/>
      <c r="BR86" s="2382"/>
      <c r="BS86" s="2382"/>
      <c r="BT86" s="2382"/>
      <c r="BU86" s="2382"/>
      <c r="BV86" s="2382"/>
      <c r="BW86" s="2382"/>
      <c r="BX86" s="2382"/>
      <c r="BY86" s="589"/>
      <c r="BZ86" s="589"/>
      <c r="CA86" s="589"/>
    </row>
    <row r="87" spans="2:79" ht="16.5" customHeight="1" x14ac:dyDescent="0.35">
      <c r="B87" s="269"/>
      <c r="D87" s="304" t="s">
        <v>70</v>
      </c>
      <c r="E87" s="559" t="s">
        <v>350</v>
      </c>
      <c r="F87" s="91"/>
      <c r="G87" s="91"/>
      <c r="H87" s="91"/>
      <c r="I87" s="91"/>
      <c r="J87" s="91"/>
      <c r="K87" s="91"/>
      <c r="L87" s="61"/>
      <c r="M87" s="92"/>
      <c r="N87" s="364"/>
      <c r="O87" s="78" t="s">
        <v>53</v>
      </c>
      <c r="P87" s="2418" t="s">
        <v>194</v>
      </c>
      <c r="Q87" s="2418"/>
      <c r="R87" s="2418" t="s">
        <v>194</v>
      </c>
      <c r="S87" s="2418"/>
      <c r="T87" s="362"/>
      <c r="U87" s="472"/>
      <c r="V87" s="472"/>
      <c r="W87" s="472"/>
      <c r="X87" s="2316"/>
      <c r="Y87" s="2316"/>
      <c r="Z87" s="786"/>
      <c r="AA87" s="786"/>
      <c r="AB87" s="786"/>
      <c r="AC87" s="786"/>
      <c r="AD87" s="2316"/>
      <c r="AE87" s="2316"/>
      <c r="AF87" s="786"/>
      <c r="AG87" s="786"/>
      <c r="AH87" s="786"/>
      <c r="AI87" s="428"/>
      <c r="AJ87" s="2313"/>
      <c r="AK87" s="2314"/>
      <c r="AL87" s="2316"/>
      <c r="AM87" s="2316"/>
      <c r="AN87" s="2383"/>
      <c r="AO87" s="2384"/>
      <c r="AP87" s="2383"/>
      <c r="AQ87" s="2384"/>
      <c r="AR87" s="730"/>
      <c r="AS87" s="282"/>
      <c r="AT87" s="299"/>
      <c r="AU87" s="2382"/>
      <c r="AV87" s="2382"/>
      <c r="AW87" s="2382"/>
      <c r="AX87" s="2382"/>
      <c r="AY87" s="2382"/>
      <c r="AZ87" s="2382"/>
      <c r="BA87" s="2382"/>
      <c r="BB87" s="2382"/>
      <c r="BC87" s="2382"/>
      <c r="BD87" s="2382"/>
      <c r="BE87" s="2382"/>
      <c r="BF87" s="2382"/>
      <c r="BG87" s="2382"/>
      <c r="BH87" s="2382"/>
      <c r="BI87" s="2382"/>
      <c r="BJ87" s="2382"/>
      <c r="BK87" s="2382"/>
      <c r="BL87" s="2382"/>
      <c r="BM87" s="2382"/>
      <c r="BN87" s="2382"/>
      <c r="BO87" s="2382"/>
      <c r="BP87" s="2382"/>
      <c r="BQ87" s="2382"/>
      <c r="BR87" s="2382"/>
      <c r="BS87" s="2382"/>
      <c r="BT87" s="2382"/>
      <c r="BU87" s="2382"/>
      <c r="BV87" s="2382"/>
      <c r="BW87" s="2382"/>
      <c r="BX87" s="2382"/>
      <c r="BY87" s="589"/>
      <c r="BZ87" s="589"/>
      <c r="CA87" s="589"/>
    </row>
    <row r="88" spans="2:79" ht="16.5" customHeight="1" x14ac:dyDescent="0.35">
      <c r="B88" s="269"/>
      <c r="D88" s="53"/>
      <c r="E88" s="93" t="s">
        <v>68</v>
      </c>
      <c r="F88" s="93"/>
      <c r="G88" s="93"/>
      <c r="H88" s="93"/>
      <c r="I88" s="93"/>
      <c r="J88" s="93"/>
      <c r="K88" s="93"/>
      <c r="L88" s="54"/>
      <c r="M88" s="94"/>
      <c r="N88" s="50"/>
      <c r="O88" s="154"/>
      <c r="P88" s="154"/>
      <c r="Q88" s="155"/>
      <c r="R88" s="153"/>
      <c r="S88" s="155"/>
      <c r="T88" s="143"/>
      <c r="U88" s="144"/>
      <c r="V88" s="144"/>
      <c r="W88" s="2435"/>
      <c r="X88" s="153"/>
      <c r="Y88" s="851"/>
      <c r="Z88" s="143"/>
      <c r="AA88" s="144"/>
      <c r="AB88" s="144"/>
      <c r="AC88" s="2435"/>
      <c r="AD88" s="153"/>
      <c r="AE88" s="851"/>
      <c r="AF88" s="143"/>
      <c r="AG88" s="144"/>
      <c r="AH88" s="144"/>
      <c r="AI88" s="144"/>
      <c r="AJ88" s="720"/>
      <c r="AK88" s="721"/>
      <c r="AL88" s="2376"/>
      <c r="AM88" s="2377"/>
      <c r="AN88" s="2376"/>
      <c r="AO88" s="2377"/>
      <c r="AP88" s="2376"/>
      <c r="AQ88" s="2377"/>
      <c r="AR88" s="727"/>
      <c r="AS88" s="278"/>
      <c r="AT88" s="300"/>
      <c r="AU88" s="2382"/>
      <c r="AV88" s="2382"/>
      <c r="AW88" s="2382"/>
      <c r="AX88" s="2382"/>
      <c r="AY88" s="2382"/>
      <c r="AZ88" s="2382"/>
      <c r="BA88" s="2382"/>
      <c r="BB88" s="2382"/>
      <c r="BC88" s="2382"/>
      <c r="BD88" s="2382"/>
      <c r="BE88" s="2382"/>
      <c r="BF88" s="2382"/>
      <c r="BG88" s="2382"/>
      <c r="BH88" s="2382"/>
      <c r="BI88" s="2382"/>
      <c r="BJ88" s="2382"/>
      <c r="BK88" s="2382"/>
      <c r="BL88" s="2382"/>
      <c r="BM88" s="2382"/>
      <c r="BN88" s="2382"/>
      <c r="BO88" s="2382"/>
      <c r="BP88" s="2382"/>
      <c r="BQ88" s="2382"/>
      <c r="BR88" s="2382"/>
      <c r="BS88" s="2382"/>
      <c r="BT88" s="2382"/>
      <c r="BU88" s="2382"/>
      <c r="BV88" s="2382"/>
      <c r="BW88" s="2382"/>
      <c r="BX88" s="2382"/>
      <c r="BY88" s="589"/>
      <c r="BZ88" s="589"/>
      <c r="CA88" s="589"/>
    </row>
    <row r="89" spans="2:79" ht="16.5" customHeight="1" x14ac:dyDescent="0.35">
      <c r="B89" s="269"/>
      <c r="D89" s="68"/>
      <c r="E89" s="95" t="s">
        <v>69</v>
      </c>
      <c r="F89" s="95"/>
      <c r="G89" s="95"/>
      <c r="H89" s="95"/>
      <c r="I89" s="95"/>
      <c r="J89" s="95"/>
      <c r="K89" s="95"/>
      <c r="L89" s="96"/>
      <c r="M89" s="97"/>
      <c r="N89" s="359"/>
      <c r="O89" s="161"/>
      <c r="P89" s="161"/>
      <c r="Q89" s="162"/>
      <c r="R89" s="160"/>
      <c r="S89" s="162"/>
      <c r="T89" s="144"/>
      <c r="U89" s="144"/>
      <c r="V89" s="144"/>
      <c r="W89" s="2435"/>
      <c r="X89" s="160"/>
      <c r="Y89" s="853"/>
      <c r="Z89" s="144"/>
      <c r="AA89" s="144"/>
      <c r="AB89" s="144"/>
      <c r="AC89" s="2435"/>
      <c r="AD89" s="451"/>
      <c r="AE89" s="158"/>
      <c r="AF89" s="144"/>
      <c r="AG89" s="144"/>
      <c r="AH89" s="144"/>
      <c r="AI89" s="144"/>
      <c r="AJ89" s="720"/>
      <c r="AK89" s="721"/>
      <c r="AL89" s="2378"/>
      <c r="AM89" s="2379"/>
      <c r="AN89" s="2378"/>
      <c r="AO89" s="2379"/>
      <c r="AP89" s="2378"/>
      <c r="AQ89" s="2379"/>
      <c r="AR89" s="727"/>
      <c r="AS89" s="278"/>
      <c r="AT89" s="300"/>
      <c r="AU89" s="2382"/>
      <c r="AV89" s="2382"/>
      <c r="AW89" s="2382"/>
      <c r="AX89" s="2382"/>
      <c r="AY89" s="2382"/>
      <c r="AZ89" s="2382"/>
      <c r="BA89" s="2382"/>
      <c r="BB89" s="2382"/>
      <c r="BC89" s="2382"/>
      <c r="BD89" s="2382"/>
      <c r="BE89" s="2382"/>
      <c r="BF89" s="2382"/>
      <c r="BG89" s="2382"/>
      <c r="BH89" s="2382"/>
      <c r="BI89" s="2382"/>
      <c r="BJ89" s="2382"/>
      <c r="BK89" s="2382"/>
      <c r="BL89" s="2382"/>
      <c r="BM89" s="2382"/>
      <c r="BN89" s="2382"/>
      <c r="BO89" s="2382"/>
      <c r="BP89" s="2382"/>
      <c r="BQ89" s="2382"/>
      <c r="BR89" s="2382"/>
      <c r="BS89" s="2382"/>
      <c r="BT89" s="2382"/>
      <c r="BU89" s="2382"/>
      <c r="BV89" s="2382"/>
      <c r="BW89" s="2382"/>
      <c r="BX89" s="2382"/>
      <c r="BY89" s="589"/>
      <c r="BZ89" s="589"/>
      <c r="CA89" s="589"/>
    </row>
    <row r="90" spans="2:79" ht="16.5" customHeight="1" x14ac:dyDescent="0.35">
      <c r="B90" s="269"/>
      <c r="D90" s="304" t="s">
        <v>248</v>
      </c>
      <c r="E90" s="166" t="s">
        <v>83</v>
      </c>
      <c r="F90" s="91"/>
      <c r="G90" s="91"/>
      <c r="H90" s="91"/>
      <c r="I90" s="91"/>
      <c r="J90" s="91"/>
      <c r="K90" s="91"/>
      <c r="L90" s="61"/>
      <c r="M90" s="92"/>
      <c r="N90" s="364"/>
      <c r="O90" s="78" t="s">
        <v>53</v>
      </c>
      <c r="P90" s="2418" t="s">
        <v>194</v>
      </c>
      <c r="Q90" s="2418"/>
      <c r="R90" s="2418" t="s">
        <v>194</v>
      </c>
      <c r="S90" s="2418"/>
      <c r="T90" s="472"/>
      <c r="U90" s="472"/>
      <c r="V90" s="472"/>
      <c r="W90" s="473"/>
      <c r="X90" s="2312"/>
      <c r="Y90" s="2312"/>
      <c r="Z90" s="428"/>
      <c r="AA90" s="428"/>
      <c r="AB90" s="428"/>
      <c r="AC90" s="428"/>
      <c r="AD90" s="2316"/>
      <c r="AE90" s="2316"/>
      <c r="AF90" s="428"/>
      <c r="AG90" s="428"/>
      <c r="AH90" s="428"/>
      <c r="AI90" s="428"/>
      <c r="AJ90" s="2316"/>
      <c r="AK90" s="2316"/>
      <c r="AL90" s="2316"/>
      <c r="AM90" s="2316"/>
      <c r="AN90" s="2316"/>
      <c r="AO90" s="2316"/>
      <c r="AP90" s="2316"/>
      <c r="AQ90" s="2316"/>
      <c r="AR90" s="727"/>
      <c r="AS90" s="278"/>
      <c r="AT90" s="300"/>
      <c r="AU90" s="2382"/>
      <c r="AV90" s="2382"/>
      <c r="AW90" s="2382"/>
      <c r="AX90" s="2382"/>
      <c r="AY90" s="2382"/>
      <c r="AZ90" s="2382"/>
      <c r="BA90" s="2382"/>
      <c r="BB90" s="2382"/>
      <c r="BC90" s="2382"/>
      <c r="BD90" s="2382"/>
      <c r="BE90" s="2382"/>
      <c r="BF90" s="2382"/>
      <c r="BG90" s="2382"/>
      <c r="BH90" s="2382"/>
      <c r="BI90" s="2382"/>
      <c r="BJ90" s="2382"/>
      <c r="BK90" s="2382"/>
      <c r="BL90" s="2382"/>
      <c r="BM90" s="2382"/>
      <c r="BN90" s="2382"/>
      <c r="BO90" s="2382"/>
      <c r="BP90" s="2382"/>
      <c r="BQ90" s="2382"/>
      <c r="BR90" s="2382"/>
      <c r="BS90" s="2382"/>
      <c r="BT90" s="2382"/>
      <c r="BU90" s="2382"/>
      <c r="BV90" s="2382"/>
      <c r="BW90" s="2382"/>
      <c r="BX90" s="2382"/>
      <c r="BY90" s="589"/>
      <c r="BZ90" s="589"/>
      <c r="CA90" s="589"/>
    </row>
    <row r="91" spans="2:79" ht="16.5" customHeight="1" x14ac:dyDescent="0.35">
      <c r="B91" s="269"/>
      <c r="D91" s="68"/>
      <c r="E91" s="72" t="s">
        <v>250</v>
      </c>
      <c r="F91" s="95"/>
      <c r="G91" s="95"/>
      <c r="H91" s="95"/>
      <c r="I91" s="95"/>
      <c r="J91" s="95"/>
      <c r="K91" s="95"/>
      <c r="L91" s="96"/>
      <c r="M91" s="97"/>
      <c r="N91" s="359"/>
      <c r="O91" s="161"/>
      <c r="P91" s="161"/>
      <c r="Q91" s="162"/>
      <c r="R91" s="160"/>
      <c r="S91" s="162"/>
      <c r="T91" s="361"/>
      <c r="U91" s="144"/>
      <c r="V91" s="144"/>
      <c r="W91" s="144"/>
      <c r="X91" s="2316"/>
      <c r="Y91" s="2316"/>
      <c r="Z91" s="786"/>
      <c r="AA91" s="786"/>
      <c r="AB91" s="786"/>
      <c r="AC91" s="786"/>
      <c r="AD91" s="2316"/>
      <c r="AE91" s="2316"/>
      <c r="AF91" s="786"/>
      <c r="AG91" s="786"/>
      <c r="AH91" s="786"/>
      <c r="AI91" s="428"/>
      <c r="AJ91" s="720"/>
      <c r="AK91" s="721"/>
      <c r="AL91" s="690"/>
      <c r="AM91" s="691"/>
      <c r="AN91" s="858"/>
      <c r="AO91" s="859"/>
      <c r="AP91" s="858"/>
      <c r="AQ91" s="859"/>
      <c r="AR91" s="727"/>
      <c r="AS91" s="278"/>
      <c r="AT91" s="300"/>
      <c r="AU91" s="2382"/>
      <c r="AV91" s="2382"/>
      <c r="AW91" s="2382"/>
      <c r="AX91" s="2382"/>
      <c r="AY91" s="2382"/>
      <c r="AZ91" s="2382"/>
      <c r="BA91" s="2382"/>
      <c r="BB91" s="2382"/>
      <c r="BC91" s="2382"/>
      <c r="BD91" s="2382"/>
      <c r="BE91" s="2382"/>
      <c r="BF91" s="2382"/>
      <c r="BG91" s="2382"/>
      <c r="BH91" s="2382"/>
      <c r="BI91" s="2382"/>
      <c r="BJ91" s="2382"/>
      <c r="BK91" s="2382"/>
      <c r="BL91" s="2382"/>
      <c r="BM91" s="2382"/>
      <c r="BN91" s="2382"/>
      <c r="BO91" s="2382"/>
      <c r="BP91" s="2382"/>
      <c r="BQ91" s="2382"/>
      <c r="BR91" s="2382"/>
      <c r="BS91" s="2382"/>
      <c r="BT91" s="2382"/>
      <c r="BU91" s="2382"/>
      <c r="BV91" s="2382"/>
      <c r="BW91" s="2382"/>
      <c r="BX91" s="2382"/>
      <c r="BY91" s="589"/>
      <c r="BZ91" s="589"/>
      <c r="CA91" s="589"/>
    </row>
    <row r="92" spans="2:79" ht="16.5" customHeight="1" x14ac:dyDescent="0.3">
      <c r="B92" s="269"/>
      <c r="D92" s="304" t="s">
        <v>191</v>
      </c>
      <c r="E92" s="98" t="s">
        <v>359</v>
      </c>
      <c r="F92" s="61"/>
      <c r="G92" s="31"/>
      <c r="H92" s="31"/>
      <c r="I92" s="31"/>
      <c r="J92" s="31"/>
      <c r="K92" s="363"/>
      <c r="L92" s="363"/>
      <c r="M92" s="363"/>
      <c r="N92" s="364"/>
      <c r="O92" s="80" t="s">
        <v>180</v>
      </c>
      <c r="P92" s="2418" t="s">
        <v>194</v>
      </c>
      <c r="Q92" s="2418"/>
      <c r="R92" s="2418" t="s">
        <v>194</v>
      </c>
      <c r="S92" s="2418"/>
      <c r="T92" s="25"/>
      <c r="U92" s="409"/>
      <c r="V92" s="409"/>
      <c r="W92" s="409"/>
      <c r="X92" s="2313"/>
      <c r="Y92" s="2314"/>
      <c r="Z92" s="790"/>
      <c r="AA92" s="790"/>
      <c r="AB92" s="790"/>
      <c r="AC92" s="790"/>
      <c r="AD92" s="2436"/>
      <c r="AE92" s="2437"/>
      <c r="AF92" s="790"/>
      <c r="AG92" s="790"/>
      <c r="AH92" s="790"/>
      <c r="AI92" s="790"/>
      <c r="AJ92" s="2383"/>
      <c r="AK92" s="2384"/>
      <c r="AL92" s="2383"/>
      <c r="AM92" s="2384"/>
      <c r="AN92" s="2383"/>
      <c r="AO92" s="2384"/>
      <c r="AP92" s="2383"/>
      <c r="AQ92" s="2384"/>
      <c r="AR92" s="730"/>
      <c r="AS92" s="282"/>
      <c r="AT92" s="299"/>
      <c r="AU92" s="2382"/>
      <c r="AV92" s="2382"/>
      <c r="AW92" s="2382"/>
      <c r="AX92" s="2382"/>
      <c r="AY92" s="2382"/>
      <c r="AZ92" s="2382"/>
      <c r="BA92" s="2382"/>
      <c r="BB92" s="2382"/>
      <c r="BC92" s="2382"/>
      <c r="BD92" s="2382"/>
      <c r="BE92" s="2382"/>
      <c r="BF92" s="2382"/>
      <c r="BG92" s="2382"/>
      <c r="BH92" s="2382"/>
      <c r="BI92" s="2382"/>
      <c r="BJ92" s="2382"/>
      <c r="BK92" s="2382"/>
      <c r="BL92" s="2382"/>
      <c r="BM92" s="2382"/>
      <c r="BN92" s="2382"/>
      <c r="BO92" s="2382"/>
      <c r="BP92" s="2382"/>
      <c r="BQ92" s="2382"/>
      <c r="BR92" s="2382"/>
      <c r="BS92" s="2382"/>
      <c r="BT92" s="2382"/>
      <c r="BU92" s="2382"/>
      <c r="BV92" s="2382"/>
      <c r="BW92" s="2382"/>
      <c r="BX92" s="2382"/>
      <c r="BY92" s="589"/>
      <c r="BZ92" s="589"/>
      <c r="CA92" s="589"/>
    </row>
    <row r="93" spans="2:79" ht="16.5" customHeight="1" x14ac:dyDescent="0.3">
      <c r="B93" s="269"/>
      <c r="D93" s="304" t="s">
        <v>380</v>
      </c>
      <c r="E93" s="98" t="s">
        <v>72</v>
      </c>
      <c r="F93" s="65"/>
      <c r="G93" s="65"/>
      <c r="H93" s="65"/>
      <c r="I93" s="65"/>
      <c r="J93" s="99"/>
      <c r="K93" s="99"/>
      <c r="L93" s="363"/>
      <c r="M93" s="363"/>
      <c r="N93" s="364"/>
      <c r="O93" s="353"/>
      <c r="P93" s="2312"/>
      <c r="Q93" s="2312"/>
      <c r="R93" s="2312"/>
      <c r="S93" s="2312"/>
      <c r="T93" s="25"/>
      <c r="U93" s="409"/>
      <c r="V93" s="409"/>
      <c r="W93" s="409"/>
      <c r="X93" s="2313"/>
      <c r="Y93" s="2314"/>
      <c r="Z93" s="786"/>
      <c r="AA93" s="786"/>
      <c r="AB93" s="786"/>
      <c r="AC93" s="786"/>
      <c r="AD93" s="2313"/>
      <c r="AE93" s="2314"/>
      <c r="AF93" s="786"/>
      <c r="AG93" s="786"/>
      <c r="AH93" s="786"/>
      <c r="AI93" s="428"/>
      <c r="AJ93" s="2383"/>
      <c r="AK93" s="2384"/>
      <c r="AL93" s="2383"/>
      <c r="AM93" s="2384"/>
      <c r="AN93" s="2383"/>
      <c r="AO93" s="2384"/>
      <c r="AP93" s="2383"/>
      <c r="AQ93" s="2384"/>
      <c r="AR93" s="730"/>
      <c r="AS93" s="282"/>
      <c r="AT93" s="299"/>
      <c r="AU93" s="2382"/>
      <c r="AV93" s="2382"/>
      <c r="AW93" s="2382"/>
      <c r="AX93" s="2382"/>
      <c r="AY93" s="2382"/>
      <c r="AZ93" s="2382"/>
      <c r="BA93" s="2382"/>
      <c r="BB93" s="2382"/>
      <c r="BC93" s="2382"/>
      <c r="BD93" s="2382"/>
      <c r="BE93" s="2382"/>
      <c r="BF93" s="2382"/>
      <c r="BG93" s="2382"/>
      <c r="BH93" s="2382"/>
      <c r="BI93" s="2382"/>
      <c r="BJ93" s="2382"/>
      <c r="BK93" s="2382"/>
      <c r="BL93" s="2382"/>
      <c r="BM93" s="2382"/>
      <c r="BN93" s="2382"/>
      <c r="BO93" s="2382"/>
      <c r="BP93" s="2382"/>
      <c r="BQ93" s="2382"/>
      <c r="BR93" s="2382"/>
      <c r="BS93" s="2382"/>
      <c r="BT93" s="2382"/>
      <c r="BU93" s="2382"/>
      <c r="BV93" s="2382"/>
      <c r="BW93" s="2382"/>
      <c r="BX93" s="2382"/>
      <c r="BY93" s="589"/>
      <c r="BZ93" s="589"/>
      <c r="CA93" s="589"/>
    </row>
    <row r="94" spans="2:79" ht="16.5" customHeight="1" x14ac:dyDescent="0.3">
      <c r="B94" s="269"/>
      <c r="D94" s="81"/>
      <c r="E94" s="148" t="s">
        <v>73</v>
      </c>
      <c r="F94" s="49"/>
      <c r="G94" s="49"/>
      <c r="H94" s="49"/>
      <c r="I94" s="49"/>
      <c r="J94" s="49"/>
      <c r="K94" s="50"/>
      <c r="L94" s="50"/>
      <c r="M94" s="50"/>
      <c r="N94" s="51"/>
      <c r="O94" s="78" t="s">
        <v>53</v>
      </c>
      <c r="P94" s="2316">
        <v>1</v>
      </c>
      <c r="Q94" s="2316"/>
      <c r="R94" s="2399"/>
      <c r="S94" s="2399"/>
      <c r="T94" s="79" t="str">
        <f>IF(R94=1,"Y","")</f>
        <v/>
      </c>
      <c r="U94" s="569"/>
      <c r="V94" s="569"/>
      <c r="W94" s="569"/>
      <c r="X94" s="2313"/>
      <c r="Y94" s="2314"/>
      <c r="Z94" s="786"/>
      <c r="AA94" s="786"/>
      <c r="AB94" s="786"/>
      <c r="AC94" s="786"/>
      <c r="AD94" s="2313"/>
      <c r="AE94" s="2314"/>
      <c r="AF94" s="786"/>
      <c r="AG94" s="786"/>
      <c r="AH94" s="786"/>
      <c r="AI94" s="786"/>
      <c r="AJ94" s="2313"/>
      <c r="AK94" s="2314"/>
      <c r="AL94" s="2316"/>
      <c r="AM94" s="2316"/>
      <c r="AN94" s="2316"/>
      <c r="AO94" s="2316"/>
      <c r="AP94" s="2316"/>
      <c r="AQ94" s="2316"/>
      <c r="AR94" s="746"/>
      <c r="AS94" s="280"/>
      <c r="AT94" s="306"/>
      <c r="AU94" s="2382"/>
      <c r="AV94" s="2382"/>
      <c r="AW94" s="2382"/>
      <c r="AX94" s="2382"/>
      <c r="AY94" s="2382"/>
      <c r="AZ94" s="2382"/>
      <c r="BA94" s="2382"/>
      <c r="BB94" s="2382"/>
      <c r="BC94" s="2382"/>
      <c r="BD94" s="2382"/>
      <c r="BE94" s="2382"/>
      <c r="BF94" s="2382"/>
      <c r="BG94" s="2382"/>
      <c r="BH94" s="2382"/>
      <c r="BI94" s="2382"/>
      <c r="BJ94" s="2382"/>
      <c r="BK94" s="2382"/>
      <c r="BL94" s="2382"/>
      <c r="BM94" s="2382"/>
      <c r="BN94" s="2382"/>
      <c r="BO94" s="2382"/>
      <c r="BP94" s="2382"/>
      <c r="BQ94" s="2382"/>
      <c r="BR94" s="2382"/>
      <c r="BS94" s="2382"/>
      <c r="BT94" s="2382"/>
      <c r="BU94" s="2382"/>
      <c r="BV94" s="2382"/>
      <c r="BW94" s="2382"/>
      <c r="BX94" s="2382"/>
      <c r="BY94" s="589"/>
      <c r="BZ94" s="589"/>
      <c r="CA94" s="589"/>
    </row>
    <row r="95" spans="2:79" ht="16.5" customHeight="1" x14ac:dyDescent="0.3">
      <c r="B95" s="269"/>
      <c r="D95" s="30"/>
      <c r="E95" s="165" t="s">
        <v>74</v>
      </c>
      <c r="F95" s="31"/>
      <c r="G95" s="31"/>
      <c r="H95" s="31"/>
      <c r="I95" s="31"/>
      <c r="J95" s="31"/>
      <c r="K95" s="363"/>
      <c r="L95" s="363"/>
      <c r="M95" s="363"/>
      <c r="N95" s="364"/>
      <c r="O95" s="78" t="s">
        <v>53</v>
      </c>
      <c r="P95" s="2313">
        <v>2</v>
      </c>
      <c r="Q95" s="2314"/>
      <c r="R95" s="2413">
        <v>2</v>
      </c>
      <c r="S95" s="2414"/>
      <c r="T95" s="79" t="str">
        <f>IF(R95=2,"Y","")</f>
        <v>Y</v>
      </c>
      <c r="U95" s="569"/>
      <c r="V95" s="569"/>
      <c r="W95" s="569"/>
      <c r="X95" s="2312"/>
      <c r="Y95" s="2312"/>
      <c r="Z95" s="428"/>
      <c r="AA95" s="428"/>
      <c r="AB95" s="428"/>
      <c r="AC95" s="428"/>
      <c r="AD95" s="2316"/>
      <c r="AE95" s="2316"/>
      <c r="AF95" s="729"/>
      <c r="AG95" s="729"/>
      <c r="AH95" s="729"/>
      <c r="AI95" s="729"/>
      <c r="AJ95" s="2313"/>
      <c r="AK95" s="2314"/>
      <c r="AL95" s="2313"/>
      <c r="AM95" s="2314"/>
      <c r="AN95" s="2313"/>
      <c r="AO95" s="2314"/>
      <c r="AP95" s="2313"/>
      <c r="AQ95" s="2314"/>
      <c r="AR95" s="746"/>
      <c r="AS95" s="280"/>
      <c r="AT95" s="306"/>
      <c r="AU95" s="2382"/>
      <c r="AV95" s="2382"/>
      <c r="AW95" s="2382"/>
      <c r="AX95" s="2382"/>
      <c r="AY95" s="2382"/>
      <c r="AZ95" s="2382"/>
      <c r="BA95" s="2382"/>
      <c r="BB95" s="2382"/>
      <c r="BC95" s="2382"/>
      <c r="BD95" s="2382"/>
      <c r="BE95" s="2382"/>
      <c r="BF95" s="2382"/>
      <c r="BG95" s="2382"/>
      <c r="BH95" s="2382"/>
      <c r="BI95" s="2382"/>
      <c r="BJ95" s="2382"/>
      <c r="BK95" s="2382"/>
      <c r="BL95" s="2382"/>
      <c r="BM95" s="2382"/>
      <c r="BN95" s="2382"/>
      <c r="BO95" s="2382"/>
      <c r="BP95" s="2382"/>
      <c r="BQ95" s="2382"/>
      <c r="BR95" s="2382"/>
      <c r="BS95" s="2382"/>
      <c r="BT95" s="2382"/>
      <c r="BU95" s="2382"/>
      <c r="BV95" s="2382"/>
      <c r="BW95" s="2382"/>
      <c r="BX95" s="2382"/>
      <c r="BY95" s="589"/>
      <c r="BZ95" s="589"/>
      <c r="CA95" s="589"/>
    </row>
    <row r="96" spans="2:79" ht="16.5" customHeight="1" x14ac:dyDescent="0.3">
      <c r="B96" s="269"/>
      <c r="D96" s="32"/>
      <c r="E96" s="101" t="s">
        <v>75</v>
      </c>
      <c r="F96" s="109"/>
      <c r="G96" s="109"/>
      <c r="H96" s="109"/>
      <c r="I96" s="109"/>
      <c r="J96" s="109"/>
      <c r="K96" s="365"/>
      <c r="L96" s="365"/>
      <c r="M96" s="365"/>
      <c r="N96" s="234"/>
      <c r="O96" s="78" t="s">
        <v>53</v>
      </c>
      <c r="P96" s="2316">
        <v>3</v>
      </c>
      <c r="Q96" s="2316"/>
      <c r="R96" s="2399"/>
      <c r="S96" s="2399"/>
      <c r="T96" s="79" t="str">
        <f>IF(R96=3,"Y","")</f>
        <v/>
      </c>
      <c r="U96" s="428"/>
      <c r="V96" s="428"/>
      <c r="W96" s="428"/>
      <c r="X96" s="2316"/>
      <c r="Y96" s="2316"/>
      <c r="Z96" s="786"/>
      <c r="AA96" s="786"/>
      <c r="AB96" s="786"/>
      <c r="AC96" s="786"/>
      <c r="AD96" s="2316"/>
      <c r="AE96" s="2316"/>
      <c r="AF96" s="428"/>
      <c r="AG96" s="428"/>
      <c r="AH96" s="428"/>
      <c r="AI96" s="428"/>
      <c r="AJ96" s="2316"/>
      <c r="AK96" s="2316"/>
      <c r="AL96" s="2316"/>
      <c r="AM96" s="2316"/>
      <c r="AN96" s="2316"/>
      <c r="AO96" s="2316"/>
      <c r="AP96" s="2316"/>
      <c r="AQ96" s="2316"/>
      <c r="AR96" s="746"/>
      <c r="AS96" s="280"/>
      <c r="AT96" s="306"/>
      <c r="AU96" s="2382"/>
      <c r="AV96" s="2382"/>
      <c r="AW96" s="2382"/>
      <c r="AX96" s="2382"/>
      <c r="AY96" s="2382"/>
      <c r="AZ96" s="2382"/>
      <c r="BA96" s="2382"/>
      <c r="BB96" s="2382"/>
      <c r="BC96" s="2382"/>
      <c r="BD96" s="2382"/>
      <c r="BE96" s="2382"/>
      <c r="BF96" s="2382"/>
      <c r="BG96" s="2382"/>
      <c r="BH96" s="2382"/>
      <c r="BI96" s="2382"/>
      <c r="BJ96" s="2382"/>
      <c r="BK96" s="2382"/>
      <c r="BL96" s="2382"/>
      <c r="BM96" s="2382"/>
      <c r="BN96" s="2382"/>
      <c r="BO96" s="2382"/>
      <c r="BP96" s="2382"/>
      <c r="BQ96" s="2382"/>
      <c r="BR96" s="2382"/>
      <c r="BS96" s="2382"/>
      <c r="BT96" s="2382"/>
      <c r="BU96" s="2382"/>
      <c r="BV96" s="2382"/>
      <c r="BW96" s="2382"/>
      <c r="BX96" s="2382"/>
      <c r="BY96" s="589"/>
      <c r="BZ96" s="589"/>
      <c r="CA96" s="589"/>
    </row>
    <row r="97" spans="2:79" ht="16.5" customHeight="1" x14ac:dyDescent="0.3">
      <c r="B97" s="269"/>
      <c r="D97" s="30"/>
      <c r="E97" s="165" t="s">
        <v>76</v>
      </c>
      <c r="F97" s="31"/>
      <c r="G97" s="31"/>
      <c r="H97" s="31"/>
      <c r="I97" s="31"/>
      <c r="J97" s="31"/>
      <c r="K97" s="363"/>
      <c r="L97" s="363"/>
      <c r="M97" s="363"/>
      <c r="N97" s="364"/>
      <c r="O97" s="78" t="s">
        <v>53</v>
      </c>
      <c r="P97" s="2316">
        <v>4</v>
      </c>
      <c r="Q97" s="2316"/>
      <c r="R97" s="2399"/>
      <c r="S97" s="2399"/>
      <c r="T97" s="79" t="str">
        <f>IF(R97=4,"Y","")</f>
        <v/>
      </c>
      <c r="U97" s="428"/>
      <c r="V97" s="428"/>
      <c r="W97" s="428"/>
      <c r="X97" s="2313"/>
      <c r="Y97" s="2314"/>
      <c r="Z97" s="790"/>
      <c r="AA97" s="790"/>
      <c r="AB97" s="790"/>
      <c r="AC97" s="790"/>
      <c r="AD97" s="2436"/>
      <c r="AE97" s="2437"/>
      <c r="AF97" s="428"/>
      <c r="AG97" s="428"/>
      <c r="AH97" s="428"/>
      <c r="AI97" s="428"/>
      <c r="AJ97" s="2316"/>
      <c r="AK97" s="2316"/>
      <c r="AL97" s="2316"/>
      <c r="AM97" s="2316"/>
      <c r="AN97" s="2316"/>
      <c r="AO97" s="2316"/>
      <c r="AP97" s="2316"/>
      <c r="AQ97" s="2316"/>
      <c r="AR97" s="746"/>
      <c r="AS97" s="280"/>
      <c r="AT97" s="306"/>
      <c r="AU97" s="2382"/>
      <c r="AV97" s="2382"/>
      <c r="AW97" s="2382"/>
      <c r="AX97" s="2382"/>
      <c r="AY97" s="2382"/>
      <c r="AZ97" s="2382"/>
      <c r="BA97" s="2382"/>
      <c r="BB97" s="2382"/>
      <c r="BC97" s="2382"/>
      <c r="BD97" s="2382"/>
      <c r="BE97" s="2382"/>
      <c r="BF97" s="2382"/>
      <c r="BG97" s="2382"/>
      <c r="BH97" s="2382"/>
      <c r="BI97" s="2382"/>
      <c r="BJ97" s="2382"/>
      <c r="BK97" s="2382"/>
      <c r="BL97" s="2382"/>
      <c r="BM97" s="2382"/>
      <c r="BN97" s="2382"/>
      <c r="BO97" s="2382"/>
      <c r="BP97" s="2382"/>
      <c r="BQ97" s="2382"/>
      <c r="BR97" s="2382"/>
      <c r="BS97" s="2382"/>
      <c r="BT97" s="2382"/>
      <c r="BU97" s="2382"/>
      <c r="BV97" s="2382"/>
      <c r="BW97" s="2382"/>
      <c r="BX97" s="2382"/>
      <c r="BY97" s="589"/>
      <c r="BZ97" s="589"/>
      <c r="CA97" s="589"/>
    </row>
    <row r="98" spans="2:79" ht="16.5" customHeight="1" x14ac:dyDescent="0.3">
      <c r="B98" s="269"/>
      <c r="D98" s="32"/>
      <c r="E98" s="101" t="s">
        <v>77</v>
      </c>
      <c r="F98" s="109"/>
      <c r="G98" s="109"/>
      <c r="H98" s="109"/>
      <c r="I98" s="109"/>
      <c r="J98" s="109"/>
      <c r="K98" s="365"/>
      <c r="L98" s="365"/>
      <c r="M98" s="365"/>
      <c r="N98" s="234"/>
      <c r="O98" s="78" t="s">
        <v>53</v>
      </c>
      <c r="P98" s="2316">
        <v>5</v>
      </c>
      <c r="Q98" s="2316"/>
      <c r="R98" s="2399"/>
      <c r="S98" s="2399"/>
      <c r="T98" s="79" t="str">
        <f>IF(R98=5,"Y","")</f>
        <v/>
      </c>
      <c r="U98" s="428"/>
      <c r="V98" s="428"/>
      <c r="W98" s="428"/>
      <c r="X98" s="2313"/>
      <c r="Y98" s="2314"/>
      <c r="Z98" s="786"/>
      <c r="AA98" s="786"/>
      <c r="AB98" s="786"/>
      <c r="AC98" s="786"/>
      <c r="AD98" s="2313"/>
      <c r="AE98" s="2314"/>
      <c r="AF98" s="428"/>
      <c r="AG98" s="428"/>
      <c r="AH98" s="428"/>
      <c r="AI98" s="428"/>
      <c r="AJ98" s="2316"/>
      <c r="AK98" s="2316"/>
      <c r="AL98" s="2316"/>
      <c r="AM98" s="2316"/>
      <c r="AN98" s="2316"/>
      <c r="AO98" s="2316"/>
      <c r="AP98" s="2316"/>
      <c r="AQ98" s="2316"/>
      <c r="AR98" s="746"/>
      <c r="AS98" s="280"/>
      <c r="AT98" s="306"/>
      <c r="AU98" s="2382"/>
      <c r="AV98" s="2382"/>
      <c r="AW98" s="2382"/>
      <c r="AX98" s="2382"/>
      <c r="AY98" s="2382"/>
      <c r="AZ98" s="2382"/>
      <c r="BA98" s="2382"/>
      <c r="BB98" s="2382"/>
      <c r="BC98" s="2382"/>
      <c r="BD98" s="2382"/>
      <c r="BE98" s="2382"/>
      <c r="BF98" s="2382"/>
      <c r="BG98" s="2382"/>
      <c r="BH98" s="2382"/>
      <c r="BI98" s="2382"/>
      <c r="BJ98" s="2382"/>
      <c r="BK98" s="2382"/>
      <c r="BL98" s="2382"/>
      <c r="BM98" s="2382"/>
      <c r="BN98" s="2382"/>
      <c r="BO98" s="2382"/>
      <c r="BP98" s="2382"/>
      <c r="BQ98" s="2382"/>
      <c r="BR98" s="2382"/>
      <c r="BS98" s="2382"/>
      <c r="BT98" s="2382"/>
      <c r="BU98" s="2382"/>
      <c r="BV98" s="2382"/>
      <c r="BW98" s="2382"/>
      <c r="BX98" s="2382"/>
      <c r="BY98" s="589"/>
      <c r="BZ98" s="589"/>
      <c r="CA98" s="589"/>
    </row>
    <row r="99" spans="2:79" ht="16.5" customHeight="1" x14ac:dyDescent="0.3">
      <c r="B99" s="269"/>
      <c r="D99" s="304" t="s">
        <v>381</v>
      </c>
      <c r="E99" s="98" t="s">
        <v>78</v>
      </c>
      <c r="F99" s="65"/>
      <c r="G99" s="65"/>
      <c r="H99" s="65"/>
      <c r="I99" s="65"/>
      <c r="J99" s="65"/>
      <c r="K99" s="363"/>
      <c r="L99" s="363"/>
      <c r="M99" s="363"/>
      <c r="N99" s="364"/>
      <c r="O99" s="163"/>
      <c r="P99" s="32"/>
      <c r="Q99" s="164"/>
      <c r="R99" s="32"/>
      <c r="S99" s="164"/>
      <c r="T99" s="25"/>
      <c r="U99" s="409"/>
      <c r="V99" s="409"/>
      <c r="W99" s="409"/>
      <c r="X99" s="2313"/>
      <c r="Y99" s="2314"/>
      <c r="Z99" s="786"/>
      <c r="AA99" s="786"/>
      <c r="AB99" s="786"/>
      <c r="AC99" s="786"/>
      <c r="AD99" s="2313"/>
      <c r="AE99" s="2314"/>
      <c r="AF99" s="409"/>
      <c r="AG99" s="409"/>
      <c r="AH99" s="409"/>
      <c r="AI99" s="409"/>
      <c r="AJ99" s="2383"/>
      <c r="AK99" s="2384"/>
      <c r="AL99" s="414"/>
      <c r="AM99" s="437"/>
      <c r="AN99" s="414"/>
      <c r="AO99" s="437"/>
      <c r="AP99" s="414"/>
      <c r="AQ99" s="437"/>
      <c r="AR99" s="545"/>
      <c r="AS99" s="281"/>
      <c r="AT99" s="109"/>
      <c r="AU99" s="2382"/>
      <c r="AV99" s="2382"/>
      <c r="AW99" s="2382"/>
      <c r="AX99" s="2382"/>
      <c r="AY99" s="2382"/>
      <c r="AZ99" s="2382"/>
      <c r="BA99" s="2382"/>
      <c r="BB99" s="2382"/>
      <c r="BC99" s="2382"/>
      <c r="BD99" s="2382"/>
      <c r="BE99" s="2382"/>
      <c r="BF99" s="2382"/>
      <c r="BG99" s="2382"/>
      <c r="BH99" s="2382"/>
      <c r="BI99" s="2382"/>
      <c r="BJ99" s="2382"/>
      <c r="BK99" s="2382"/>
      <c r="BL99" s="2382"/>
      <c r="BM99" s="2382"/>
      <c r="BN99" s="2382"/>
      <c r="BO99" s="2382"/>
      <c r="BP99" s="2382"/>
      <c r="BQ99" s="2382"/>
      <c r="BR99" s="2382"/>
      <c r="BS99" s="2382"/>
      <c r="BT99" s="2382"/>
      <c r="BU99" s="2382"/>
      <c r="BV99" s="2382"/>
      <c r="BW99" s="2382"/>
      <c r="BX99" s="2382"/>
      <c r="BY99" s="589"/>
      <c r="BZ99" s="589"/>
      <c r="CA99" s="589"/>
    </row>
    <row r="100" spans="2:79" ht="16.5" customHeight="1" x14ac:dyDescent="0.3">
      <c r="B100" s="269"/>
      <c r="D100" s="55"/>
      <c r="E100" s="140" t="s">
        <v>532</v>
      </c>
      <c r="F100" s="140"/>
      <c r="G100" s="40"/>
      <c r="H100" s="40"/>
      <c r="I100" s="40"/>
      <c r="J100" s="40"/>
      <c r="K100" s="365"/>
      <c r="L100" s="365"/>
      <c r="M100" s="365"/>
      <c r="N100" s="234"/>
      <c r="O100" s="78" t="s">
        <v>53</v>
      </c>
      <c r="P100" s="2316">
        <v>1</v>
      </c>
      <c r="Q100" s="2316"/>
      <c r="R100" s="2399">
        <v>1</v>
      </c>
      <c r="S100" s="2399"/>
      <c r="T100" s="79" t="str">
        <f>IF(R100=1,"Y","")</f>
        <v>Y</v>
      </c>
      <c r="U100" s="569"/>
      <c r="V100" s="569"/>
      <c r="W100" s="569"/>
      <c r="X100" s="2312"/>
      <c r="Y100" s="2312"/>
      <c r="Z100" s="428"/>
      <c r="AA100" s="428"/>
      <c r="AB100" s="428"/>
      <c r="AC100" s="428"/>
      <c r="AD100" s="2316"/>
      <c r="AE100" s="2316"/>
      <c r="AF100" s="729"/>
      <c r="AG100" s="729"/>
      <c r="AH100" s="729"/>
      <c r="AI100" s="729"/>
      <c r="AJ100" s="2313"/>
      <c r="AK100" s="2314"/>
      <c r="AL100" s="2316"/>
      <c r="AM100" s="2316"/>
      <c r="AN100" s="2316"/>
      <c r="AO100" s="2316"/>
      <c r="AP100" s="2316"/>
      <c r="AQ100" s="2316"/>
      <c r="AR100" s="746"/>
      <c r="AS100" s="280"/>
      <c r="AT100" s="306"/>
      <c r="AU100" s="2382"/>
      <c r="AV100" s="2382"/>
      <c r="AW100" s="2382"/>
      <c r="AX100" s="2382"/>
      <c r="AY100" s="2382"/>
      <c r="AZ100" s="2382"/>
      <c r="BA100" s="2382"/>
      <c r="BB100" s="2382"/>
      <c r="BC100" s="2382"/>
      <c r="BD100" s="2382"/>
      <c r="BE100" s="2382"/>
      <c r="BF100" s="2382"/>
      <c r="BG100" s="2382"/>
      <c r="BH100" s="2382"/>
      <c r="BI100" s="2382"/>
      <c r="BJ100" s="2382"/>
      <c r="BK100" s="2382"/>
      <c r="BL100" s="2382"/>
      <c r="BM100" s="2382"/>
      <c r="BN100" s="2382"/>
      <c r="BO100" s="2382"/>
      <c r="BP100" s="2382"/>
      <c r="BQ100" s="2382"/>
      <c r="BR100" s="2382"/>
      <c r="BS100" s="2382"/>
      <c r="BT100" s="2382"/>
      <c r="BU100" s="2382"/>
      <c r="BV100" s="2382"/>
      <c r="BW100" s="2382"/>
      <c r="BX100" s="2382"/>
      <c r="BY100" s="589"/>
      <c r="BZ100" s="589"/>
      <c r="CA100" s="589"/>
    </row>
    <row r="101" spans="2:79" ht="16.5" customHeight="1" x14ac:dyDescent="0.3">
      <c r="B101" s="269"/>
      <c r="D101" s="71"/>
      <c r="E101" s="540" t="s">
        <v>533</v>
      </c>
      <c r="F101" s="64"/>
      <c r="G101" s="73"/>
      <c r="H101" s="73"/>
      <c r="I101" s="73"/>
      <c r="J101" s="73"/>
      <c r="K101" s="363"/>
      <c r="L101" s="363"/>
      <c r="M101" s="363"/>
      <c r="N101" s="364"/>
      <c r="O101" s="78" t="s">
        <v>53</v>
      </c>
      <c r="P101" s="2316">
        <v>2</v>
      </c>
      <c r="Q101" s="2316"/>
      <c r="R101" s="2399"/>
      <c r="S101" s="2399"/>
      <c r="T101" s="79" t="str">
        <f>IF(R101=2,"Y","")</f>
        <v/>
      </c>
      <c r="U101" s="569"/>
      <c r="V101" s="569"/>
      <c r="W101" s="569"/>
      <c r="X101" s="2316"/>
      <c r="Y101" s="2316"/>
      <c r="Z101" s="786"/>
      <c r="AA101" s="786"/>
      <c r="AB101" s="786"/>
      <c r="AC101" s="786"/>
      <c r="AD101" s="2316"/>
      <c r="AE101" s="2316"/>
      <c r="AF101" s="729"/>
      <c r="AG101" s="729"/>
      <c r="AH101" s="729"/>
      <c r="AI101" s="729"/>
      <c r="AJ101" s="2313"/>
      <c r="AK101" s="2314"/>
      <c r="AL101" s="2316"/>
      <c r="AM101" s="2316"/>
      <c r="AN101" s="2316"/>
      <c r="AO101" s="2316"/>
      <c r="AP101" s="2316"/>
      <c r="AQ101" s="2316"/>
      <c r="AR101" s="746"/>
      <c r="AS101" s="280"/>
      <c r="AT101" s="306"/>
      <c r="AU101" s="2382"/>
      <c r="AV101" s="2382"/>
      <c r="AW101" s="2382"/>
      <c r="AX101" s="2382"/>
      <c r="AY101" s="2382"/>
      <c r="AZ101" s="2382"/>
      <c r="BA101" s="2382"/>
      <c r="BB101" s="2382"/>
      <c r="BC101" s="2382"/>
      <c r="BD101" s="2382"/>
      <c r="BE101" s="2382"/>
      <c r="BF101" s="2382"/>
      <c r="BG101" s="2382"/>
      <c r="BH101" s="2382"/>
      <c r="BI101" s="2382"/>
      <c r="BJ101" s="2382"/>
      <c r="BK101" s="2382"/>
      <c r="BL101" s="2382"/>
      <c r="BM101" s="2382"/>
      <c r="BN101" s="2382"/>
      <c r="BO101" s="2382"/>
      <c r="BP101" s="2382"/>
      <c r="BQ101" s="2382"/>
      <c r="BR101" s="2382"/>
      <c r="BS101" s="2382"/>
      <c r="BT101" s="2382"/>
      <c r="BU101" s="2382"/>
      <c r="BV101" s="2382"/>
      <c r="BW101" s="2382"/>
      <c r="BX101" s="2382"/>
      <c r="BY101" s="589"/>
      <c r="BZ101" s="589"/>
      <c r="CA101" s="589"/>
    </row>
    <row r="102" spans="2:79" ht="16.5" customHeight="1" x14ac:dyDescent="0.3">
      <c r="B102" s="269"/>
      <c r="D102" s="149" t="s">
        <v>382</v>
      </c>
      <c r="E102" s="43" t="s">
        <v>351</v>
      </c>
      <c r="F102" s="138"/>
      <c r="G102" s="140"/>
      <c r="H102" s="109"/>
      <c r="I102" s="109"/>
      <c r="J102" s="109"/>
      <c r="K102" s="365"/>
      <c r="L102" s="365"/>
      <c r="M102" s="365"/>
      <c r="N102" s="234"/>
      <c r="O102" s="163"/>
      <c r="P102" s="2313"/>
      <c r="Q102" s="2314"/>
      <c r="R102" s="2313"/>
      <c r="S102" s="2314"/>
      <c r="T102" s="367"/>
      <c r="U102" s="472"/>
      <c r="V102" s="472"/>
      <c r="W102" s="472"/>
      <c r="X102" s="2313"/>
      <c r="Y102" s="2314"/>
      <c r="Z102" s="790"/>
      <c r="AA102" s="790"/>
      <c r="AB102" s="790"/>
      <c r="AC102" s="790"/>
      <c r="AD102" s="2436"/>
      <c r="AE102" s="2437"/>
      <c r="AF102" s="472"/>
      <c r="AG102" s="472"/>
      <c r="AH102" s="472"/>
      <c r="AI102" s="472"/>
      <c r="AJ102" s="2313"/>
      <c r="AK102" s="2314"/>
      <c r="AL102" s="2313"/>
      <c r="AM102" s="2314"/>
      <c r="AN102" s="2313"/>
      <c r="AO102" s="2314"/>
      <c r="AP102" s="2313"/>
      <c r="AQ102" s="2314"/>
      <c r="AR102" s="746"/>
      <c r="AS102" s="280"/>
      <c r="AT102" s="306"/>
      <c r="AU102" s="2382"/>
      <c r="AV102" s="2382"/>
      <c r="AW102" s="2382"/>
      <c r="AX102" s="2382"/>
      <c r="AY102" s="2382"/>
      <c r="AZ102" s="2382"/>
      <c r="BA102" s="2382"/>
      <c r="BB102" s="2382"/>
      <c r="BC102" s="2382"/>
      <c r="BD102" s="2382"/>
      <c r="BE102" s="2382"/>
      <c r="BF102" s="2382"/>
      <c r="BG102" s="2382"/>
      <c r="BH102" s="2382"/>
      <c r="BI102" s="2382"/>
      <c r="BJ102" s="2382"/>
      <c r="BK102" s="2382"/>
      <c r="BL102" s="2382"/>
      <c r="BM102" s="2382"/>
      <c r="BN102" s="2382"/>
      <c r="BO102" s="2382"/>
      <c r="BP102" s="2382"/>
      <c r="BQ102" s="2382"/>
      <c r="BR102" s="2382"/>
      <c r="BS102" s="2382"/>
      <c r="BT102" s="2382"/>
      <c r="BU102" s="2382"/>
      <c r="BV102" s="2382"/>
      <c r="BW102" s="2382"/>
      <c r="BX102" s="2382"/>
      <c r="BY102" s="589"/>
      <c r="BZ102" s="589"/>
      <c r="CA102" s="589"/>
    </row>
    <row r="103" spans="2:79" ht="16.5" customHeight="1" x14ac:dyDescent="0.3">
      <c r="B103" s="269"/>
      <c r="D103" s="412"/>
      <c r="E103" s="540" t="s">
        <v>534</v>
      </c>
      <c r="F103" s="106"/>
      <c r="G103" s="106"/>
      <c r="H103" s="106"/>
      <c r="I103" s="106"/>
      <c r="J103" s="106"/>
      <c r="K103" s="363"/>
      <c r="L103" s="363"/>
      <c r="M103" s="363"/>
      <c r="N103" s="364"/>
      <c r="O103" s="78" t="s">
        <v>53</v>
      </c>
      <c r="P103" s="2316">
        <v>1</v>
      </c>
      <c r="Q103" s="2316"/>
      <c r="R103" s="2399">
        <v>1</v>
      </c>
      <c r="S103" s="2399"/>
      <c r="T103" s="79" t="str">
        <f>IF(R103=1,"Y","")</f>
        <v>Y</v>
      </c>
      <c r="U103" s="569"/>
      <c r="V103" s="569"/>
      <c r="W103" s="569"/>
      <c r="X103" s="2313"/>
      <c r="Y103" s="2314"/>
      <c r="Z103" s="786"/>
      <c r="AA103" s="786"/>
      <c r="AB103" s="786"/>
      <c r="AC103" s="786"/>
      <c r="AD103" s="2313"/>
      <c r="AE103" s="2314"/>
      <c r="AF103" s="729"/>
      <c r="AG103" s="729"/>
      <c r="AH103" s="729"/>
      <c r="AI103" s="729"/>
      <c r="AJ103" s="2313"/>
      <c r="AK103" s="2314"/>
      <c r="AL103" s="2316"/>
      <c r="AM103" s="2316"/>
      <c r="AN103" s="2316"/>
      <c r="AO103" s="2316"/>
      <c r="AP103" s="2316"/>
      <c r="AQ103" s="2316"/>
      <c r="AR103" s="746"/>
      <c r="AS103" s="280"/>
      <c r="AT103" s="306"/>
      <c r="AU103" s="2382"/>
      <c r="AV103" s="2382"/>
      <c r="AW103" s="2382"/>
      <c r="AX103" s="2382"/>
      <c r="AY103" s="2382"/>
      <c r="AZ103" s="2382"/>
      <c r="BA103" s="2382"/>
      <c r="BB103" s="2382"/>
      <c r="BC103" s="2382"/>
      <c r="BD103" s="2382"/>
      <c r="BE103" s="2382"/>
      <c r="BF103" s="2382"/>
      <c r="BG103" s="2382"/>
      <c r="BH103" s="2382"/>
      <c r="BI103" s="2382"/>
      <c r="BJ103" s="2382"/>
      <c r="BK103" s="2382"/>
      <c r="BL103" s="2382"/>
      <c r="BM103" s="2382"/>
      <c r="BN103" s="2382"/>
      <c r="BO103" s="2382"/>
      <c r="BP103" s="2382"/>
      <c r="BQ103" s="2382"/>
      <c r="BR103" s="2382"/>
      <c r="BS103" s="2382"/>
      <c r="BT103" s="2382"/>
      <c r="BU103" s="2382"/>
      <c r="BV103" s="2382"/>
      <c r="BW103" s="2382"/>
      <c r="BX103" s="2382"/>
      <c r="BY103" s="589"/>
      <c r="BZ103" s="589"/>
      <c r="CA103" s="589"/>
    </row>
    <row r="104" spans="2:79" ht="16.5" customHeight="1" x14ac:dyDescent="0.3">
      <c r="B104" s="269"/>
      <c r="D104" s="414"/>
      <c r="E104" s="372" t="s">
        <v>535</v>
      </c>
      <c r="F104" s="257"/>
      <c r="G104" s="257"/>
      <c r="H104" s="257"/>
      <c r="I104" s="257"/>
      <c r="J104" s="257"/>
      <c r="K104" s="365"/>
      <c r="L104" s="365"/>
      <c r="M104" s="365"/>
      <c r="N104" s="234"/>
      <c r="O104" s="163"/>
      <c r="P104" s="2316"/>
      <c r="Q104" s="2316"/>
      <c r="R104" s="2316"/>
      <c r="S104" s="2316"/>
      <c r="T104" s="367"/>
      <c r="U104" s="473"/>
      <c r="V104" s="473"/>
      <c r="W104" s="473"/>
      <c r="X104" s="2313"/>
      <c r="Y104" s="2314"/>
      <c r="Z104" s="786"/>
      <c r="AA104" s="786"/>
      <c r="AB104" s="786"/>
      <c r="AC104" s="786"/>
      <c r="AD104" s="2313"/>
      <c r="AE104" s="2314"/>
      <c r="AF104" s="473"/>
      <c r="AG104" s="473"/>
      <c r="AH104" s="473"/>
      <c r="AI104" s="473"/>
      <c r="AJ104" s="2316"/>
      <c r="AK104" s="2316"/>
      <c r="AL104" s="2316"/>
      <c r="AM104" s="2316"/>
      <c r="AN104" s="2316"/>
      <c r="AO104" s="2316"/>
      <c r="AP104" s="2316"/>
      <c r="AQ104" s="2316"/>
      <c r="AR104" s="746"/>
      <c r="AS104" s="280"/>
      <c r="AT104" s="306"/>
      <c r="AU104" s="2382"/>
      <c r="AV104" s="2382"/>
      <c r="AW104" s="2382"/>
      <c r="AX104" s="2382"/>
      <c r="AY104" s="2382"/>
      <c r="AZ104" s="2382"/>
      <c r="BA104" s="2382"/>
      <c r="BB104" s="2382"/>
      <c r="BC104" s="2382"/>
      <c r="BD104" s="2382"/>
      <c r="BE104" s="2382"/>
      <c r="BF104" s="2382"/>
      <c r="BG104" s="2382"/>
      <c r="BH104" s="2382"/>
      <c r="BI104" s="2382"/>
      <c r="BJ104" s="2382"/>
      <c r="BK104" s="2382"/>
      <c r="BL104" s="2382"/>
      <c r="BM104" s="2382"/>
      <c r="BN104" s="2382"/>
      <c r="BO104" s="2382"/>
      <c r="BP104" s="2382"/>
      <c r="BQ104" s="2382"/>
      <c r="BR104" s="2382"/>
      <c r="BS104" s="2382"/>
      <c r="BT104" s="2382"/>
      <c r="BU104" s="2382"/>
      <c r="BV104" s="2382"/>
      <c r="BW104" s="2382"/>
      <c r="BX104" s="2382"/>
      <c r="BY104" s="589"/>
      <c r="BZ104" s="589"/>
      <c r="CA104" s="589"/>
    </row>
    <row r="105" spans="2:79" ht="16.5" customHeight="1" x14ac:dyDescent="0.3">
      <c r="B105" s="269"/>
      <c r="D105" s="412"/>
      <c r="E105" s="542" t="s">
        <v>629</v>
      </c>
      <c r="F105" s="106"/>
      <c r="G105" s="106"/>
      <c r="H105" s="106"/>
      <c r="I105" s="106"/>
      <c r="J105" s="106"/>
      <c r="K105" s="363"/>
      <c r="L105" s="363"/>
      <c r="M105" s="363"/>
      <c r="N105" s="364"/>
      <c r="O105" s="78" t="s">
        <v>53</v>
      </c>
      <c r="P105" s="2316">
        <v>1</v>
      </c>
      <c r="Q105" s="2316"/>
      <c r="R105" s="2399"/>
      <c r="S105" s="2399"/>
      <c r="T105" s="79" t="str">
        <f>IF(R105=1,"Y","")</f>
        <v/>
      </c>
      <c r="U105" s="569"/>
      <c r="V105" s="569"/>
      <c r="W105" s="569"/>
      <c r="X105" s="2312"/>
      <c r="Y105" s="2312"/>
      <c r="Z105" s="428"/>
      <c r="AA105" s="428"/>
      <c r="AB105" s="428"/>
      <c r="AC105" s="428"/>
      <c r="AD105" s="2316"/>
      <c r="AE105" s="2316"/>
      <c r="AF105" s="729"/>
      <c r="AG105" s="729"/>
      <c r="AH105" s="729"/>
      <c r="AI105" s="729"/>
      <c r="AJ105" s="2313"/>
      <c r="AK105" s="2314"/>
      <c r="AL105" s="2316"/>
      <c r="AM105" s="2316"/>
      <c r="AN105" s="2316"/>
      <c r="AO105" s="2316"/>
      <c r="AP105" s="2316"/>
      <c r="AQ105" s="2316"/>
      <c r="AR105" s="746"/>
      <c r="AS105" s="280"/>
      <c r="AT105" s="306"/>
      <c r="AU105" s="2382"/>
      <c r="AV105" s="2382"/>
      <c r="AW105" s="2382"/>
      <c r="AX105" s="2382"/>
      <c r="AY105" s="2382"/>
      <c r="AZ105" s="2382"/>
      <c r="BA105" s="2382"/>
      <c r="BB105" s="2382"/>
      <c r="BC105" s="2382"/>
      <c r="BD105" s="2382"/>
      <c r="BE105" s="2382"/>
      <c r="BF105" s="2382"/>
      <c r="BG105" s="2382"/>
      <c r="BH105" s="2382"/>
      <c r="BI105" s="2382"/>
      <c r="BJ105" s="2382"/>
      <c r="BK105" s="2382"/>
      <c r="BL105" s="2382"/>
      <c r="BM105" s="2382"/>
      <c r="BN105" s="2382"/>
      <c r="BO105" s="2382"/>
      <c r="BP105" s="2382"/>
      <c r="BQ105" s="2382"/>
      <c r="BR105" s="2382"/>
      <c r="BS105" s="2382"/>
      <c r="BT105" s="2382"/>
      <c r="BU105" s="2382"/>
      <c r="BV105" s="2382"/>
      <c r="BW105" s="2382"/>
      <c r="BX105" s="2382"/>
      <c r="BY105" s="589"/>
      <c r="BZ105" s="589"/>
      <c r="CA105" s="589"/>
    </row>
    <row r="106" spans="2:79" ht="16.5" customHeight="1" x14ac:dyDescent="0.3">
      <c r="B106" s="269"/>
      <c r="D106" s="412"/>
      <c r="E106" s="542" t="s">
        <v>630</v>
      </c>
      <c r="F106" s="410"/>
      <c r="G106" s="410"/>
      <c r="H106" s="410"/>
      <c r="I106" s="410"/>
      <c r="J106" s="410"/>
      <c r="K106" s="402"/>
      <c r="L106" s="402"/>
      <c r="M106" s="402"/>
      <c r="N106" s="403"/>
      <c r="O106" s="427" t="s">
        <v>53</v>
      </c>
      <c r="P106" s="2313">
        <v>2</v>
      </c>
      <c r="Q106" s="2314"/>
      <c r="R106" s="2413">
        <v>2</v>
      </c>
      <c r="S106" s="2414"/>
      <c r="T106" s="428" t="str">
        <f>IF(R106=2,"Y","")</f>
        <v>Y</v>
      </c>
      <c r="U106" s="569"/>
      <c r="V106" s="569"/>
      <c r="W106" s="569"/>
      <c r="X106" s="2316"/>
      <c r="Y106" s="2316"/>
      <c r="Z106" s="786"/>
      <c r="AA106" s="786"/>
      <c r="AB106" s="786"/>
      <c r="AC106" s="786"/>
      <c r="AD106" s="2316"/>
      <c r="AE106" s="2316"/>
      <c r="AF106" s="729"/>
      <c r="AG106" s="729"/>
      <c r="AH106" s="729"/>
      <c r="AI106" s="729"/>
      <c r="AJ106" s="412"/>
      <c r="AK106" s="547"/>
      <c r="AL106" s="412"/>
      <c r="AM106" s="547"/>
      <c r="AN106" s="412"/>
      <c r="AO106" s="547"/>
      <c r="AP106" s="412"/>
      <c r="AQ106" s="547"/>
      <c r="AR106" s="545"/>
      <c r="AS106" s="281"/>
      <c r="AT106" s="109"/>
      <c r="AU106" s="2382"/>
      <c r="AV106" s="2382"/>
      <c r="AW106" s="2382"/>
      <c r="AX106" s="2382"/>
      <c r="AY106" s="2382"/>
      <c r="AZ106" s="2382"/>
      <c r="BA106" s="2382"/>
      <c r="BB106" s="2382"/>
      <c r="BC106" s="2382"/>
      <c r="BD106" s="2382"/>
      <c r="BE106" s="2382"/>
      <c r="BF106" s="2382"/>
      <c r="BG106" s="2382"/>
      <c r="BH106" s="2382"/>
      <c r="BI106" s="2382"/>
      <c r="BJ106" s="2382"/>
      <c r="BK106" s="2382"/>
      <c r="BL106" s="2382"/>
      <c r="BM106" s="2382"/>
      <c r="BN106" s="2382"/>
      <c r="BO106" s="2382"/>
      <c r="BP106" s="2382"/>
      <c r="BQ106" s="2382"/>
      <c r="BR106" s="2382"/>
      <c r="BS106" s="2382"/>
      <c r="BT106" s="2382"/>
      <c r="BU106" s="2382"/>
      <c r="BV106" s="2382"/>
      <c r="BW106" s="2382"/>
      <c r="BX106" s="2382"/>
      <c r="BY106" s="589"/>
      <c r="BZ106" s="589"/>
      <c r="CA106" s="589"/>
    </row>
    <row r="107" spans="2:79" s="398" customFormat="1" ht="16.5" customHeight="1" x14ac:dyDescent="0.3">
      <c r="B107" s="456"/>
      <c r="D107" s="414"/>
      <c r="E107" s="542" t="s">
        <v>631</v>
      </c>
      <c r="F107" s="401"/>
      <c r="G107" s="401"/>
      <c r="H107" s="401"/>
      <c r="I107" s="401"/>
      <c r="J107" s="401"/>
      <c r="K107" s="399"/>
      <c r="L107" s="399"/>
      <c r="M107" s="399"/>
      <c r="N107" s="400"/>
      <c r="O107" s="493" t="s">
        <v>53</v>
      </c>
      <c r="P107" s="2422">
        <v>3</v>
      </c>
      <c r="Q107" s="2423"/>
      <c r="R107" s="2472"/>
      <c r="S107" s="2473"/>
      <c r="T107" s="489" t="str">
        <f>IF(R107=3,"Y","")</f>
        <v/>
      </c>
      <c r="U107" s="572"/>
      <c r="V107" s="572"/>
      <c r="W107" s="572"/>
      <c r="X107" s="2313"/>
      <c r="Y107" s="2314"/>
      <c r="Z107" s="790"/>
      <c r="AA107" s="790"/>
      <c r="AB107" s="790"/>
      <c r="AC107" s="790"/>
      <c r="AD107" s="2436"/>
      <c r="AE107" s="2437"/>
      <c r="AF107" s="731"/>
      <c r="AG107" s="731"/>
      <c r="AH107" s="731"/>
      <c r="AI107" s="731"/>
      <c r="AJ107" s="414"/>
      <c r="AK107" s="437"/>
      <c r="AL107" s="414"/>
      <c r="AM107" s="437"/>
      <c r="AN107" s="414"/>
      <c r="AO107" s="437"/>
      <c r="AP107" s="414"/>
      <c r="AQ107" s="437"/>
      <c r="AR107" s="545"/>
      <c r="AS107" s="459"/>
      <c r="AT107" s="431"/>
      <c r="AU107" s="2382"/>
      <c r="AV107" s="2382"/>
      <c r="AW107" s="2382"/>
      <c r="AX107" s="2382"/>
      <c r="AY107" s="2382"/>
      <c r="AZ107" s="2382"/>
      <c r="BA107" s="2382"/>
      <c r="BB107" s="2382"/>
      <c r="BC107" s="2382"/>
      <c r="BD107" s="2382"/>
      <c r="BE107" s="2382"/>
      <c r="BF107" s="2382"/>
      <c r="BG107" s="2382"/>
      <c r="BH107" s="2382"/>
      <c r="BI107" s="2382"/>
      <c r="BJ107" s="2382"/>
      <c r="BK107" s="2382"/>
      <c r="BL107" s="2382"/>
      <c r="BM107" s="2382"/>
      <c r="BN107" s="2382"/>
      <c r="BO107" s="2382"/>
      <c r="BP107" s="2382"/>
      <c r="BQ107" s="2382"/>
      <c r="BR107" s="2382"/>
      <c r="BS107" s="2382"/>
      <c r="BT107" s="2382"/>
      <c r="BU107" s="2382"/>
      <c r="BV107" s="2382"/>
      <c r="BW107" s="2382"/>
      <c r="BX107" s="2382"/>
      <c r="BY107" s="589"/>
      <c r="BZ107" s="589"/>
      <c r="CA107" s="589"/>
    </row>
    <row r="108" spans="2:79" ht="16.5" customHeight="1" x14ac:dyDescent="0.3">
      <c r="B108" s="269"/>
      <c r="D108" s="664" t="s">
        <v>383</v>
      </c>
      <c r="E108" s="98" t="s">
        <v>140</v>
      </c>
      <c r="F108" s="65"/>
      <c r="G108" s="106"/>
      <c r="H108" s="106"/>
      <c r="I108" s="106"/>
      <c r="J108" s="106"/>
      <c r="K108" s="363"/>
      <c r="L108" s="363"/>
      <c r="M108" s="363"/>
      <c r="N108" s="364"/>
      <c r="O108" s="163"/>
      <c r="P108" s="2316"/>
      <c r="Q108" s="2316"/>
      <c r="R108" s="2316"/>
      <c r="S108" s="2316"/>
      <c r="T108" s="367"/>
      <c r="U108" s="473"/>
      <c r="V108" s="473"/>
      <c r="W108" s="473"/>
      <c r="X108" s="2313"/>
      <c r="Y108" s="2314"/>
      <c r="Z108" s="786"/>
      <c r="AA108" s="786"/>
      <c r="AB108" s="786"/>
      <c r="AC108" s="786"/>
      <c r="AD108" s="2313"/>
      <c r="AE108" s="2314"/>
      <c r="AF108" s="473"/>
      <c r="AG108" s="473"/>
      <c r="AH108" s="473"/>
      <c r="AI108" s="473"/>
      <c r="AJ108" s="2316"/>
      <c r="AK108" s="2316"/>
      <c r="AL108" s="2316"/>
      <c r="AM108" s="2316"/>
      <c r="AN108" s="2316"/>
      <c r="AO108" s="2316"/>
      <c r="AP108" s="2316"/>
      <c r="AQ108" s="2316"/>
      <c r="AR108" s="746"/>
      <c r="AS108" s="280"/>
      <c r="AT108" s="306"/>
      <c r="AU108" s="2382"/>
      <c r="AV108" s="2382"/>
      <c r="AW108" s="2382"/>
      <c r="AX108" s="2382"/>
      <c r="AY108" s="2382"/>
      <c r="AZ108" s="2382"/>
      <c r="BA108" s="2382"/>
      <c r="BB108" s="2382"/>
      <c r="BC108" s="2382"/>
      <c r="BD108" s="2382"/>
      <c r="BE108" s="2382"/>
      <c r="BF108" s="2382"/>
      <c r="BG108" s="2382"/>
      <c r="BH108" s="2382"/>
      <c r="BI108" s="2382"/>
      <c r="BJ108" s="2382"/>
      <c r="BK108" s="2382"/>
      <c r="BL108" s="2382"/>
      <c r="BM108" s="2382"/>
      <c r="BN108" s="2382"/>
      <c r="BO108" s="2382"/>
      <c r="BP108" s="2382"/>
      <c r="BQ108" s="2382"/>
      <c r="BR108" s="2382"/>
      <c r="BS108" s="2382"/>
      <c r="BT108" s="2382"/>
      <c r="BU108" s="2382"/>
      <c r="BV108" s="2382"/>
      <c r="BW108" s="2382"/>
      <c r="BX108" s="2382"/>
      <c r="BY108" s="589"/>
      <c r="BZ108" s="589"/>
      <c r="CA108" s="589"/>
    </row>
    <row r="109" spans="2:79" ht="16.5" customHeight="1" x14ac:dyDescent="0.3">
      <c r="B109" s="269"/>
      <c r="D109" s="414"/>
      <c r="E109" s="141" t="s">
        <v>300</v>
      </c>
      <c r="F109" s="140"/>
      <c r="G109" s="257"/>
      <c r="H109" s="257"/>
      <c r="I109" s="257"/>
      <c r="J109" s="257"/>
      <c r="K109" s="365"/>
      <c r="L109" s="365"/>
      <c r="M109" s="365"/>
      <c r="N109" s="234"/>
      <c r="O109" s="78" t="s">
        <v>53</v>
      </c>
      <c r="P109" s="2316">
        <v>1</v>
      </c>
      <c r="Q109" s="2316"/>
      <c r="R109" s="2399">
        <v>1</v>
      </c>
      <c r="S109" s="2399"/>
      <c r="T109" s="79" t="str">
        <f>IF(R109=1,"Y","")</f>
        <v>Y</v>
      </c>
      <c r="U109" s="569"/>
      <c r="V109" s="569"/>
      <c r="W109" s="569"/>
      <c r="X109" s="2313"/>
      <c r="Y109" s="2314"/>
      <c r="Z109" s="786"/>
      <c r="AA109" s="786"/>
      <c r="AB109" s="786"/>
      <c r="AC109" s="786"/>
      <c r="AD109" s="2313"/>
      <c r="AE109" s="2314"/>
      <c r="AF109" s="729"/>
      <c r="AG109" s="729"/>
      <c r="AH109" s="729"/>
      <c r="AI109" s="729"/>
      <c r="AJ109" s="2313"/>
      <c r="AK109" s="2314"/>
      <c r="AL109" s="2316"/>
      <c r="AM109" s="2316"/>
      <c r="AN109" s="2316"/>
      <c r="AO109" s="2316"/>
      <c r="AP109" s="2316"/>
      <c r="AQ109" s="2316"/>
      <c r="AR109" s="746"/>
      <c r="AS109" s="280"/>
      <c r="AT109" s="306"/>
      <c r="AU109" s="2382"/>
      <c r="AV109" s="2382"/>
      <c r="AW109" s="2382"/>
      <c r="AX109" s="2382"/>
      <c r="AY109" s="2382"/>
      <c r="AZ109" s="2382"/>
      <c r="BA109" s="2382"/>
      <c r="BB109" s="2382"/>
      <c r="BC109" s="2382"/>
      <c r="BD109" s="2382"/>
      <c r="BE109" s="2382"/>
      <c r="BF109" s="2382"/>
      <c r="BG109" s="2382"/>
      <c r="BH109" s="2382"/>
      <c r="BI109" s="2382"/>
      <c r="BJ109" s="2382"/>
      <c r="BK109" s="2382"/>
      <c r="BL109" s="2382"/>
      <c r="BM109" s="2382"/>
      <c r="BN109" s="2382"/>
      <c r="BO109" s="2382"/>
      <c r="BP109" s="2382"/>
      <c r="BQ109" s="2382"/>
      <c r="BR109" s="2382"/>
      <c r="BS109" s="2382"/>
      <c r="BT109" s="2382"/>
      <c r="BU109" s="2382"/>
      <c r="BV109" s="2382"/>
      <c r="BW109" s="2382"/>
      <c r="BX109" s="2382"/>
      <c r="BY109" s="589"/>
      <c r="BZ109" s="589"/>
      <c r="CA109" s="589"/>
    </row>
    <row r="110" spans="2:79" ht="16.5" customHeight="1" x14ac:dyDescent="0.3">
      <c r="B110" s="269"/>
      <c r="D110" s="412"/>
      <c r="E110" s="72" t="s">
        <v>301</v>
      </c>
      <c r="F110" s="64"/>
      <c r="G110" s="106"/>
      <c r="H110" s="106"/>
      <c r="I110" s="106"/>
      <c r="J110" s="106"/>
      <c r="K110" s="363"/>
      <c r="L110" s="363"/>
      <c r="M110" s="363"/>
      <c r="N110" s="364"/>
      <c r="O110" s="78" t="s">
        <v>53</v>
      </c>
      <c r="P110" s="2313">
        <v>2</v>
      </c>
      <c r="Q110" s="2314"/>
      <c r="R110" s="2413"/>
      <c r="S110" s="2414"/>
      <c r="T110" s="79" t="str">
        <f>IF(R110=2,"Y","")</f>
        <v/>
      </c>
      <c r="U110" s="569"/>
      <c r="V110" s="569"/>
      <c r="W110" s="569"/>
      <c r="X110" s="2312"/>
      <c r="Y110" s="2312"/>
      <c r="Z110" s="428"/>
      <c r="AA110" s="428"/>
      <c r="AB110" s="428"/>
      <c r="AC110" s="428"/>
      <c r="AD110" s="2316"/>
      <c r="AE110" s="2316"/>
      <c r="AF110" s="729"/>
      <c r="AG110" s="729"/>
      <c r="AH110" s="729"/>
      <c r="AI110" s="729"/>
      <c r="AJ110" s="2313"/>
      <c r="AK110" s="2314"/>
      <c r="AL110" s="2313"/>
      <c r="AM110" s="2314"/>
      <c r="AN110" s="2313"/>
      <c r="AO110" s="2314"/>
      <c r="AP110" s="2313"/>
      <c r="AQ110" s="2314"/>
      <c r="AR110" s="746"/>
      <c r="AS110" s="280"/>
      <c r="AT110" s="306"/>
      <c r="AU110" s="2382"/>
      <c r="AV110" s="2382"/>
      <c r="AW110" s="2382"/>
      <c r="AX110" s="2382"/>
      <c r="AY110" s="2382"/>
      <c r="AZ110" s="2382"/>
      <c r="BA110" s="2382"/>
      <c r="BB110" s="2382"/>
      <c r="BC110" s="2382"/>
      <c r="BD110" s="2382"/>
      <c r="BE110" s="2382"/>
      <c r="BF110" s="2382"/>
      <c r="BG110" s="2382"/>
      <c r="BH110" s="2382"/>
      <c r="BI110" s="2382"/>
      <c r="BJ110" s="2382"/>
      <c r="BK110" s="2382"/>
      <c r="BL110" s="2382"/>
      <c r="BM110" s="2382"/>
      <c r="BN110" s="2382"/>
      <c r="BO110" s="2382"/>
      <c r="BP110" s="2382"/>
      <c r="BQ110" s="2382"/>
      <c r="BR110" s="2382"/>
      <c r="BS110" s="2382"/>
      <c r="BT110" s="2382"/>
      <c r="BU110" s="2382"/>
      <c r="BV110" s="2382"/>
      <c r="BW110" s="2382"/>
      <c r="BX110" s="2382"/>
      <c r="BY110" s="589"/>
      <c r="BZ110" s="589"/>
      <c r="CA110" s="589"/>
    </row>
    <row r="111" spans="2:79" ht="16.5" customHeight="1" x14ac:dyDescent="0.3">
      <c r="B111" s="269"/>
      <c r="D111" s="414"/>
      <c r="E111" s="141" t="s">
        <v>302</v>
      </c>
      <c r="F111" s="140"/>
      <c r="G111" s="257"/>
      <c r="H111" s="257"/>
      <c r="I111" s="257"/>
      <c r="J111" s="150"/>
      <c r="K111" s="365"/>
      <c r="L111" s="365"/>
      <c r="M111" s="365"/>
      <c r="N111" s="234"/>
      <c r="O111" s="78" t="s">
        <v>53</v>
      </c>
      <c r="P111" s="2316">
        <v>3</v>
      </c>
      <c r="Q111" s="2316"/>
      <c r="R111" s="2399"/>
      <c r="S111" s="2399"/>
      <c r="T111" s="79" t="str">
        <f>IF(R111=3,"Y","")</f>
        <v/>
      </c>
      <c r="U111" s="428"/>
      <c r="V111" s="428"/>
      <c r="W111" s="428"/>
      <c r="X111" s="2316"/>
      <c r="Y111" s="2316"/>
      <c r="Z111" s="786"/>
      <c r="AA111" s="786"/>
      <c r="AB111" s="786"/>
      <c r="AC111" s="786"/>
      <c r="AD111" s="2316"/>
      <c r="AE111" s="2316"/>
      <c r="AF111" s="428"/>
      <c r="AG111" s="428"/>
      <c r="AH111" s="428"/>
      <c r="AI111" s="428"/>
      <c r="AJ111" s="2316"/>
      <c r="AK111" s="2316"/>
      <c r="AL111" s="2316"/>
      <c r="AM111" s="2316"/>
      <c r="AN111" s="2316"/>
      <c r="AO111" s="2316"/>
      <c r="AP111" s="2316"/>
      <c r="AQ111" s="2316"/>
      <c r="AR111" s="746"/>
      <c r="AS111" s="280"/>
      <c r="AT111" s="306"/>
      <c r="AU111" s="2382"/>
      <c r="AV111" s="2382"/>
      <c r="AW111" s="2382"/>
      <c r="AX111" s="2382"/>
      <c r="AY111" s="2382"/>
      <c r="AZ111" s="2382"/>
      <c r="BA111" s="2382"/>
      <c r="BB111" s="2382"/>
      <c r="BC111" s="2382"/>
      <c r="BD111" s="2382"/>
      <c r="BE111" s="2382"/>
      <c r="BF111" s="2382"/>
      <c r="BG111" s="2382"/>
      <c r="BH111" s="2382"/>
      <c r="BI111" s="2382"/>
      <c r="BJ111" s="2382"/>
      <c r="BK111" s="2382"/>
      <c r="BL111" s="2382"/>
      <c r="BM111" s="2382"/>
      <c r="BN111" s="2382"/>
      <c r="BO111" s="2382"/>
      <c r="BP111" s="2382"/>
      <c r="BQ111" s="2382"/>
      <c r="BR111" s="2382"/>
      <c r="BS111" s="2382"/>
      <c r="BT111" s="2382"/>
      <c r="BU111" s="2382"/>
      <c r="BV111" s="2382"/>
      <c r="BW111" s="2382"/>
      <c r="BX111" s="2382"/>
      <c r="BY111" s="589"/>
      <c r="BZ111" s="589"/>
      <c r="CA111" s="589"/>
    </row>
    <row r="112" spans="2:79" ht="16.5" customHeight="1" x14ac:dyDescent="0.3">
      <c r="B112" s="269"/>
      <c r="D112" s="412"/>
      <c r="E112" s="72" t="s">
        <v>303</v>
      </c>
      <c r="F112" s="64"/>
      <c r="G112" s="106"/>
      <c r="H112" s="106"/>
      <c r="I112" s="106"/>
      <c r="J112" s="106"/>
      <c r="K112" s="363"/>
      <c r="L112" s="363"/>
      <c r="M112" s="363"/>
      <c r="N112" s="364"/>
      <c r="O112" s="78" t="s">
        <v>53</v>
      </c>
      <c r="P112" s="2316">
        <v>4</v>
      </c>
      <c r="Q112" s="2316"/>
      <c r="R112" s="2399"/>
      <c r="S112" s="2399"/>
      <c r="T112" s="79" t="str">
        <f>IF(R112=4,"Y","")</f>
        <v/>
      </c>
      <c r="U112" s="428"/>
      <c r="V112" s="428"/>
      <c r="W112" s="428"/>
      <c r="X112" s="2313"/>
      <c r="Y112" s="2314"/>
      <c r="Z112" s="790"/>
      <c r="AA112" s="790"/>
      <c r="AB112" s="790"/>
      <c r="AC112" s="790"/>
      <c r="AD112" s="2436"/>
      <c r="AE112" s="2437"/>
      <c r="AF112" s="428"/>
      <c r="AG112" s="428"/>
      <c r="AH112" s="428"/>
      <c r="AI112" s="428"/>
      <c r="AJ112" s="2316"/>
      <c r="AK112" s="2316"/>
      <c r="AL112" s="2316"/>
      <c r="AM112" s="2316"/>
      <c r="AN112" s="2316"/>
      <c r="AO112" s="2316"/>
      <c r="AP112" s="2316"/>
      <c r="AQ112" s="2316"/>
      <c r="AR112" s="746"/>
      <c r="AS112" s="280"/>
      <c r="AT112" s="306"/>
      <c r="AU112" s="2382"/>
      <c r="AV112" s="2382"/>
      <c r="AW112" s="2382"/>
      <c r="AX112" s="2382"/>
      <c r="AY112" s="2382"/>
      <c r="AZ112" s="2382"/>
      <c r="BA112" s="2382"/>
      <c r="BB112" s="2382"/>
      <c r="BC112" s="2382"/>
      <c r="BD112" s="2382"/>
      <c r="BE112" s="2382"/>
      <c r="BF112" s="2382"/>
      <c r="BG112" s="2382"/>
      <c r="BH112" s="2382"/>
      <c r="BI112" s="2382"/>
      <c r="BJ112" s="2382"/>
      <c r="BK112" s="2382"/>
      <c r="BL112" s="2382"/>
      <c r="BM112" s="2382"/>
      <c r="BN112" s="2382"/>
      <c r="BO112" s="2382"/>
      <c r="BP112" s="2382"/>
      <c r="BQ112" s="2382"/>
      <c r="BR112" s="2382"/>
      <c r="BS112" s="2382"/>
      <c r="BT112" s="2382"/>
      <c r="BU112" s="2382"/>
      <c r="BV112" s="2382"/>
      <c r="BW112" s="2382"/>
      <c r="BX112" s="2382"/>
      <c r="BY112" s="589"/>
      <c r="BZ112" s="589"/>
      <c r="CA112" s="589"/>
    </row>
    <row r="113" spans="2:79" ht="16.5" customHeight="1" x14ac:dyDescent="0.3">
      <c r="B113" s="269"/>
      <c r="D113" s="414"/>
      <c r="E113" s="141" t="s">
        <v>304</v>
      </c>
      <c r="F113" s="140"/>
      <c r="G113" s="257"/>
      <c r="H113" s="257"/>
      <c r="I113" s="257"/>
      <c r="J113" s="257"/>
      <c r="K113" s="365"/>
      <c r="L113" s="365"/>
      <c r="M113" s="365"/>
      <c r="N113" s="234"/>
      <c r="O113" s="78" t="s">
        <v>53</v>
      </c>
      <c r="P113" s="2316">
        <v>5</v>
      </c>
      <c r="Q113" s="2316"/>
      <c r="R113" s="2399"/>
      <c r="S113" s="2399"/>
      <c r="T113" s="79" t="str">
        <f>IF(R113=5,"Y","")</f>
        <v/>
      </c>
      <c r="U113" s="428"/>
      <c r="V113" s="428"/>
      <c r="W113" s="428"/>
      <c r="X113" s="2313"/>
      <c r="Y113" s="2314"/>
      <c r="Z113" s="786"/>
      <c r="AA113" s="786"/>
      <c r="AB113" s="786"/>
      <c r="AC113" s="786"/>
      <c r="AD113" s="2313"/>
      <c r="AE113" s="2314"/>
      <c r="AF113" s="428"/>
      <c r="AG113" s="428"/>
      <c r="AH113" s="428"/>
      <c r="AI113" s="428"/>
      <c r="AJ113" s="2316"/>
      <c r="AK113" s="2316"/>
      <c r="AL113" s="2316"/>
      <c r="AM113" s="2316"/>
      <c r="AN113" s="2316"/>
      <c r="AO113" s="2316"/>
      <c r="AP113" s="2316"/>
      <c r="AQ113" s="2316"/>
      <c r="AR113" s="746"/>
      <c r="AS113" s="280"/>
      <c r="AT113" s="306"/>
      <c r="AU113" s="2382"/>
      <c r="AV113" s="2382"/>
      <c r="AW113" s="2382"/>
      <c r="AX113" s="2382"/>
      <c r="AY113" s="2382"/>
      <c r="AZ113" s="2382"/>
      <c r="BA113" s="2382"/>
      <c r="BB113" s="2382"/>
      <c r="BC113" s="2382"/>
      <c r="BD113" s="2382"/>
      <c r="BE113" s="2382"/>
      <c r="BF113" s="2382"/>
      <c r="BG113" s="2382"/>
      <c r="BH113" s="2382"/>
      <c r="BI113" s="2382"/>
      <c r="BJ113" s="2382"/>
      <c r="BK113" s="2382"/>
      <c r="BL113" s="2382"/>
      <c r="BM113" s="2382"/>
      <c r="BN113" s="2382"/>
      <c r="BO113" s="2382"/>
      <c r="BP113" s="2382"/>
      <c r="BQ113" s="2382"/>
      <c r="BR113" s="2382"/>
      <c r="BS113" s="2382"/>
      <c r="BT113" s="2382"/>
      <c r="BU113" s="2382"/>
      <c r="BV113" s="2382"/>
      <c r="BW113" s="2382"/>
      <c r="BX113" s="2382"/>
      <c r="BY113" s="589"/>
      <c r="BZ113" s="589"/>
      <c r="CA113" s="589"/>
    </row>
    <row r="114" spans="2:79" ht="16.5" customHeight="1" x14ac:dyDescent="0.3">
      <c r="B114" s="269"/>
      <c r="D114" s="664" t="s">
        <v>384</v>
      </c>
      <c r="E114" s="133" t="s">
        <v>79</v>
      </c>
      <c r="F114" s="292"/>
      <c r="G114" s="106"/>
      <c r="H114" s="106"/>
      <c r="I114" s="106"/>
      <c r="J114" s="106"/>
      <c r="K114" s="363"/>
      <c r="L114" s="363"/>
      <c r="M114" s="363"/>
      <c r="N114" s="364"/>
      <c r="O114" s="163"/>
      <c r="P114" s="32"/>
      <c r="Q114" s="164"/>
      <c r="R114" s="32"/>
      <c r="S114" s="164"/>
      <c r="T114" s="367"/>
      <c r="U114" s="472"/>
      <c r="V114" s="472"/>
      <c r="W114" s="472"/>
      <c r="X114" s="2313"/>
      <c r="Y114" s="2314"/>
      <c r="Z114" s="786"/>
      <c r="AA114" s="786"/>
      <c r="AB114" s="786"/>
      <c r="AC114" s="786"/>
      <c r="AD114" s="2313"/>
      <c r="AE114" s="2314"/>
      <c r="AF114" s="472"/>
      <c r="AG114" s="472"/>
      <c r="AH114" s="472"/>
      <c r="AI114" s="472"/>
      <c r="AJ114" s="2383"/>
      <c r="AK114" s="2384"/>
      <c r="AL114" s="414"/>
      <c r="AM114" s="437"/>
      <c r="AN114" s="414"/>
      <c r="AO114" s="437"/>
      <c r="AP114" s="414"/>
      <c r="AQ114" s="437"/>
      <c r="AR114" s="545"/>
      <c r="AS114" s="281"/>
      <c r="AT114" s="109"/>
      <c r="AU114" s="2382"/>
      <c r="AV114" s="2382"/>
      <c r="AW114" s="2382"/>
      <c r="AX114" s="2382"/>
      <c r="AY114" s="2382"/>
      <c r="AZ114" s="2382"/>
      <c r="BA114" s="2382"/>
      <c r="BB114" s="2382"/>
      <c r="BC114" s="2382"/>
      <c r="BD114" s="2382"/>
      <c r="BE114" s="2382"/>
      <c r="BF114" s="2382"/>
      <c r="BG114" s="2382"/>
      <c r="BH114" s="2382"/>
      <c r="BI114" s="2382"/>
      <c r="BJ114" s="2382"/>
      <c r="BK114" s="2382"/>
      <c r="BL114" s="2382"/>
      <c r="BM114" s="2382"/>
      <c r="BN114" s="2382"/>
      <c r="BO114" s="2382"/>
      <c r="BP114" s="2382"/>
      <c r="BQ114" s="2382"/>
      <c r="BR114" s="2382"/>
      <c r="BS114" s="2382"/>
      <c r="BT114" s="2382"/>
      <c r="BU114" s="2382"/>
      <c r="BV114" s="2382"/>
      <c r="BW114" s="2382"/>
      <c r="BX114" s="2382"/>
      <c r="BY114" s="589"/>
      <c r="BZ114" s="589"/>
      <c r="CA114" s="589"/>
    </row>
    <row r="115" spans="2:79" ht="16.5" customHeight="1" x14ac:dyDescent="0.3">
      <c r="B115" s="269"/>
      <c r="D115" s="414"/>
      <c r="E115" s="140" t="s">
        <v>536</v>
      </c>
      <c r="F115" s="257"/>
      <c r="G115" s="257"/>
      <c r="H115" s="257"/>
      <c r="I115" s="257"/>
      <c r="J115" s="257"/>
      <c r="K115" s="365"/>
      <c r="L115" s="365"/>
      <c r="M115" s="365"/>
      <c r="N115" s="234"/>
      <c r="O115" s="77" t="s">
        <v>181</v>
      </c>
      <c r="P115" s="2316">
        <v>1</v>
      </c>
      <c r="Q115" s="2316"/>
      <c r="R115" s="2399">
        <v>1</v>
      </c>
      <c r="S115" s="2399"/>
      <c r="T115" s="367"/>
      <c r="U115" s="472"/>
      <c r="V115" s="472"/>
      <c r="W115" s="472"/>
      <c r="X115" s="2312"/>
      <c r="Y115" s="2312"/>
      <c r="Z115" s="428"/>
      <c r="AA115" s="428"/>
      <c r="AB115" s="428"/>
      <c r="AC115" s="428"/>
      <c r="AD115" s="2316"/>
      <c r="AE115" s="2316"/>
      <c r="AF115" s="472"/>
      <c r="AG115" s="472"/>
      <c r="AH115" s="472"/>
      <c r="AI115" s="472"/>
      <c r="AJ115" s="2383"/>
      <c r="AK115" s="2384"/>
      <c r="AL115" s="2316"/>
      <c r="AM115" s="2316"/>
      <c r="AN115" s="2316"/>
      <c r="AO115" s="2316"/>
      <c r="AP115" s="2316"/>
      <c r="AQ115" s="2316"/>
      <c r="AR115" s="746"/>
      <c r="AS115" s="280"/>
      <c r="AT115" s="306"/>
      <c r="AU115" s="2382"/>
      <c r="AV115" s="2382"/>
      <c r="AW115" s="2382"/>
      <c r="AX115" s="2382"/>
      <c r="AY115" s="2382"/>
      <c r="AZ115" s="2382"/>
      <c r="BA115" s="2382"/>
      <c r="BB115" s="2382"/>
      <c r="BC115" s="2382"/>
      <c r="BD115" s="2382"/>
      <c r="BE115" s="2382"/>
      <c r="BF115" s="2382"/>
      <c r="BG115" s="2382"/>
      <c r="BH115" s="2382"/>
      <c r="BI115" s="2382"/>
      <c r="BJ115" s="2382"/>
      <c r="BK115" s="2382"/>
      <c r="BL115" s="2382"/>
      <c r="BM115" s="2382"/>
      <c r="BN115" s="2382"/>
      <c r="BO115" s="2382"/>
      <c r="BP115" s="2382"/>
      <c r="BQ115" s="2382"/>
      <c r="BR115" s="2382"/>
      <c r="BS115" s="2382"/>
      <c r="BT115" s="2382"/>
      <c r="BU115" s="2382"/>
      <c r="BV115" s="2382"/>
      <c r="BW115" s="2382"/>
      <c r="BX115" s="2382"/>
      <c r="BY115" s="589"/>
      <c r="BZ115" s="589"/>
      <c r="CA115" s="589"/>
    </row>
    <row r="116" spans="2:79" ht="16.5" customHeight="1" x14ac:dyDescent="0.3">
      <c r="B116" s="269"/>
      <c r="D116" s="664" t="s">
        <v>385</v>
      </c>
      <c r="E116" s="63" t="s">
        <v>80</v>
      </c>
      <c r="F116" s="292"/>
      <c r="G116" s="106"/>
      <c r="H116" s="106"/>
      <c r="I116" s="106"/>
      <c r="J116" s="106"/>
      <c r="K116" s="363"/>
      <c r="L116" s="363"/>
      <c r="M116" s="363"/>
      <c r="N116" s="364"/>
      <c r="O116" s="163"/>
      <c r="P116" s="2316"/>
      <c r="Q116" s="2316"/>
      <c r="R116" s="2316"/>
      <c r="S116" s="2316"/>
      <c r="T116" s="367"/>
      <c r="U116" s="472"/>
      <c r="V116" s="472"/>
      <c r="W116" s="472"/>
      <c r="X116" s="2316"/>
      <c r="Y116" s="2316"/>
      <c r="Z116" s="786"/>
      <c r="AA116" s="786"/>
      <c r="AB116" s="786"/>
      <c r="AC116" s="786"/>
      <c r="AD116" s="2316"/>
      <c r="AE116" s="2316"/>
      <c r="AF116" s="472"/>
      <c r="AG116" s="472"/>
      <c r="AH116" s="472"/>
      <c r="AI116" s="472"/>
      <c r="AJ116" s="2383"/>
      <c r="AK116" s="2384"/>
      <c r="AL116" s="2316"/>
      <c r="AM116" s="2316"/>
      <c r="AN116" s="2316"/>
      <c r="AO116" s="2316"/>
      <c r="AP116" s="2316"/>
      <c r="AQ116" s="2316"/>
      <c r="AR116" s="746"/>
      <c r="AS116" s="280"/>
      <c r="AT116" s="306"/>
      <c r="AU116" s="2382"/>
      <c r="AV116" s="2382"/>
      <c r="AW116" s="2382"/>
      <c r="AX116" s="2382"/>
      <c r="AY116" s="2382"/>
      <c r="AZ116" s="2382"/>
      <c r="BA116" s="2382"/>
      <c r="BB116" s="2382"/>
      <c r="BC116" s="2382"/>
      <c r="BD116" s="2382"/>
      <c r="BE116" s="2382"/>
      <c r="BF116" s="2382"/>
      <c r="BG116" s="2382"/>
      <c r="BH116" s="2382"/>
      <c r="BI116" s="2382"/>
      <c r="BJ116" s="2382"/>
      <c r="BK116" s="2382"/>
      <c r="BL116" s="2382"/>
      <c r="BM116" s="2382"/>
      <c r="BN116" s="2382"/>
      <c r="BO116" s="2382"/>
      <c r="BP116" s="2382"/>
      <c r="BQ116" s="2382"/>
      <c r="BR116" s="2382"/>
      <c r="BS116" s="2382"/>
      <c r="BT116" s="2382"/>
      <c r="BU116" s="2382"/>
      <c r="BV116" s="2382"/>
      <c r="BW116" s="2382"/>
      <c r="BX116" s="2382"/>
      <c r="BY116" s="589"/>
      <c r="BZ116" s="589"/>
      <c r="CA116" s="589"/>
    </row>
    <row r="117" spans="2:79" ht="16.5" customHeight="1" x14ac:dyDescent="0.3">
      <c r="B117" s="269"/>
      <c r="D117" s="414"/>
      <c r="E117" s="2438" t="s">
        <v>537</v>
      </c>
      <c r="F117" s="2438"/>
      <c r="G117" s="2438"/>
      <c r="H117" s="2438"/>
      <c r="I117" s="2438"/>
      <c r="J117" s="2438"/>
      <c r="K117" s="2438"/>
      <c r="L117" s="365"/>
      <c r="M117" s="365"/>
      <c r="N117" s="234"/>
      <c r="O117" s="80" t="s">
        <v>180</v>
      </c>
      <c r="P117" s="2313">
        <v>1</v>
      </c>
      <c r="Q117" s="2314"/>
      <c r="R117" s="2413">
        <v>1</v>
      </c>
      <c r="S117" s="2414"/>
      <c r="T117" s="367"/>
      <c r="U117" s="472"/>
      <c r="V117" s="472"/>
      <c r="W117" s="472"/>
      <c r="X117" s="2313"/>
      <c r="Y117" s="2314"/>
      <c r="Z117" s="790"/>
      <c r="AA117" s="790"/>
      <c r="AB117" s="790"/>
      <c r="AC117" s="790"/>
      <c r="AD117" s="2436"/>
      <c r="AE117" s="2437"/>
      <c r="AF117" s="472"/>
      <c r="AG117" s="472"/>
      <c r="AH117" s="472"/>
      <c r="AI117" s="472"/>
      <c r="AJ117" s="2383"/>
      <c r="AK117" s="2384"/>
      <c r="AL117" s="2313"/>
      <c r="AM117" s="2314"/>
      <c r="AN117" s="2313"/>
      <c r="AO117" s="2314"/>
      <c r="AP117" s="2313"/>
      <c r="AQ117" s="2314"/>
      <c r="AR117" s="746"/>
      <c r="AS117" s="280"/>
      <c r="AT117" s="306"/>
      <c r="AU117" s="2382"/>
      <c r="AV117" s="2382"/>
      <c r="AW117" s="2382"/>
      <c r="AX117" s="2382"/>
      <c r="AY117" s="2382"/>
      <c r="AZ117" s="2382"/>
      <c r="BA117" s="2382"/>
      <c r="BB117" s="2382"/>
      <c r="BC117" s="2382"/>
      <c r="BD117" s="2382"/>
      <c r="BE117" s="2382"/>
      <c r="BF117" s="2382"/>
      <c r="BG117" s="2382"/>
      <c r="BH117" s="2382"/>
      <c r="BI117" s="2382"/>
      <c r="BJ117" s="2382"/>
      <c r="BK117" s="2382"/>
      <c r="BL117" s="2382"/>
      <c r="BM117" s="2382"/>
      <c r="BN117" s="2382"/>
      <c r="BO117" s="2382"/>
      <c r="BP117" s="2382"/>
      <c r="BQ117" s="2382"/>
      <c r="BR117" s="2382"/>
      <c r="BS117" s="2382"/>
      <c r="BT117" s="2382"/>
      <c r="BU117" s="2382"/>
      <c r="BV117" s="2382"/>
      <c r="BW117" s="2382"/>
      <c r="BX117" s="2382"/>
      <c r="BY117" s="589"/>
      <c r="BZ117" s="589"/>
      <c r="CA117" s="589"/>
    </row>
    <row r="118" spans="2:79" ht="16.5" customHeight="1" x14ac:dyDescent="0.3">
      <c r="B118" s="269"/>
      <c r="D118" s="664" t="s">
        <v>386</v>
      </c>
      <c r="E118" s="166" t="s">
        <v>81</v>
      </c>
      <c r="F118" s="65"/>
      <c r="G118" s="65"/>
      <c r="H118" s="106"/>
      <c r="I118" s="106"/>
      <c r="J118" s="106"/>
      <c r="K118" s="363"/>
      <c r="L118" s="363"/>
      <c r="M118" s="363"/>
      <c r="N118" s="364"/>
      <c r="O118" s="163"/>
      <c r="P118" s="2316"/>
      <c r="Q118" s="2316"/>
      <c r="R118" s="2316"/>
      <c r="S118" s="2316"/>
      <c r="T118" s="367"/>
      <c r="U118" s="472"/>
      <c r="V118" s="472"/>
      <c r="W118" s="472"/>
      <c r="X118" s="2313"/>
      <c r="Y118" s="2314"/>
      <c r="Z118" s="786"/>
      <c r="AA118" s="786"/>
      <c r="AB118" s="786"/>
      <c r="AC118" s="786"/>
      <c r="AD118" s="2313"/>
      <c r="AE118" s="2314"/>
      <c r="AF118" s="472"/>
      <c r="AG118" s="472"/>
      <c r="AH118" s="472"/>
      <c r="AI118" s="472"/>
      <c r="AJ118" s="2383"/>
      <c r="AK118" s="2384"/>
      <c r="AL118" s="2316"/>
      <c r="AM118" s="2316"/>
      <c r="AN118" s="2316"/>
      <c r="AO118" s="2316"/>
      <c r="AP118" s="2316"/>
      <c r="AQ118" s="2316"/>
      <c r="AR118" s="746"/>
      <c r="AS118" s="280"/>
      <c r="AT118" s="306"/>
      <c r="AU118" s="2382"/>
      <c r="AV118" s="2382"/>
      <c r="AW118" s="2382"/>
      <c r="AX118" s="2382"/>
      <c r="AY118" s="2382"/>
      <c r="AZ118" s="2382"/>
      <c r="BA118" s="2382"/>
      <c r="BB118" s="2382"/>
      <c r="BC118" s="2382"/>
      <c r="BD118" s="2382"/>
      <c r="BE118" s="2382"/>
      <c r="BF118" s="2382"/>
      <c r="BG118" s="2382"/>
      <c r="BH118" s="2382"/>
      <c r="BI118" s="2382"/>
      <c r="BJ118" s="2382"/>
      <c r="BK118" s="2382"/>
      <c r="BL118" s="2382"/>
      <c r="BM118" s="2382"/>
      <c r="BN118" s="2382"/>
      <c r="BO118" s="2382"/>
      <c r="BP118" s="2382"/>
      <c r="BQ118" s="2382"/>
      <c r="BR118" s="2382"/>
      <c r="BS118" s="2382"/>
      <c r="BT118" s="2382"/>
      <c r="BU118" s="2382"/>
      <c r="BV118" s="2382"/>
      <c r="BW118" s="2382"/>
      <c r="BX118" s="2382"/>
      <c r="BY118" s="589"/>
      <c r="BZ118" s="589"/>
      <c r="CA118" s="589"/>
    </row>
    <row r="119" spans="2:79" ht="16.5" customHeight="1" x14ac:dyDescent="0.3">
      <c r="B119" s="269"/>
      <c r="D119" s="414"/>
      <c r="E119" s="141" t="s">
        <v>52</v>
      </c>
      <c r="F119" s="257"/>
      <c r="G119" s="257"/>
      <c r="H119" s="257"/>
      <c r="I119" s="257"/>
      <c r="J119" s="257"/>
      <c r="K119" s="365"/>
      <c r="L119" s="365"/>
      <c r="M119" s="365"/>
      <c r="N119" s="234"/>
      <c r="O119" s="78" t="s">
        <v>53</v>
      </c>
      <c r="P119" s="2316">
        <v>1</v>
      </c>
      <c r="Q119" s="2316"/>
      <c r="R119" s="2399"/>
      <c r="S119" s="2399"/>
      <c r="T119" s="79" t="str">
        <f>IF(R119=1,"Y","")</f>
        <v/>
      </c>
      <c r="U119" s="569"/>
      <c r="V119" s="569"/>
      <c r="W119" s="569"/>
      <c r="X119" s="2313"/>
      <c r="Y119" s="2314"/>
      <c r="Z119" s="786"/>
      <c r="AA119" s="786"/>
      <c r="AB119" s="786"/>
      <c r="AC119" s="786"/>
      <c r="AD119" s="2313"/>
      <c r="AE119" s="2314"/>
      <c r="AF119" s="729"/>
      <c r="AG119" s="729"/>
      <c r="AH119" s="729"/>
      <c r="AI119" s="729"/>
      <c r="AJ119" s="2313"/>
      <c r="AK119" s="2314"/>
      <c r="AL119" s="2316"/>
      <c r="AM119" s="2316"/>
      <c r="AN119" s="2316"/>
      <c r="AO119" s="2316"/>
      <c r="AP119" s="2316"/>
      <c r="AQ119" s="2316"/>
      <c r="AR119" s="746"/>
      <c r="AS119" s="280"/>
      <c r="AT119" s="306"/>
      <c r="AU119" s="2382"/>
      <c r="AV119" s="2382"/>
      <c r="AW119" s="2382"/>
      <c r="AX119" s="2382"/>
      <c r="AY119" s="2382"/>
      <c r="AZ119" s="2382"/>
      <c r="BA119" s="2382"/>
      <c r="BB119" s="2382"/>
      <c r="BC119" s="2382"/>
      <c r="BD119" s="2382"/>
      <c r="BE119" s="2382"/>
      <c r="BF119" s="2382"/>
      <c r="BG119" s="2382"/>
      <c r="BH119" s="2382"/>
      <c r="BI119" s="2382"/>
      <c r="BJ119" s="2382"/>
      <c r="BK119" s="2382"/>
      <c r="BL119" s="2382"/>
      <c r="BM119" s="2382"/>
      <c r="BN119" s="2382"/>
      <c r="BO119" s="2382"/>
      <c r="BP119" s="2382"/>
      <c r="BQ119" s="2382"/>
      <c r="BR119" s="2382"/>
      <c r="BS119" s="2382"/>
      <c r="BT119" s="2382"/>
      <c r="BU119" s="2382"/>
      <c r="BV119" s="2382"/>
      <c r="BW119" s="2382"/>
      <c r="BX119" s="2382"/>
      <c r="BY119" s="589"/>
      <c r="BZ119" s="589"/>
      <c r="CA119" s="589"/>
    </row>
    <row r="120" spans="2:79" ht="16.5" customHeight="1" x14ac:dyDescent="0.3">
      <c r="B120" s="269"/>
      <c r="D120" s="412"/>
      <c r="E120" s="72" t="s">
        <v>26</v>
      </c>
      <c r="F120" s="106"/>
      <c r="G120" s="106"/>
      <c r="H120" s="106"/>
      <c r="I120" s="106"/>
      <c r="J120" s="106"/>
      <c r="K120" s="363"/>
      <c r="L120" s="363"/>
      <c r="M120" s="363"/>
      <c r="N120" s="364"/>
      <c r="O120" s="78" t="s">
        <v>53</v>
      </c>
      <c r="P120" s="2316">
        <v>2</v>
      </c>
      <c r="Q120" s="2316"/>
      <c r="R120" s="2399">
        <v>2</v>
      </c>
      <c r="S120" s="2399"/>
      <c r="T120" s="79" t="str">
        <f>IF(R120=2,"Y","")</f>
        <v>Y</v>
      </c>
      <c r="U120" s="428"/>
      <c r="V120" s="428"/>
      <c r="W120" s="428"/>
      <c r="X120" s="2312"/>
      <c r="Y120" s="2312"/>
      <c r="Z120" s="428"/>
      <c r="AA120" s="428"/>
      <c r="AB120" s="428"/>
      <c r="AC120" s="428"/>
      <c r="AD120" s="2316"/>
      <c r="AE120" s="2316"/>
      <c r="AF120" s="428"/>
      <c r="AG120" s="428"/>
      <c r="AH120" s="428"/>
      <c r="AI120" s="428"/>
      <c r="AJ120" s="2316"/>
      <c r="AK120" s="2316"/>
      <c r="AL120" s="2316"/>
      <c r="AM120" s="2316"/>
      <c r="AN120" s="2316"/>
      <c r="AO120" s="2316"/>
      <c r="AP120" s="2316"/>
      <c r="AQ120" s="2316"/>
      <c r="AR120" s="746"/>
      <c r="AS120" s="280"/>
      <c r="AT120" s="306"/>
      <c r="AU120" s="2382"/>
      <c r="AV120" s="2382"/>
      <c r="AW120" s="2382"/>
      <c r="AX120" s="2382"/>
      <c r="AY120" s="2382"/>
      <c r="AZ120" s="2382"/>
      <c r="BA120" s="2382"/>
      <c r="BB120" s="2382"/>
      <c r="BC120" s="2382"/>
      <c r="BD120" s="2382"/>
      <c r="BE120" s="2382"/>
      <c r="BF120" s="2382"/>
      <c r="BG120" s="2382"/>
      <c r="BH120" s="2382"/>
      <c r="BI120" s="2382"/>
      <c r="BJ120" s="2382"/>
      <c r="BK120" s="2382"/>
      <c r="BL120" s="2382"/>
      <c r="BM120" s="2382"/>
      <c r="BN120" s="2382"/>
      <c r="BO120" s="2382"/>
      <c r="BP120" s="2382"/>
      <c r="BQ120" s="2382"/>
      <c r="BR120" s="2382"/>
      <c r="BS120" s="2382"/>
      <c r="BT120" s="2382"/>
      <c r="BU120" s="2382"/>
      <c r="BV120" s="2382"/>
      <c r="BW120" s="2382"/>
      <c r="BX120" s="2382"/>
      <c r="BY120" s="589"/>
      <c r="BZ120" s="589"/>
      <c r="CA120" s="589"/>
    </row>
    <row r="121" spans="2:79" ht="16.5" customHeight="1" x14ac:dyDescent="0.3">
      <c r="B121" s="269"/>
      <c r="D121" s="414"/>
      <c r="E121" s="141" t="s">
        <v>27</v>
      </c>
      <c r="F121" s="257"/>
      <c r="G121" s="257"/>
      <c r="H121" s="257"/>
      <c r="I121" s="257"/>
      <c r="J121" s="257"/>
      <c r="K121" s="365"/>
      <c r="L121" s="365"/>
      <c r="M121" s="365"/>
      <c r="N121" s="234"/>
      <c r="O121" s="78" t="s">
        <v>53</v>
      </c>
      <c r="P121" s="2313">
        <v>3</v>
      </c>
      <c r="Q121" s="2314"/>
      <c r="R121" s="210"/>
      <c r="S121" s="211"/>
      <c r="T121" s="79" t="str">
        <f>IF(R121=3,"Y","")</f>
        <v/>
      </c>
      <c r="U121" s="572"/>
      <c r="V121" s="572"/>
      <c r="W121" s="572"/>
      <c r="X121" s="2316"/>
      <c r="Y121" s="2316"/>
      <c r="Z121" s="786"/>
      <c r="AA121" s="786"/>
      <c r="AB121" s="786"/>
      <c r="AC121" s="786"/>
      <c r="AD121" s="2316"/>
      <c r="AE121" s="2316"/>
      <c r="AF121" s="731"/>
      <c r="AG121" s="731"/>
      <c r="AH121" s="731"/>
      <c r="AI121" s="731"/>
      <c r="AJ121" s="414"/>
      <c r="AK121" s="437"/>
      <c r="AL121" s="414"/>
      <c r="AM121" s="437"/>
      <c r="AN121" s="414"/>
      <c r="AO121" s="437"/>
      <c r="AP121" s="414"/>
      <c r="AQ121" s="437"/>
      <c r="AR121" s="545"/>
      <c r="AS121" s="281"/>
      <c r="AT121" s="109"/>
      <c r="AU121" s="2382"/>
      <c r="AV121" s="2382"/>
      <c r="AW121" s="2382"/>
      <c r="AX121" s="2382"/>
      <c r="AY121" s="2382"/>
      <c r="AZ121" s="2382"/>
      <c r="BA121" s="2382"/>
      <c r="BB121" s="2382"/>
      <c r="BC121" s="2382"/>
      <c r="BD121" s="2382"/>
      <c r="BE121" s="2382"/>
      <c r="BF121" s="2382"/>
      <c r="BG121" s="2382"/>
      <c r="BH121" s="2382"/>
      <c r="BI121" s="2382"/>
      <c r="BJ121" s="2382"/>
      <c r="BK121" s="2382"/>
      <c r="BL121" s="2382"/>
      <c r="BM121" s="2382"/>
      <c r="BN121" s="2382"/>
      <c r="BO121" s="2382"/>
      <c r="BP121" s="2382"/>
      <c r="BQ121" s="2382"/>
      <c r="BR121" s="2382"/>
      <c r="BS121" s="2382"/>
      <c r="BT121" s="2382"/>
      <c r="BU121" s="2382"/>
      <c r="BV121" s="2382"/>
      <c r="BW121" s="2382"/>
      <c r="BX121" s="2382"/>
      <c r="BY121" s="589"/>
      <c r="BZ121" s="589"/>
      <c r="CA121" s="589"/>
    </row>
    <row r="122" spans="2:79" ht="16.5" customHeight="1" x14ac:dyDescent="0.3">
      <c r="B122" s="269"/>
      <c r="D122" s="412"/>
      <c r="E122" s="72" t="s">
        <v>28</v>
      </c>
      <c r="F122" s="106"/>
      <c r="G122" s="106"/>
      <c r="H122" s="106"/>
      <c r="I122" s="106"/>
      <c r="J122" s="106"/>
      <c r="K122" s="363"/>
      <c r="L122" s="363"/>
      <c r="M122" s="363"/>
      <c r="N122" s="364"/>
      <c r="O122" s="78" t="s">
        <v>53</v>
      </c>
      <c r="P122" s="2316">
        <v>4</v>
      </c>
      <c r="Q122" s="2316"/>
      <c r="R122" s="2399"/>
      <c r="S122" s="2399"/>
      <c r="T122" s="79" t="str">
        <f>IF(R122=4,"Y","")</f>
        <v/>
      </c>
      <c r="U122" s="428"/>
      <c r="V122" s="428"/>
      <c r="W122" s="428"/>
      <c r="X122" s="2313"/>
      <c r="Y122" s="2314"/>
      <c r="Z122" s="790"/>
      <c r="AA122" s="790"/>
      <c r="AB122" s="790"/>
      <c r="AC122" s="790"/>
      <c r="AD122" s="2436"/>
      <c r="AE122" s="2437"/>
      <c r="AF122" s="428"/>
      <c r="AG122" s="428"/>
      <c r="AH122" s="428"/>
      <c r="AI122" s="428"/>
      <c r="AJ122" s="2316"/>
      <c r="AK122" s="2316"/>
      <c r="AL122" s="2316"/>
      <c r="AM122" s="2316"/>
      <c r="AN122" s="2316"/>
      <c r="AO122" s="2316"/>
      <c r="AP122" s="2316"/>
      <c r="AQ122" s="2316"/>
      <c r="AR122" s="746"/>
      <c r="AS122" s="280"/>
      <c r="AT122" s="306"/>
      <c r="AU122" s="2382"/>
      <c r="AV122" s="2382"/>
      <c r="AW122" s="2382"/>
      <c r="AX122" s="2382"/>
      <c r="AY122" s="2382"/>
      <c r="AZ122" s="2382"/>
      <c r="BA122" s="2382"/>
      <c r="BB122" s="2382"/>
      <c r="BC122" s="2382"/>
      <c r="BD122" s="2382"/>
      <c r="BE122" s="2382"/>
      <c r="BF122" s="2382"/>
      <c r="BG122" s="2382"/>
      <c r="BH122" s="2382"/>
      <c r="BI122" s="2382"/>
      <c r="BJ122" s="2382"/>
      <c r="BK122" s="2382"/>
      <c r="BL122" s="2382"/>
      <c r="BM122" s="2382"/>
      <c r="BN122" s="2382"/>
      <c r="BO122" s="2382"/>
      <c r="BP122" s="2382"/>
      <c r="BQ122" s="2382"/>
      <c r="BR122" s="2382"/>
      <c r="BS122" s="2382"/>
      <c r="BT122" s="2382"/>
      <c r="BU122" s="2382"/>
      <c r="BV122" s="2382"/>
      <c r="BW122" s="2382"/>
      <c r="BX122" s="2382"/>
      <c r="BY122" s="589"/>
      <c r="BZ122" s="589"/>
      <c r="CA122" s="589"/>
    </row>
    <row r="123" spans="2:79" ht="16.5" customHeight="1" x14ac:dyDescent="0.3">
      <c r="B123" s="269"/>
      <c r="D123" s="684" t="s">
        <v>198</v>
      </c>
      <c r="E123" s="106"/>
      <c r="F123" s="106"/>
      <c r="G123" s="106"/>
      <c r="H123" s="106"/>
      <c r="I123" s="106"/>
      <c r="J123" s="106"/>
      <c r="K123" s="363"/>
      <c r="L123" s="363"/>
      <c r="M123" s="363"/>
      <c r="N123" s="364"/>
      <c r="O123" s="163"/>
      <c r="P123" s="32"/>
      <c r="Q123" s="164"/>
      <c r="R123" s="32"/>
      <c r="S123" s="164"/>
      <c r="T123" s="367"/>
      <c r="U123" s="472"/>
      <c r="V123" s="472"/>
      <c r="W123" s="472"/>
      <c r="X123" s="2313"/>
      <c r="Y123" s="2314"/>
      <c r="Z123" s="786"/>
      <c r="AA123" s="786"/>
      <c r="AB123" s="786"/>
      <c r="AC123" s="786"/>
      <c r="AD123" s="2313"/>
      <c r="AE123" s="2314"/>
      <c r="AF123" s="472"/>
      <c r="AG123" s="472"/>
      <c r="AH123" s="472"/>
      <c r="AI123" s="472"/>
      <c r="AJ123" s="2383"/>
      <c r="AK123" s="2384"/>
      <c r="AL123" s="414"/>
      <c r="AM123" s="437"/>
      <c r="AN123" s="414"/>
      <c r="AO123" s="437"/>
      <c r="AP123" s="414"/>
      <c r="AQ123" s="437"/>
      <c r="AR123" s="545"/>
      <c r="AS123" s="281"/>
      <c r="AT123" s="109"/>
      <c r="AU123" s="2382"/>
      <c r="AV123" s="2382"/>
      <c r="AW123" s="2382"/>
      <c r="AX123" s="2382"/>
      <c r="AY123" s="2382"/>
      <c r="AZ123" s="2382"/>
      <c r="BA123" s="2382"/>
      <c r="BB123" s="2382"/>
      <c r="BC123" s="2382"/>
      <c r="BD123" s="2382"/>
      <c r="BE123" s="2382"/>
      <c r="BF123" s="2382"/>
      <c r="BG123" s="2382"/>
      <c r="BH123" s="2382"/>
      <c r="BI123" s="2382"/>
      <c r="BJ123" s="2382"/>
      <c r="BK123" s="2382"/>
      <c r="BL123" s="2382"/>
      <c r="BM123" s="2382"/>
      <c r="BN123" s="2382"/>
      <c r="BO123" s="2382"/>
      <c r="BP123" s="2382"/>
      <c r="BQ123" s="2382"/>
      <c r="BR123" s="2382"/>
      <c r="BS123" s="2382"/>
      <c r="BT123" s="2382"/>
      <c r="BU123" s="2382"/>
      <c r="BV123" s="2382"/>
      <c r="BW123" s="2382"/>
      <c r="BX123" s="2382"/>
      <c r="BY123" s="589"/>
      <c r="BZ123" s="589"/>
      <c r="CA123" s="589"/>
    </row>
    <row r="124" spans="2:79" s="398" customFormat="1" ht="16.5" customHeight="1" x14ac:dyDescent="0.3">
      <c r="B124" s="456"/>
      <c r="D124" s="664" t="s">
        <v>191</v>
      </c>
      <c r="E124" s="98" t="s">
        <v>323</v>
      </c>
      <c r="F124" s="61"/>
      <c r="G124" s="61"/>
      <c r="H124" s="61"/>
      <c r="I124" s="61"/>
      <c r="J124" s="61"/>
      <c r="K124" s="363"/>
      <c r="L124" s="363"/>
      <c r="M124" s="363"/>
      <c r="N124" s="364"/>
      <c r="O124" s="80" t="s">
        <v>180</v>
      </c>
      <c r="P124" s="2315" t="s">
        <v>194</v>
      </c>
      <c r="Q124" s="2315"/>
      <c r="R124" s="2315" t="s">
        <v>194</v>
      </c>
      <c r="S124" s="2315"/>
      <c r="T124" s="151"/>
      <c r="U124" s="151"/>
      <c r="V124" s="151"/>
      <c r="W124" s="151"/>
      <c r="X124" s="2313"/>
      <c r="Y124" s="2314"/>
      <c r="Z124" s="786"/>
      <c r="AA124" s="786"/>
      <c r="AB124" s="786"/>
      <c r="AC124" s="786"/>
      <c r="AD124" s="2313"/>
      <c r="AE124" s="2314"/>
      <c r="AF124" s="151"/>
      <c r="AG124" s="151"/>
      <c r="AH124" s="151"/>
      <c r="AI124" s="151"/>
      <c r="AJ124" s="2383"/>
      <c r="AK124" s="2384"/>
      <c r="AL124" s="2383"/>
      <c r="AM124" s="2384"/>
      <c r="AN124" s="2383"/>
      <c r="AO124" s="2384"/>
      <c r="AP124" s="2383"/>
      <c r="AQ124" s="2384"/>
      <c r="AR124" s="545"/>
      <c r="AS124" s="459"/>
      <c r="AT124" s="431"/>
      <c r="AU124" s="2382"/>
      <c r="AV124" s="2382"/>
      <c r="AW124" s="2382"/>
      <c r="AX124" s="2382"/>
      <c r="AY124" s="2382"/>
      <c r="AZ124" s="2382"/>
      <c r="BA124" s="2382"/>
      <c r="BB124" s="2382"/>
      <c r="BC124" s="2382"/>
      <c r="BD124" s="2382"/>
      <c r="BE124" s="2382"/>
      <c r="BF124" s="2382"/>
      <c r="BG124" s="2382"/>
      <c r="BH124" s="2382"/>
      <c r="BI124" s="2382"/>
      <c r="BJ124" s="2382"/>
      <c r="BK124" s="2382"/>
      <c r="BL124" s="2382"/>
      <c r="BM124" s="2382"/>
      <c r="BN124" s="2382"/>
      <c r="BO124" s="2382"/>
      <c r="BP124" s="2382"/>
      <c r="BQ124" s="2382"/>
      <c r="BR124" s="2382"/>
      <c r="BS124" s="2382"/>
      <c r="BT124" s="2382"/>
      <c r="BU124" s="2382"/>
      <c r="BV124" s="2382"/>
      <c r="BW124" s="2382"/>
      <c r="BX124" s="2382"/>
      <c r="BY124" s="589"/>
      <c r="BZ124" s="589"/>
      <c r="CA124" s="589"/>
    </row>
    <row r="125" spans="2:79" ht="16.5" customHeight="1" x14ac:dyDescent="0.3">
      <c r="B125" s="269"/>
      <c r="D125" s="149" t="s">
        <v>387</v>
      </c>
      <c r="E125" s="23" t="s">
        <v>82</v>
      </c>
      <c r="F125" s="236"/>
      <c r="G125" s="236"/>
      <c r="H125" s="257"/>
      <c r="I125" s="257"/>
      <c r="J125" s="257"/>
      <c r="K125" s="365"/>
      <c r="L125" s="365"/>
      <c r="M125" s="365"/>
      <c r="N125" s="234"/>
      <c r="O125" s="163"/>
      <c r="P125" s="2316"/>
      <c r="Q125" s="2316"/>
      <c r="R125" s="2316"/>
      <c r="S125" s="2316"/>
      <c r="T125" s="367"/>
      <c r="U125" s="472"/>
      <c r="V125" s="472"/>
      <c r="W125" s="472"/>
      <c r="X125" s="2312"/>
      <c r="Y125" s="2312"/>
      <c r="Z125" s="428"/>
      <c r="AA125" s="428"/>
      <c r="AB125" s="428"/>
      <c r="AC125" s="428"/>
      <c r="AD125" s="2316"/>
      <c r="AE125" s="2316"/>
      <c r="AF125" s="472"/>
      <c r="AG125" s="472"/>
      <c r="AH125" s="472"/>
      <c r="AI125" s="472"/>
      <c r="AJ125" s="2383"/>
      <c r="AK125" s="2384"/>
      <c r="AL125" s="2316"/>
      <c r="AM125" s="2316"/>
      <c r="AN125" s="2316"/>
      <c r="AO125" s="2316"/>
      <c r="AP125" s="2316"/>
      <c r="AQ125" s="2316"/>
      <c r="AR125" s="746"/>
      <c r="AS125" s="280"/>
      <c r="AT125" s="306"/>
      <c r="AU125" s="2382"/>
      <c r="AV125" s="2382"/>
      <c r="AW125" s="2382"/>
      <c r="AX125" s="2382"/>
      <c r="AY125" s="2382"/>
      <c r="AZ125" s="2382"/>
      <c r="BA125" s="2382"/>
      <c r="BB125" s="2382"/>
      <c r="BC125" s="2382"/>
      <c r="BD125" s="2382"/>
      <c r="BE125" s="2382"/>
      <c r="BF125" s="2382"/>
      <c r="BG125" s="2382"/>
      <c r="BH125" s="2382"/>
      <c r="BI125" s="2382"/>
      <c r="BJ125" s="2382"/>
      <c r="BK125" s="2382"/>
      <c r="BL125" s="2382"/>
      <c r="BM125" s="2382"/>
      <c r="BN125" s="2382"/>
      <c r="BO125" s="2382"/>
      <c r="BP125" s="2382"/>
      <c r="BQ125" s="2382"/>
      <c r="BR125" s="2382"/>
      <c r="BS125" s="2382"/>
      <c r="BT125" s="2382"/>
      <c r="BU125" s="2382"/>
      <c r="BV125" s="2382"/>
      <c r="BW125" s="2382"/>
      <c r="BX125" s="2382"/>
      <c r="BY125" s="589"/>
      <c r="BZ125" s="589"/>
      <c r="CA125" s="589"/>
    </row>
    <row r="126" spans="2:79" s="398" customFormat="1" ht="16.5" customHeight="1" x14ac:dyDescent="0.3">
      <c r="B126" s="456"/>
      <c r="D126" s="412"/>
      <c r="E126" s="540" t="s">
        <v>538</v>
      </c>
      <c r="F126" s="106"/>
      <c r="G126" s="106"/>
      <c r="H126" s="106"/>
      <c r="I126" s="106"/>
      <c r="J126" s="106"/>
      <c r="K126" s="363"/>
      <c r="L126" s="363"/>
      <c r="M126" s="363"/>
      <c r="N126" s="364"/>
      <c r="O126" s="78" t="s">
        <v>53</v>
      </c>
      <c r="P126" s="2316">
        <v>1</v>
      </c>
      <c r="Q126" s="2316"/>
      <c r="R126" s="2399">
        <v>1</v>
      </c>
      <c r="S126" s="2399"/>
      <c r="T126" s="79" t="str">
        <f>IF(R126=1,"Y","")</f>
        <v>Y</v>
      </c>
      <c r="U126" s="569"/>
      <c r="V126" s="569"/>
      <c r="W126" s="569"/>
      <c r="X126" s="2316"/>
      <c r="Y126" s="2316"/>
      <c r="Z126" s="786"/>
      <c r="AA126" s="786"/>
      <c r="AB126" s="786"/>
      <c r="AC126" s="786"/>
      <c r="AD126" s="2316"/>
      <c r="AE126" s="2316"/>
      <c r="AF126" s="729"/>
      <c r="AG126" s="729"/>
      <c r="AH126" s="729"/>
      <c r="AI126" s="729"/>
      <c r="AJ126" s="2313"/>
      <c r="AK126" s="2314"/>
      <c r="AL126" s="2316"/>
      <c r="AM126" s="2316"/>
      <c r="AN126" s="2316"/>
      <c r="AO126" s="2316"/>
      <c r="AP126" s="2316"/>
      <c r="AQ126" s="2316"/>
      <c r="AR126" s="746"/>
      <c r="AS126" s="458"/>
      <c r="AT126" s="463"/>
      <c r="AU126" s="2382"/>
      <c r="AV126" s="2382"/>
      <c r="AW126" s="2382"/>
      <c r="AX126" s="2382"/>
      <c r="AY126" s="2382"/>
      <c r="AZ126" s="2382"/>
      <c r="BA126" s="2382"/>
      <c r="BB126" s="2382"/>
      <c r="BC126" s="2382"/>
      <c r="BD126" s="2382"/>
      <c r="BE126" s="2382"/>
      <c r="BF126" s="2382"/>
      <c r="BG126" s="2382"/>
      <c r="BH126" s="2382"/>
      <c r="BI126" s="2382"/>
      <c r="BJ126" s="2382"/>
      <c r="BK126" s="2382"/>
      <c r="BL126" s="2382"/>
      <c r="BM126" s="2382"/>
      <c r="BN126" s="2382"/>
      <c r="BO126" s="2382"/>
      <c r="BP126" s="2382"/>
      <c r="BQ126" s="2382"/>
      <c r="BR126" s="2382"/>
      <c r="BS126" s="2382"/>
      <c r="BT126" s="2382"/>
      <c r="BU126" s="2382"/>
      <c r="BV126" s="2382"/>
      <c r="BW126" s="2382"/>
      <c r="BX126" s="2382"/>
      <c r="BY126" s="589"/>
      <c r="BZ126" s="589"/>
      <c r="CA126" s="589"/>
    </row>
    <row r="127" spans="2:79" ht="16.5" customHeight="1" x14ac:dyDescent="0.3">
      <c r="B127" s="269"/>
      <c r="D127" s="414"/>
      <c r="E127" s="140" t="s">
        <v>539</v>
      </c>
      <c r="F127" s="257"/>
      <c r="G127" s="257"/>
      <c r="H127" s="257"/>
      <c r="I127" s="257"/>
      <c r="J127" s="257"/>
      <c r="K127" s="365"/>
      <c r="L127" s="365"/>
      <c r="M127" s="365"/>
      <c r="N127" s="234"/>
      <c r="O127" s="78" t="s">
        <v>53</v>
      </c>
      <c r="P127" s="2316">
        <v>1</v>
      </c>
      <c r="Q127" s="2316"/>
      <c r="R127" s="2399">
        <v>1</v>
      </c>
      <c r="S127" s="2399"/>
      <c r="T127" s="79" t="str">
        <f>IF(R127=1,"Y","")</f>
        <v>Y</v>
      </c>
      <c r="U127" s="569"/>
      <c r="V127" s="569"/>
      <c r="W127" s="569"/>
      <c r="X127" s="2313"/>
      <c r="Y127" s="2314"/>
      <c r="Z127" s="790"/>
      <c r="AA127" s="790"/>
      <c r="AB127" s="790"/>
      <c r="AC127" s="790"/>
      <c r="AD127" s="2436"/>
      <c r="AE127" s="2437"/>
      <c r="AF127" s="729"/>
      <c r="AG127" s="729"/>
      <c r="AH127" s="729"/>
      <c r="AI127" s="729"/>
      <c r="AJ127" s="2313"/>
      <c r="AK127" s="2314"/>
      <c r="AL127" s="2316"/>
      <c r="AM127" s="2316"/>
      <c r="AN127" s="2316"/>
      <c r="AO127" s="2316"/>
      <c r="AP127" s="2316"/>
      <c r="AQ127" s="2316"/>
      <c r="AR127" s="746"/>
      <c r="AS127" s="280"/>
      <c r="AT127" s="306"/>
      <c r="AU127" s="2382"/>
      <c r="AV127" s="2382"/>
      <c r="AW127" s="2382"/>
      <c r="AX127" s="2382"/>
      <c r="AY127" s="2382"/>
      <c r="AZ127" s="2382"/>
      <c r="BA127" s="2382"/>
      <c r="BB127" s="2382"/>
      <c r="BC127" s="2382"/>
      <c r="BD127" s="2382"/>
      <c r="BE127" s="2382"/>
      <c r="BF127" s="2382"/>
      <c r="BG127" s="2382"/>
      <c r="BH127" s="2382"/>
      <c r="BI127" s="2382"/>
      <c r="BJ127" s="2382"/>
      <c r="BK127" s="2382"/>
      <c r="BL127" s="2382"/>
      <c r="BM127" s="2382"/>
      <c r="BN127" s="2382"/>
      <c r="BO127" s="2382"/>
      <c r="BP127" s="2382"/>
      <c r="BQ127" s="2382"/>
      <c r="BR127" s="2382"/>
      <c r="BS127" s="2382"/>
      <c r="BT127" s="2382"/>
      <c r="BU127" s="2382"/>
      <c r="BV127" s="2382"/>
      <c r="BW127" s="2382"/>
      <c r="BX127" s="2382"/>
      <c r="BY127" s="589"/>
      <c r="BZ127" s="589"/>
      <c r="CA127" s="589"/>
    </row>
    <row r="128" spans="2:79" ht="16.5" customHeight="1" x14ac:dyDescent="0.3">
      <c r="B128" s="269"/>
      <c r="D128" s="664" t="s">
        <v>388</v>
      </c>
      <c r="E128" s="438" t="s">
        <v>632</v>
      </c>
      <c r="F128" s="106"/>
      <c r="G128" s="106"/>
      <c r="H128" s="106"/>
      <c r="I128" s="106"/>
      <c r="J128" s="106"/>
      <c r="K128" s="363"/>
      <c r="L128" s="363"/>
      <c r="M128" s="363"/>
      <c r="N128" s="364"/>
      <c r="O128" s="78" t="s">
        <v>53</v>
      </c>
      <c r="P128" s="2316">
        <v>1</v>
      </c>
      <c r="Q128" s="2316"/>
      <c r="R128" s="2413">
        <v>1</v>
      </c>
      <c r="S128" s="2414"/>
      <c r="T128" s="79" t="str">
        <f>IF(R128=1,"Y","")</f>
        <v>Y</v>
      </c>
      <c r="U128" s="569"/>
      <c r="V128" s="569"/>
      <c r="W128" s="569"/>
      <c r="X128" s="2313"/>
      <c r="Y128" s="2314"/>
      <c r="Z128" s="786"/>
      <c r="AA128" s="786"/>
      <c r="AB128" s="786"/>
      <c r="AC128" s="786"/>
      <c r="AD128" s="2313"/>
      <c r="AE128" s="2314"/>
      <c r="AF128" s="729"/>
      <c r="AG128" s="729"/>
      <c r="AH128" s="729"/>
      <c r="AI128" s="729"/>
      <c r="AJ128" s="2313"/>
      <c r="AK128" s="2314"/>
      <c r="AL128" s="2313"/>
      <c r="AM128" s="2314"/>
      <c r="AN128" s="2313"/>
      <c r="AO128" s="2314"/>
      <c r="AP128" s="2313"/>
      <c r="AQ128" s="2314"/>
      <c r="AR128" s="746"/>
      <c r="AS128" s="280"/>
      <c r="AT128" s="306"/>
      <c r="AU128" s="2382"/>
      <c r="AV128" s="2382"/>
      <c r="AW128" s="2382"/>
      <c r="AX128" s="2382"/>
      <c r="AY128" s="2382"/>
      <c r="AZ128" s="2382"/>
      <c r="BA128" s="2382"/>
      <c r="BB128" s="2382"/>
      <c r="BC128" s="2382"/>
      <c r="BD128" s="2382"/>
      <c r="BE128" s="2382"/>
      <c r="BF128" s="2382"/>
      <c r="BG128" s="2382"/>
      <c r="BH128" s="2382"/>
      <c r="BI128" s="2382"/>
      <c r="BJ128" s="2382"/>
      <c r="BK128" s="2382"/>
      <c r="BL128" s="2382"/>
      <c r="BM128" s="2382"/>
      <c r="BN128" s="2382"/>
      <c r="BO128" s="2382"/>
      <c r="BP128" s="2382"/>
      <c r="BQ128" s="2382"/>
      <c r="BR128" s="2382"/>
      <c r="BS128" s="2382"/>
      <c r="BT128" s="2382"/>
      <c r="BU128" s="2382"/>
      <c r="BV128" s="2382"/>
      <c r="BW128" s="2382"/>
      <c r="BX128" s="2382"/>
      <c r="BY128" s="589"/>
      <c r="BZ128" s="589"/>
      <c r="CA128" s="589"/>
    </row>
    <row r="129" spans="2:79" ht="16.5" customHeight="1" x14ac:dyDescent="0.3">
      <c r="B129" s="269"/>
      <c r="D129" s="664" t="s">
        <v>389</v>
      </c>
      <c r="E129" s="166" t="s">
        <v>83</v>
      </c>
      <c r="F129" s="106"/>
      <c r="G129" s="106"/>
      <c r="H129" s="106"/>
      <c r="I129" s="106"/>
      <c r="J129" s="106"/>
      <c r="K129" s="363"/>
      <c r="L129" s="363"/>
      <c r="M129" s="363"/>
      <c r="N129" s="364"/>
      <c r="O129" s="163"/>
      <c r="P129" s="2316"/>
      <c r="Q129" s="2316"/>
      <c r="R129" s="2316"/>
      <c r="S129" s="2316"/>
      <c r="T129" s="367"/>
      <c r="U129" s="472"/>
      <c r="V129" s="472"/>
      <c r="W129" s="472"/>
      <c r="X129" s="2313"/>
      <c r="Y129" s="2314"/>
      <c r="Z129" s="786"/>
      <c r="AA129" s="786"/>
      <c r="AB129" s="786"/>
      <c r="AC129" s="786"/>
      <c r="AD129" s="2313"/>
      <c r="AE129" s="2314"/>
      <c r="AF129" s="472"/>
      <c r="AG129" s="472"/>
      <c r="AH129" s="472"/>
      <c r="AI129" s="472"/>
      <c r="AJ129" s="2395"/>
      <c r="AK129" s="2396"/>
      <c r="AL129" s="2316"/>
      <c r="AM129" s="2316"/>
      <c r="AN129" s="2316"/>
      <c r="AO129" s="2316"/>
      <c r="AP129" s="2316"/>
      <c r="AQ129" s="2316"/>
      <c r="AR129" s="746"/>
      <c r="AS129" s="280"/>
      <c r="AT129" s="306"/>
      <c r="AU129" s="2382"/>
      <c r="AV129" s="2382"/>
      <c r="AW129" s="2382"/>
      <c r="AX129" s="2382"/>
      <c r="AY129" s="2382"/>
      <c r="AZ129" s="2382"/>
      <c r="BA129" s="2382"/>
      <c r="BB129" s="2382"/>
      <c r="BC129" s="2382"/>
      <c r="BD129" s="2382"/>
      <c r="BE129" s="2382"/>
      <c r="BF129" s="2382"/>
      <c r="BG129" s="2382"/>
      <c r="BH129" s="2382"/>
      <c r="BI129" s="2382"/>
      <c r="BJ129" s="2382"/>
      <c r="BK129" s="2382"/>
      <c r="BL129" s="2382"/>
      <c r="BM129" s="2382"/>
      <c r="BN129" s="2382"/>
      <c r="BO129" s="2382"/>
      <c r="BP129" s="2382"/>
      <c r="BQ129" s="2382"/>
      <c r="BR129" s="2382"/>
      <c r="BS129" s="2382"/>
      <c r="BT129" s="2382"/>
      <c r="BU129" s="2382"/>
      <c r="BV129" s="2382"/>
      <c r="BW129" s="2382"/>
      <c r="BX129" s="2382"/>
      <c r="BY129" s="589"/>
      <c r="BZ129" s="589"/>
      <c r="CA129" s="589"/>
    </row>
    <row r="130" spans="2:79" s="398" customFormat="1" ht="16.5" customHeight="1" x14ac:dyDescent="0.3">
      <c r="B130" s="456"/>
      <c r="D130" s="2439" t="s">
        <v>657</v>
      </c>
      <c r="E130" s="2440"/>
      <c r="F130" s="2440"/>
      <c r="G130" s="2440"/>
      <c r="H130" s="2440"/>
      <c r="I130" s="2440"/>
      <c r="J130" s="2440"/>
      <c r="K130" s="2440"/>
      <c r="L130" s="2440"/>
      <c r="M130" s="2440"/>
      <c r="N130" s="2441"/>
      <c r="O130" s="168"/>
      <c r="P130" s="2431"/>
      <c r="Q130" s="2431"/>
      <c r="R130" s="2431"/>
      <c r="S130" s="2431"/>
      <c r="T130" s="145"/>
      <c r="U130" s="143"/>
      <c r="V130" s="143"/>
      <c r="W130" s="143"/>
      <c r="X130" s="2409"/>
      <c r="Y130" s="2410"/>
      <c r="Z130" s="143"/>
      <c r="AA130" s="143"/>
      <c r="AB130" s="143"/>
      <c r="AC130" s="143"/>
      <c r="AD130" s="2409"/>
      <c r="AE130" s="2410"/>
      <c r="AF130" s="143"/>
      <c r="AG130" s="143"/>
      <c r="AH130" s="143"/>
      <c r="AI130" s="143"/>
      <c r="AJ130" s="2442"/>
      <c r="AK130" s="2443"/>
      <c r="AL130" s="2431"/>
      <c r="AM130" s="2431"/>
      <c r="AN130" s="2442"/>
      <c r="AO130" s="2443"/>
      <c r="AP130" s="2431"/>
      <c r="AQ130" s="2431"/>
      <c r="AR130" s="746"/>
      <c r="AS130" s="458"/>
      <c r="AT130" s="463"/>
      <c r="AU130" s="2382"/>
      <c r="AV130" s="2382"/>
      <c r="AW130" s="2382"/>
      <c r="AX130" s="2382"/>
      <c r="AY130" s="2382"/>
      <c r="AZ130" s="2382"/>
      <c r="BA130" s="2382"/>
      <c r="BB130" s="2382"/>
      <c r="BC130" s="2382"/>
      <c r="BD130" s="2382"/>
      <c r="BE130" s="2382"/>
      <c r="BF130" s="2382"/>
      <c r="BG130" s="2382"/>
      <c r="BH130" s="2382"/>
      <c r="BI130" s="2382"/>
      <c r="BJ130" s="2382"/>
      <c r="BK130" s="2382"/>
      <c r="BL130" s="2382"/>
      <c r="BM130" s="2382"/>
      <c r="BN130" s="2382"/>
      <c r="BO130" s="2382"/>
      <c r="BP130" s="2382"/>
      <c r="BQ130" s="2382"/>
      <c r="BR130" s="2382"/>
      <c r="BS130" s="2382"/>
      <c r="BT130" s="2382"/>
      <c r="BU130" s="2382"/>
      <c r="BV130" s="2382"/>
      <c r="BW130" s="2382"/>
      <c r="BX130" s="2382"/>
      <c r="BY130" s="589"/>
      <c r="BZ130" s="589"/>
      <c r="CA130" s="589"/>
    </row>
    <row r="131" spans="2:79" s="398" customFormat="1" ht="16.5" customHeight="1" x14ac:dyDescent="0.3">
      <c r="B131" s="456"/>
      <c r="D131" s="2439"/>
      <c r="E131" s="2440"/>
      <c r="F131" s="2440"/>
      <c r="G131" s="2440"/>
      <c r="H131" s="2440"/>
      <c r="I131" s="2440"/>
      <c r="J131" s="2440"/>
      <c r="K131" s="2440"/>
      <c r="L131" s="2440"/>
      <c r="M131" s="2440"/>
      <c r="N131" s="2441"/>
      <c r="O131" s="169"/>
      <c r="P131" s="2312"/>
      <c r="Q131" s="2312"/>
      <c r="R131" s="2312"/>
      <c r="S131" s="2312"/>
      <c r="T131" s="147"/>
      <c r="U131" s="471"/>
      <c r="V131" s="471"/>
      <c r="W131" s="471"/>
      <c r="X131" s="2411"/>
      <c r="Y131" s="2412"/>
      <c r="Z131" s="471"/>
      <c r="AA131" s="471"/>
      <c r="AB131" s="471"/>
      <c r="AC131" s="471"/>
      <c r="AD131" s="2411"/>
      <c r="AE131" s="2412"/>
      <c r="AF131" s="471"/>
      <c r="AG131" s="471"/>
      <c r="AH131" s="471"/>
      <c r="AI131" s="471"/>
      <c r="AJ131" s="2380"/>
      <c r="AK131" s="2381"/>
      <c r="AL131" s="2312"/>
      <c r="AM131" s="2312"/>
      <c r="AN131" s="2380"/>
      <c r="AO131" s="2381"/>
      <c r="AP131" s="2312"/>
      <c r="AQ131" s="2312"/>
      <c r="AR131" s="746"/>
      <c r="AS131" s="458"/>
      <c r="AT131" s="463"/>
      <c r="AU131" s="2382"/>
      <c r="AV131" s="2382"/>
      <c r="AW131" s="2382"/>
      <c r="AX131" s="2382"/>
      <c r="AY131" s="2382"/>
      <c r="AZ131" s="2382"/>
      <c r="BA131" s="2382"/>
      <c r="BB131" s="2382"/>
      <c r="BC131" s="2382"/>
      <c r="BD131" s="2382"/>
      <c r="BE131" s="2382"/>
      <c r="BF131" s="2382"/>
      <c r="BG131" s="2382"/>
      <c r="BH131" s="2382"/>
      <c r="BI131" s="2382"/>
      <c r="BJ131" s="2382"/>
      <c r="BK131" s="2382"/>
      <c r="BL131" s="2382"/>
      <c r="BM131" s="2382"/>
      <c r="BN131" s="2382"/>
      <c r="BO131" s="2382"/>
      <c r="BP131" s="2382"/>
      <c r="BQ131" s="2382"/>
      <c r="BR131" s="2382"/>
      <c r="BS131" s="2382"/>
      <c r="BT131" s="2382"/>
      <c r="BU131" s="2382"/>
      <c r="BV131" s="2382"/>
      <c r="BW131" s="2382"/>
      <c r="BX131" s="2382"/>
      <c r="BY131" s="589"/>
      <c r="BZ131" s="589"/>
      <c r="CA131" s="589"/>
    </row>
    <row r="132" spans="2:79" ht="16.5" customHeight="1" x14ac:dyDescent="0.3">
      <c r="B132" s="269"/>
      <c r="D132" s="25"/>
      <c r="E132" s="72" t="s">
        <v>144</v>
      </c>
      <c r="F132" s="64"/>
      <c r="G132" s="106"/>
      <c r="H132" s="106"/>
      <c r="I132" s="106"/>
      <c r="J132" s="106"/>
      <c r="K132" s="363"/>
      <c r="L132" s="363"/>
      <c r="M132" s="363"/>
      <c r="N132" s="364"/>
      <c r="O132" s="78" t="s">
        <v>53</v>
      </c>
      <c r="P132" s="2313">
        <v>2</v>
      </c>
      <c r="Q132" s="2314"/>
      <c r="R132" s="2413"/>
      <c r="S132" s="2414"/>
      <c r="T132" s="79" t="str">
        <f>IF(R132=2,"Y","")</f>
        <v/>
      </c>
      <c r="U132" s="569"/>
      <c r="V132" s="569"/>
      <c r="W132" s="569"/>
      <c r="X132" s="2313"/>
      <c r="Y132" s="2314"/>
      <c r="Z132" s="467"/>
      <c r="AA132" s="794"/>
      <c r="AB132" s="794"/>
      <c r="AC132" s="794"/>
      <c r="AD132" s="2313"/>
      <c r="AE132" s="2314"/>
      <c r="AF132" s="467"/>
      <c r="AG132" s="794"/>
      <c r="AH132" s="794"/>
      <c r="AI132" s="794"/>
      <c r="AJ132" s="2357" t="s">
        <v>668</v>
      </c>
      <c r="AK132" s="2358"/>
      <c r="AL132" s="2363">
        <f>[37]Introduction!$L$12</f>
        <v>-59785.527321600355</v>
      </c>
      <c r="AM132" s="2371"/>
      <c r="AN132" s="2316"/>
      <c r="AO132" s="2316"/>
      <c r="AP132" s="2316"/>
      <c r="AQ132" s="2316"/>
      <c r="AR132" s="746"/>
      <c r="AS132" s="280"/>
      <c r="AT132" s="306"/>
      <c r="AU132" s="2382"/>
      <c r="AV132" s="2382"/>
      <c r="AW132" s="2382"/>
      <c r="AX132" s="2382"/>
      <c r="AY132" s="2382"/>
      <c r="AZ132" s="2382"/>
      <c r="BA132" s="2382"/>
      <c r="BB132" s="2382"/>
      <c r="BC132" s="2382"/>
      <c r="BD132" s="2382"/>
      <c r="BE132" s="2382"/>
      <c r="BF132" s="2382"/>
      <c r="BG132" s="2382"/>
      <c r="BH132" s="2382"/>
      <c r="BI132" s="2382"/>
      <c r="BJ132" s="2382"/>
      <c r="BK132" s="2382"/>
      <c r="BL132" s="2382"/>
      <c r="BM132" s="2382"/>
      <c r="BN132" s="2382"/>
      <c r="BO132" s="2382"/>
      <c r="BP132" s="2382"/>
      <c r="BQ132" s="2382"/>
      <c r="BR132" s="2382"/>
      <c r="BS132" s="2382"/>
      <c r="BT132" s="2382"/>
      <c r="BU132" s="2382"/>
      <c r="BV132" s="2382"/>
      <c r="BW132" s="2382"/>
      <c r="BX132" s="2382"/>
      <c r="BY132" s="589"/>
      <c r="BZ132" s="589"/>
      <c r="CA132" s="589"/>
    </row>
    <row r="133" spans="2:79" ht="16.5" customHeight="1" x14ac:dyDescent="0.3">
      <c r="B133" s="269"/>
      <c r="D133" s="104"/>
      <c r="E133" s="141" t="s">
        <v>145</v>
      </c>
      <c r="F133" s="140"/>
      <c r="G133" s="257"/>
      <c r="H133" s="257"/>
      <c r="I133" s="257"/>
      <c r="J133" s="257"/>
      <c r="K133" s="365"/>
      <c r="L133" s="365"/>
      <c r="M133" s="365"/>
      <c r="N133" s="234"/>
      <c r="O133" s="78" t="s">
        <v>53</v>
      </c>
      <c r="P133" s="2313">
        <v>3</v>
      </c>
      <c r="Q133" s="2314"/>
      <c r="R133" s="2413"/>
      <c r="S133" s="2414"/>
      <c r="T133" s="79" t="str">
        <f>IF(R133=3,"Y","")</f>
        <v/>
      </c>
      <c r="U133" s="569"/>
      <c r="V133" s="569"/>
      <c r="W133" s="569"/>
      <c r="X133" s="2313"/>
      <c r="Y133" s="2314"/>
      <c r="Z133" s="467"/>
      <c r="AA133" s="794"/>
      <c r="AB133" s="794"/>
      <c r="AC133" s="794"/>
      <c r="AD133" s="2313"/>
      <c r="AE133" s="2314"/>
      <c r="AF133" s="467"/>
      <c r="AG133" s="794"/>
      <c r="AH133" s="794"/>
      <c r="AI133" s="794"/>
      <c r="AJ133" s="2359"/>
      <c r="AK133" s="2360"/>
      <c r="AL133" s="2327"/>
      <c r="AM133" s="2373"/>
      <c r="AN133" s="2316"/>
      <c r="AO133" s="2316"/>
      <c r="AP133" s="2316"/>
      <c r="AQ133" s="2316"/>
      <c r="AR133" s="746"/>
      <c r="AS133" s="280"/>
      <c r="AT133" s="306"/>
      <c r="AU133" s="2382"/>
      <c r="AV133" s="2382"/>
      <c r="AW133" s="2382"/>
      <c r="AX133" s="2382"/>
      <c r="AY133" s="2382"/>
      <c r="AZ133" s="2382"/>
      <c r="BA133" s="2382"/>
      <c r="BB133" s="2382"/>
      <c r="BC133" s="2382"/>
      <c r="BD133" s="2382"/>
      <c r="BE133" s="2382"/>
      <c r="BF133" s="2382"/>
      <c r="BG133" s="2382"/>
      <c r="BH133" s="2382"/>
      <c r="BI133" s="2382"/>
      <c r="BJ133" s="2382"/>
      <c r="BK133" s="2382"/>
      <c r="BL133" s="2382"/>
      <c r="BM133" s="2382"/>
      <c r="BN133" s="2382"/>
      <c r="BO133" s="2382"/>
      <c r="BP133" s="2382"/>
      <c r="BQ133" s="2382"/>
      <c r="BR133" s="2382"/>
      <c r="BS133" s="2382"/>
      <c r="BT133" s="2382"/>
      <c r="BU133" s="2382"/>
      <c r="BV133" s="2382"/>
      <c r="BW133" s="2382"/>
      <c r="BX133" s="2382"/>
      <c r="BY133" s="589"/>
      <c r="BZ133" s="589"/>
      <c r="CA133" s="589"/>
    </row>
    <row r="134" spans="2:79" ht="16.5" customHeight="1" x14ac:dyDescent="0.3">
      <c r="B134" s="269"/>
      <c r="D134" s="25"/>
      <c r="E134" s="72" t="s">
        <v>146</v>
      </c>
      <c r="F134" s="64"/>
      <c r="G134" s="106"/>
      <c r="H134" s="106"/>
      <c r="I134" s="106"/>
      <c r="J134" s="106"/>
      <c r="K134" s="363"/>
      <c r="L134" s="363"/>
      <c r="M134" s="363"/>
      <c r="N134" s="364"/>
      <c r="O134" s="78" t="s">
        <v>53</v>
      </c>
      <c r="P134" s="2316">
        <v>4</v>
      </c>
      <c r="Q134" s="2316"/>
      <c r="R134" s="2399"/>
      <c r="S134" s="2399"/>
      <c r="T134" s="79" t="str">
        <f>IF(R134=4,"Y","")</f>
        <v/>
      </c>
      <c r="U134" s="428"/>
      <c r="V134" s="428"/>
      <c r="W134" s="428"/>
      <c r="X134" s="2316"/>
      <c r="Y134" s="2316"/>
      <c r="Z134" s="467"/>
      <c r="AA134" s="467"/>
      <c r="AB134" s="467"/>
      <c r="AC134" s="467"/>
      <c r="AD134" s="2316"/>
      <c r="AE134" s="2316"/>
      <c r="AF134" s="467"/>
      <c r="AG134" s="467"/>
      <c r="AH134" s="467"/>
      <c r="AI134" s="467"/>
      <c r="AJ134" s="2359"/>
      <c r="AK134" s="2360"/>
      <c r="AL134" s="2327"/>
      <c r="AM134" s="2373"/>
      <c r="AN134" s="2313"/>
      <c r="AO134" s="2314"/>
      <c r="AP134" s="2313"/>
      <c r="AQ134" s="2314"/>
      <c r="AR134" s="746"/>
      <c r="AS134" s="280"/>
      <c r="AT134" s="306"/>
      <c r="AU134" s="2382"/>
      <c r="AV134" s="2382"/>
      <c r="AW134" s="2382"/>
      <c r="AX134" s="2382"/>
      <c r="AY134" s="2382"/>
      <c r="AZ134" s="2382"/>
      <c r="BA134" s="2382"/>
      <c r="BB134" s="2382"/>
      <c r="BC134" s="2382"/>
      <c r="BD134" s="2382"/>
      <c r="BE134" s="2382"/>
      <c r="BF134" s="2382"/>
      <c r="BG134" s="2382"/>
      <c r="BH134" s="2382"/>
      <c r="BI134" s="2382"/>
      <c r="BJ134" s="2382"/>
      <c r="BK134" s="2382"/>
      <c r="BL134" s="2382"/>
      <c r="BM134" s="2382"/>
      <c r="BN134" s="2382"/>
      <c r="BO134" s="2382"/>
      <c r="BP134" s="2382"/>
      <c r="BQ134" s="2382"/>
      <c r="BR134" s="2382"/>
      <c r="BS134" s="2382"/>
      <c r="BT134" s="2382"/>
      <c r="BU134" s="2382"/>
      <c r="BV134" s="2382"/>
      <c r="BW134" s="2382"/>
      <c r="BX134" s="2382"/>
      <c r="BY134" s="589"/>
      <c r="BZ134" s="589"/>
      <c r="CA134" s="589"/>
    </row>
    <row r="135" spans="2:79" ht="16.5" customHeight="1" x14ac:dyDescent="0.3">
      <c r="B135" s="269"/>
      <c r="D135" s="104"/>
      <c r="E135" s="141" t="s">
        <v>147</v>
      </c>
      <c r="F135" s="140"/>
      <c r="G135" s="257"/>
      <c r="H135" s="257"/>
      <c r="I135" s="257"/>
      <c r="J135" s="257"/>
      <c r="K135" s="365"/>
      <c r="L135" s="365"/>
      <c r="M135" s="365"/>
      <c r="N135" s="234"/>
      <c r="O135" s="78" t="s">
        <v>53</v>
      </c>
      <c r="P135" s="2316">
        <v>5</v>
      </c>
      <c r="Q135" s="2316"/>
      <c r="R135" s="2399"/>
      <c r="S135" s="2399"/>
      <c r="T135" s="79" t="str">
        <f>IF(R135=5,"Y","")</f>
        <v/>
      </c>
      <c r="U135" s="428"/>
      <c r="V135" s="428"/>
      <c r="W135" s="428"/>
      <c r="X135" s="2316"/>
      <c r="Y135" s="2316"/>
      <c r="Z135" s="467"/>
      <c r="AA135" s="467"/>
      <c r="AB135" s="467"/>
      <c r="AC135" s="467"/>
      <c r="AD135" s="2316"/>
      <c r="AE135" s="2316"/>
      <c r="AF135" s="467"/>
      <c r="AG135" s="467"/>
      <c r="AH135" s="467"/>
      <c r="AI135" s="467"/>
      <c r="AJ135" s="2359"/>
      <c r="AK135" s="2360"/>
      <c r="AL135" s="2327"/>
      <c r="AM135" s="2373"/>
      <c r="AN135" s="2316"/>
      <c r="AO135" s="2316"/>
      <c r="AP135" s="2316"/>
      <c r="AQ135" s="2316"/>
      <c r="AR135" s="746"/>
      <c r="AS135" s="280"/>
      <c r="AT135" s="306"/>
      <c r="AU135" s="2382"/>
      <c r="AV135" s="2382"/>
      <c r="AW135" s="2382"/>
      <c r="AX135" s="2382"/>
      <c r="AY135" s="2382"/>
      <c r="AZ135" s="2382"/>
      <c r="BA135" s="2382"/>
      <c r="BB135" s="2382"/>
      <c r="BC135" s="2382"/>
      <c r="BD135" s="2382"/>
      <c r="BE135" s="2382"/>
      <c r="BF135" s="2382"/>
      <c r="BG135" s="2382"/>
      <c r="BH135" s="2382"/>
      <c r="BI135" s="2382"/>
      <c r="BJ135" s="2382"/>
      <c r="BK135" s="2382"/>
      <c r="BL135" s="2382"/>
      <c r="BM135" s="2382"/>
      <c r="BN135" s="2382"/>
      <c r="BO135" s="2382"/>
      <c r="BP135" s="2382"/>
      <c r="BQ135" s="2382"/>
      <c r="BR135" s="2382"/>
      <c r="BS135" s="2382"/>
      <c r="BT135" s="2382"/>
      <c r="BU135" s="2382"/>
      <c r="BV135" s="2382"/>
      <c r="BW135" s="2382"/>
      <c r="BX135" s="2382"/>
      <c r="BY135" s="589"/>
      <c r="BZ135" s="589"/>
      <c r="CA135" s="589"/>
    </row>
    <row r="136" spans="2:79" ht="16.5" customHeight="1" x14ac:dyDescent="0.3">
      <c r="B136" s="269"/>
      <c r="D136" s="25"/>
      <c r="E136" s="72" t="s">
        <v>148</v>
      </c>
      <c r="F136" s="64"/>
      <c r="G136" s="106"/>
      <c r="H136" s="106"/>
      <c r="I136" s="106"/>
      <c r="J136" s="106"/>
      <c r="K136" s="363"/>
      <c r="L136" s="363"/>
      <c r="M136" s="363"/>
      <c r="N136" s="364"/>
      <c r="O136" s="78" t="s">
        <v>53</v>
      </c>
      <c r="P136" s="2316">
        <v>6</v>
      </c>
      <c r="Q136" s="2316"/>
      <c r="R136" s="2399"/>
      <c r="S136" s="2399"/>
      <c r="T136" s="79" t="str">
        <f>IF(R136=6,"Y","")</f>
        <v/>
      </c>
      <c r="U136" s="428"/>
      <c r="V136" s="428"/>
      <c r="W136" s="428"/>
      <c r="X136" s="2316"/>
      <c r="Y136" s="2316"/>
      <c r="Z136" s="467"/>
      <c r="AA136" s="467"/>
      <c r="AB136" s="467"/>
      <c r="AC136" s="467"/>
      <c r="AD136" s="2316"/>
      <c r="AE136" s="2316"/>
      <c r="AF136" s="467"/>
      <c r="AG136" s="467"/>
      <c r="AH136" s="467"/>
      <c r="AI136" s="467"/>
      <c r="AJ136" s="2359"/>
      <c r="AK136" s="2360"/>
      <c r="AL136" s="2327"/>
      <c r="AM136" s="2373"/>
      <c r="AN136" s="2316"/>
      <c r="AO136" s="2316"/>
      <c r="AP136" s="2316"/>
      <c r="AQ136" s="2316"/>
      <c r="AR136" s="746"/>
      <c r="AS136" s="280"/>
      <c r="AT136" s="306"/>
      <c r="AU136" s="2382"/>
      <c r="AV136" s="2382"/>
      <c r="AW136" s="2382"/>
      <c r="AX136" s="2382"/>
      <c r="AY136" s="2382"/>
      <c r="AZ136" s="2382"/>
      <c r="BA136" s="2382"/>
      <c r="BB136" s="2382"/>
      <c r="BC136" s="2382"/>
      <c r="BD136" s="2382"/>
      <c r="BE136" s="2382"/>
      <c r="BF136" s="2382"/>
      <c r="BG136" s="2382"/>
      <c r="BH136" s="2382"/>
      <c r="BI136" s="2382"/>
      <c r="BJ136" s="2382"/>
      <c r="BK136" s="2382"/>
      <c r="BL136" s="2382"/>
      <c r="BM136" s="2382"/>
      <c r="BN136" s="2382"/>
      <c r="BO136" s="2382"/>
      <c r="BP136" s="2382"/>
      <c r="BQ136" s="2382"/>
      <c r="BR136" s="2382"/>
      <c r="BS136" s="2382"/>
      <c r="BT136" s="2382"/>
      <c r="BU136" s="2382"/>
      <c r="BV136" s="2382"/>
      <c r="BW136" s="2382"/>
      <c r="BX136" s="2382"/>
      <c r="BY136" s="589"/>
      <c r="BZ136" s="589"/>
      <c r="CA136" s="589"/>
    </row>
    <row r="137" spans="2:79" ht="16.5" customHeight="1" x14ac:dyDescent="0.3">
      <c r="B137" s="269"/>
      <c r="D137" s="104"/>
      <c r="E137" s="141" t="s">
        <v>149</v>
      </c>
      <c r="F137" s="140"/>
      <c r="G137" s="257"/>
      <c r="H137" s="257"/>
      <c r="I137" s="257"/>
      <c r="J137" s="257"/>
      <c r="K137" s="365"/>
      <c r="L137" s="365"/>
      <c r="M137" s="365"/>
      <c r="N137" s="234"/>
      <c r="O137" s="78" t="s">
        <v>53</v>
      </c>
      <c r="P137" s="2313">
        <v>7</v>
      </c>
      <c r="Q137" s="2314"/>
      <c r="R137" s="210"/>
      <c r="S137" s="211"/>
      <c r="T137" s="79" t="str">
        <f>IF(R137=7,"Y","")</f>
        <v/>
      </c>
      <c r="U137" s="572"/>
      <c r="V137" s="572"/>
      <c r="W137" s="572"/>
      <c r="X137" s="414"/>
      <c r="Y137" s="437"/>
      <c r="Z137" s="467"/>
      <c r="AA137" s="824"/>
      <c r="AB137" s="824"/>
      <c r="AC137" s="824"/>
      <c r="AD137" s="414"/>
      <c r="AE137" s="437"/>
      <c r="AF137" s="467"/>
      <c r="AG137" s="824"/>
      <c r="AH137" s="824"/>
      <c r="AI137" s="824"/>
      <c r="AJ137" s="2359"/>
      <c r="AK137" s="2360"/>
      <c r="AL137" s="2327"/>
      <c r="AM137" s="2373"/>
      <c r="AN137" s="2316"/>
      <c r="AO137" s="2316"/>
      <c r="AP137" s="2316"/>
      <c r="AQ137" s="2316"/>
      <c r="AR137" s="545"/>
      <c r="AS137" s="281"/>
      <c r="AT137" s="109"/>
      <c r="AU137" s="2382"/>
      <c r="AV137" s="2382"/>
      <c r="AW137" s="2382"/>
      <c r="AX137" s="2382"/>
      <c r="AY137" s="2382"/>
      <c r="AZ137" s="2382"/>
      <c r="BA137" s="2382"/>
      <c r="BB137" s="2382"/>
      <c r="BC137" s="2382"/>
      <c r="BD137" s="2382"/>
      <c r="BE137" s="2382"/>
      <c r="BF137" s="2382"/>
      <c r="BG137" s="2382"/>
      <c r="BH137" s="2382"/>
      <c r="BI137" s="2382"/>
      <c r="BJ137" s="2382"/>
      <c r="BK137" s="2382"/>
      <c r="BL137" s="2382"/>
      <c r="BM137" s="2382"/>
      <c r="BN137" s="2382"/>
      <c r="BO137" s="2382"/>
      <c r="BP137" s="2382"/>
      <c r="BQ137" s="2382"/>
      <c r="BR137" s="2382"/>
      <c r="BS137" s="2382"/>
      <c r="BT137" s="2382"/>
      <c r="BU137" s="2382"/>
      <c r="BV137" s="2382"/>
      <c r="BW137" s="2382"/>
      <c r="BX137" s="2382"/>
      <c r="BY137" s="589"/>
      <c r="BZ137" s="589"/>
      <c r="CA137" s="589"/>
    </row>
    <row r="138" spans="2:79" ht="16.5" customHeight="1" x14ac:dyDescent="0.3">
      <c r="B138" s="269"/>
      <c r="D138" s="25"/>
      <c r="E138" s="72" t="s">
        <v>150</v>
      </c>
      <c r="F138" s="64"/>
      <c r="G138" s="106"/>
      <c r="H138" s="106"/>
      <c r="I138" s="106"/>
      <c r="J138" s="106"/>
      <c r="K138" s="363"/>
      <c r="L138" s="363"/>
      <c r="M138" s="363"/>
      <c r="N138" s="364"/>
      <c r="O138" s="78" t="s">
        <v>53</v>
      </c>
      <c r="P138" s="2316">
        <v>8</v>
      </c>
      <c r="Q138" s="2316"/>
      <c r="R138" s="2399"/>
      <c r="S138" s="2399"/>
      <c r="T138" s="79" t="str">
        <f>IF(R138=8,"Y","")</f>
        <v/>
      </c>
      <c r="U138" s="428"/>
      <c r="V138" s="428"/>
      <c r="W138" s="428"/>
      <c r="X138" s="2316"/>
      <c r="Y138" s="2316"/>
      <c r="Z138" s="467"/>
      <c r="AA138" s="467"/>
      <c r="AB138" s="467"/>
      <c r="AC138" s="467"/>
      <c r="AD138" s="2316"/>
      <c r="AE138" s="2316"/>
      <c r="AF138" s="467"/>
      <c r="AG138" s="467"/>
      <c r="AH138" s="467"/>
      <c r="AI138" s="467"/>
      <c r="AJ138" s="2359"/>
      <c r="AK138" s="2360"/>
      <c r="AL138" s="2327"/>
      <c r="AM138" s="2373"/>
      <c r="AN138" s="414"/>
      <c r="AO138" s="437"/>
      <c r="AP138" s="414"/>
      <c r="AQ138" s="437"/>
      <c r="AR138" s="746"/>
      <c r="AS138" s="280"/>
      <c r="AT138" s="306"/>
      <c r="AU138" s="2382"/>
      <c r="AV138" s="2382"/>
      <c r="AW138" s="2382"/>
      <c r="AX138" s="2382"/>
      <c r="AY138" s="2382"/>
      <c r="AZ138" s="2382"/>
      <c r="BA138" s="2382"/>
      <c r="BB138" s="2382"/>
      <c r="BC138" s="2382"/>
      <c r="BD138" s="2382"/>
      <c r="BE138" s="2382"/>
      <c r="BF138" s="2382"/>
      <c r="BG138" s="2382"/>
      <c r="BH138" s="2382"/>
      <c r="BI138" s="2382"/>
      <c r="BJ138" s="2382"/>
      <c r="BK138" s="2382"/>
      <c r="BL138" s="2382"/>
      <c r="BM138" s="2382"/>
      <c r="BN138" s="2382"/>
      <c r="BO138" s="2382"/>
      <c r="BP138" s="2382"/>
      <c r="BQ138" s="2382"/>
      <c r="BR138" s="2382"/>
      <c r="BS138" s="2382"/>
      <c r="BT138" s="2382"/>
      <c r="BU138" s="2382"/>
      <c r="BV138" s="2382"/>
      <c r="BW138" s="2382"/>
      <c r="BX138" s="2382"/>
      <c r="BY138" s="589"/>
      <c r="BZ138" s="589"/>
      <c r="CA138" s="589"/>
    </row>
    <row r="139" spans="2:79" ht="16.5" customHeight="1" x14ac:dyDescent="0.3">
      <c r="B139" s="269"/>
      <c r="D139" s="104"/>
      <c r="E139" s="141" t="s">
        <v>151</v>
      </c>
      <c r="F139" s="140"/>
      <c r="G139" s="257"/>
      <c r="H139" s="257"/>
      <c r="I139" s="257"/>
      <c r="J139" s="257"/>
      <c r="K139" s="365"/>
      <c r="L139" s="365"/>
      <c r="M139" s="365"/>
      <c r="N139" s="234"/>
      <c r="O139" s="78" t="s">
        <v>53</v>
      </c>
      <c r="P139" s="2316">
        <v>9</v>
      </c>
      <c r="Q139" s="2316"/>
      <c r="R139" s="2399">
        <v>9</v>
      </c>
      <c r="S139" s="2399"/>
      <c r="T139" s="79" t="str">
        <f>IF(R139=9,"Y","")</f>
        <v>Y</v>
      </c>
      <c r="U139" s="428"/>
      <c r="V139" s="428"/>
      <c r="W139" s="428"/>
      <c r="X139" s="2316"/>
      <c r="Y139" s="2316"/>
      <c r="Z139" s="467"/>
      <c r="AA139" s="467"/>
      <c r="AB139" s="467"/>
      <c r="AC139" s="467"/>
      <c r="AD139" s="2316"/>
      <c r="AE139" s="2316"/>
      <c r="AF139" s="467"/>
      <c r="AG139" s="467"/>
      <c r="AH139" s="467"/>
      <c r="AI139" s="467"/>
      <c r="AJ139" s="2359"/>
      <c r="AK139" s="2360"/>
      <c r="AL139" s="2327"/>
      <c r="AM139" s="2373"/>
      <c r="AN139" s="2316"/>
      <c r="AO139" s="2316"/>
      <c r="AP139" s="2316"/>
      <c r="AQ139" s="2316"/>
      <c r="AR139" s="746"/>
      <c r="AS139" s="280"/>
      <c r="AT139" s="306"/>
      <c r="AU139" s="2382"/>
      <c r="AV139" s="2382"/>
      <c r="AW139" s="2382"/>
      <c r="AX139" s="2382"/>
      <c r="AY139" s="2382"/>
      <c r="AZ139" s="2382"/>
      <c r="BA139" s="2382"/>
      <c r="BB139" s="2382"/>
      <c r="BC139" s="2382"/>
      <c r="BD139" s="2382"/>
      <c r="BE139" s="2382"/>
      <c r="BF139" s="2382"/>
      <c r="BG139" s="2382"/>
      <c r="BH139" s="2382"/>
      <c r="BI139" s="2382"/>
      <c r="BJ139" s="2382"/>
      <c r="BK139" s="2382"/>
      <c r="BL139" s="2382"/>
      <c r="BM139" s="2382"/>
      <c r="BN139" s="2382"/>
      <c r="BO139" s="2382"/>
      <c r="BP139" s="2382"/>
      <c r="BQ139" s="2382"/>
      <c r="BR139" s="2382"/>
      <c r="BS139" s="2382"/>
      <c r="BT139" s="2382"/>
      <c r="BU139" s="2382"/>
      <c r="BV139" s="2382"/>
      <c r="BW139" s="2382"/>
      <c r="BX139" s="2382"/>
      <c r="BY139" s="589"/>
      <c r="BZ139" s="589"/>
      <c r="CA139" s="589"/>
    </row>
    <row r="140" spans="2:79" ht="16.5" customHeight="1" x14ac:dyDescent="0.3">
      <c r="B140" s="269"/>
      <c r="D140" s="25"/>
      <c r="E140" s="72" t="s">
        <v>152</v>
      </c>
      <c r="F140" s="64"/>
      <c r="G140" s="106"/>
      <c r="H140" s="106"/>
      <c r="I140" s="106"/>
      <c r="J140" s="106"/>
      <c r="K140" s="363"/>
      <c r="L140" s="363"/>
      <c r="M140" s="363"/>
      <c r="N140" s="364"/>
      <c r="O140" s="78" t="s">
        <v>53</v>
      </c>
      <c r="P140" s="2313">
        <v>10</v>
      </c>
      <c r="Q140" s="2314"/>
      <c r="R140" s="2413"/>
      <c r="S140" s="2414"/>
      <c r="T140" s="79" t="str">
        <f>IF(R140=10,"Y","")</f>
        <v/>
      </c>
      <c r="U140" s="569"/>
      <c r="V140" s="569"/>
      <c r="W140" s="569"/>
      <c r="X140" s="2313"/>
      <c r="Y140" s="2314"/>
      <c r="Z140" s="467"/>
      <c r="AA140" s="794"/>
      <c r="AB140" s="794"/>
      <c r="AC140" s="794"/>
      <c r="AD140" s="2313"/>
      <c r="AE140" s="2314"/>
      <c r="AF140" s="467"/>
      <c r="AG140" s="794"/>
      <c r="AH140" s="794"/>
      <c r="AI140" s="794"/>
      <c r="AJ140" s="2359"/>
      <c r="AK140" s="2360"/>
      <c r="AL140" s="2327"/>
      <c r="AM140" s="2373"/>
      <c r="AN140" s="2316"/>
      <c r="AO140" s="2316"/>
      <c r="AP140" s="2316"/>
      <c r="AQ140" s="2316"/>
      <c r="AR140" s="746"/>
      <c r="AS140" s="280"/>
      <c r="AT140" s="306"/>
      <c r="AU140" s="2382"/>
      <c r="AV140" s="2382"/>
      <c r="AW140" s="2382"/>
      <c r="AX140" s="2382"/>
      <c r="AY140" s="2382"/>
      <c r="AZ140" s="2382"/>
      <c r="BA140" s="2382"/>
      <c r="BB140" s="2382"/>
      <c r="BC140" s="2382"/>
      <c r="BD140" s="2382"/>
      <c r="BE140" s="2382"/>
      <c r="BF140" s="2382"/>
      <c r="BG140" s="2382"/>
      <c r="BH140" s="2382"/>
      <c r="BI140" s="2382"/>
      <c r="BJ140" s="2382"/>
      <c r="BK140" s="2382"/>
      <c r="BL140" s="2382"/>
      <c r="BM140" s="2382"/>
      <c r="BN140" s="2382"/>
      <c r="BO140" s="2382"/>
      <c r="BP140" s="2382"/>
      <c r="BQ140" s="2382"/>
      <c r="BR140" s="2382"/>
      <c r="BS140" s="2382"/>
      <c r="BT140" s="2382"/>
      <c r="BU140" s="2382"/>
      <c r="BV140" s="2382"/>
      <c r="BW140" s="2382"/>
      <c r="BX140" s="2382"/>
      <c r="BY140" s="589"/>
      <c r="BZ140" s="589"/>
      <c r="CA140" s="589"/>
    </row>
    <row r="141" spans="2:79" ht="16.5" customHeight="1" x14ac:dyDescent="0.3">
      <c r="B141" s="269"/>
      <c r="D141" s="151"/>
      <c r="E141" s="170" t="s">
        <v>153</v>
      </c>
      <c r="F141" s="59"/>
      <c r="G141" s="21"/>
      <c r="H141" s="21"/>
      <c r="I141" s="21"/>
      <c r="J141" s="21"/>
      <c r="K141" s="359"/>
      <c r="L141" s="359"/>
      <c r="M141" s="359"/>
      <c r="N141" s="360"/>
      <c r="O141" s="78" t="s">
        <v>53</v>
      </c>
      <c r="P141" s="2316">
        <v>11</v>
      </c>
      <c r="Q141" s="2316"/>
      <c r="R141" s="2399"/>
      <c r="S141" s="2399"/>
      <c r="T141" s="79" t="str">
        <f>IF(R141=11,"Y","")</f>
        <v/>
      </c>
      <c r="U141" s="428"/>
      <c r="V141" s="428"/>
      <c r="W141" s="428"/>
      <c r="X141" s="2316"/>
      <c r="Y141" s="2316"/>
      <c r="Z141" s="467"/>
      <c r="AA141" s="467"/>
      <c r="AB141" s="467"/>
      <c r="AC141" s="467"/>
      <c r="AD141" s="2316"/>
      <c r="AE141" s="2316"/>
      <c r="AF141" s="467"/>
      <c r="AG141" s="467"/>
      <c r="AH141" s="467"/>
      <c r="AI141" s="467"/>
      <c r="AJ141" s="2359"/>
      <c r="AK141" s="2360"/>
      <c r="AL141" s="2327"/>
      <c r="AM141" s="2373"/>
      <c r="AN141" s="2313"/>
      <c r="AO141" s="2314"/>
      <c r="AP141" s="2313"/>
      <c r="AQ141" s="2314"/>
      <c r="AR141" s="746"/>
      <c r="AS141" s="280"/>
      <c r="AT141" s="306"/>
      <c r="AU141" s="2382"/>
      <c r="AV141" s="2382"/>
      <c r="AW141" s="2382"/>
      <c r="AX141" s="2382"/>
      <c r="AY141" s="2382"/>
      <c r="AZ141" s="2382"/>
      <c r="BA141" s="2382"/>
      <c r="BB141" s="2382"/>
      <c r="BC141" s="2382"/>
      <c r="BD141" s="2382"/>
      <c r="BE141" s="2382"/>
      <c r="BF141" s="2382"/>
      <c r="BG141" s="2382"/>
      <c r="BH141" s="2382"/>
      <c r="BI141" s="2382"/>
      <c r="BJ141" s="2382"/>
      <c r="BK141" s="2382"/>
      <c r="BL141" s="2382"/>
      <c r="BM141" s="2382"/>
      <c r="BN141" s="2382"/>
      <c r="BO141" s="2382"/>
      <c r="BP141" s="2382"/>
      <c r="BQ141" s="2382"/>
      <c r="BR141" s="2382"/>
      <c r="BS141" s="2382"/>
      <c r="BT141" s="2382"/>
      <c r="BU141" s="2382"/>
      <c r="BV141" s="2382"/>
      <c r="BW141" s="2382"/>
      <c r="BX141" s="2382"/>
      <c r="BY141" s="589"/>
      <c r="BZ141" s="589"/>
      <c r="CA141" s="589"/>
    </row>
    <row r="142" spans="2:79" ht="16.5" customHeight="1" x14ac:dyDescent="0.3">
      <c r="B142" s="269"/>
      <c r="D142" s="104"/>
      <c r="E142" s="141" t="s">
        <v>154</v>
      </c>
      <c r="F142" s="140"/>
      <c r="G142" s="257"/>
      <c r="H142" s="257"/>
      <c r="I142" s="257"/>
      <c r="J142" s="257"/>
      <c r="K142" s="365"/>
      <c r="L142" s="365"/>
      <c r="M142" s="365"/>
      <c r="N142" s="234"/>
      <c r="O142" s="78" t="s">
        <v>53</v>
      </c>
      <c r="P142" s="2316">
        <v>12</v>
      </c>
      <c r="Q142" s="2316"/>
      <c r="R142" s="2399"/>
      <c r="S142" s="2399"/>
      <c r="T142" s="79" t="str">
        <f>IF(R142=12,"Y","")</f>
        <v/>
      </c>
      <c r="U142" s="428"/>
      <c r="V142" s="428"/>
      <c r="W142" s="428"/>
      <c r="X142" s="2316"/>
      <c r="Y142" s="2316"/>
      <c r="Z142" s="467"/>
      <c r="AA142" s="467"/>
      <c r="AB142" s="467"/>
      <c r="AC142" s="467"/>
      <c r="AD142" s="2316"/>
      <c r="AE142" s="2316"/>
      <c r="AF142" s="467"/>
      <c r="AG142" s="467"/>
      <c r="AH142" s="467"/>
      <c r="AI142" s="467"/>
      <c r="AJ142" s="2359"/>
      <c r="AK142" s="2360"/>
      <c r="AL142" s="2327"/>
      <c r="AM142" s="2373"/>
      <c r="AN142" s="2316"/>
      <c r="AO142" s="2316"/>
      <c r="AP142" s="2316"/>
      <c r="AQ142" s="2316"/>
      <c r="AR142" s="746"/>
      <c r="AS142" s="280"/>
      <c r="AT142" s="306"/>
      <c r="AU142" s="2382"/>
      <c r="AV142" s="2382"/>
      <c r="AW142" s="2382"/>
      <c r="AX142" s="2382"/>
      <c r="AY142" s="2382"/>
      <c r="AZ142" s="2382"/>
      <c r="BA142" s="2382"/>
      <c r="BB142" s="2382"/>
      <c r="BC142" s="2382"/>
      <c r="BD142" s="2382"/>
      <c r="BE142" s="2382"/>
      <c r="BF142" s="2382"/>
      <c r="BG142" s="2382"/>
      <c r="BH142" s="2382"/>
      <c r="BI142" s="2382"/>
      <c r="BJ142" s="2382"/>
      <c r="BK142" s="2382"/>
      <c r="BL142" s="2382"/>
      <c r="BM142" s="2382"/>
      <c r="BN142" s="2382"/>
      <c r="BO142" s="2382"/>
      <c r="BP142" s="2382"/>
      <c r="BQ142" s="2382"/>
      <c r="BR142" s="2382"/>
      <c r="BS142" s="2382"/>
      <c r="BT142" s="2382"/>
      <c r="BU142" s="2382"/>
      <c r="BV142" s="2382"/>
      <c r="BW142" s="2382"/>
      <c r="BX142" s="2382"/>
      <c r="BY142" s="589"/>
      <c r="BZ142" s="589"/>
      <c r="CA142" s="589"/>
    </row>
    <row r="143" spans="2:79" ht="16.5" customHeight="1" x14ac:dyDescent="0.3">
      <c r="B143" s="269"/>
      <c r="D143" s="25"/>
      <c r="E143" s="72" t="s">
        <v>155</v>
      </c>
      <c r="F143" s="64"/>
      <c r="G143" s="106"/>
      <c r="H143" s="106"/>
      <c r="I143" s="106"/>
      <c r="J143" s="106"/>
      <c r="K143" s="363"/>
      <c r="L143" s="363"/>
      <c r="M143" s="363"/>
      <c r="N143" s="364"/>
      <c r="O143" s="78" t="s">
        <v>53</v>
      </c>
      <c r="P143" s="2316">
        <v>13</v>
      </c>
      <c r="Q143" s="2316"/>
      <c r="R143" s="2399"/>
      <c r="S143" s="2399"/>
      <c r="T143" s="79" t="str">
        <f>IF(R143=13,"Y","")</f>
        <v/>
      </c>
      <c r="U143" s="428"/>
      <c r="V143" s="428"/>
      <c r="W143" s="428"/>
      <c r="X143" s="2316"/>
      <c r="Y143" s="2316"/>
      <c r="Z143" s="467"/>
      <c r="AA143" s="467"/>
      <c r="AB143" s="467"/>
      <c r="AC143" s="467"/>
      <c r="AD143" s="2316"/>
      <c r="AE143" s="2316"/>
      <c r="AF143" s="467"/>
      <c r="AG143" s="467"/>
      <c r="AH143" s="467"/>
      <c r="AI143" s="467"/>
      <c r="AJ143" s="2359"/>
      <c r="AK143" s="2360"/>
      <c r="AL143" s="2327"/>
      <c r="AM143" s="2373"/>
      <c r="AN143" s="2316"/>
      <c r="AO143" s="2316"/>
      <c r="AP143" s="2316"/>
      <c r="AQ143" s="2316"/>
      <c r="AR143" s="746"/>
      <c r="AS143" s="280"/>
      <c r="AT143" s="306"/>
      <c r="AU143" s="2382"/>
      <c r="AV143" s="2382"/>
      <c r="AW143" s="2382"/>
      <c r="AX143" s="2382"/>
      <c r="AY143" s="2382"/>
      <c r="AZ143" s="2382"/>
      <c r="BA143" s="2382"/>
      <c r="BB143" s="2382"/>
      <c r="BC143" s="2382"/>
      <c r="BD143" s="2382"/>
      <c r="BE143" s="2382"/>
      <c r="BF143" s="2382"/>
      <c r="BG143" s="2382"/>
      <c r="BH143" s="2382"/>
      <c r="BI143" s="2382"/>
      <c r="BJ143" s="2382"/>
      <c r="BK143" s="2382"/>
      <c r="BL143" s="2382"/>
      <c r="BM143" s="2382"/>
      <c r="BN143" s="2382"/>
      <c r="BO143" s="2382"/>
      <c r="BP143" s="2382"/>
      <c r="BQ143" s="2382"/>
      <c r="BR143" s="2382"/>
      <c r="BS143" s="2382"/>
      <c r="BT143" s="2382"/>
      <c r="BU143" s="2382"/>
      <c r="BV143" s="2382"/>
      <c r="BW143" s="2382"/>
      <c r="BX143" s="2382"/>
      <c r="BY143" s="589"/>
      <c r="BZ143" s="589"/>
      <c r="CA143" s="589"/>
    </row>
    <row r="144" spans="2:79" ht="16.5" customHeight="1" x14ac:dyDescent="0.3">
      <c r="B144" s="269"/>
      <c r="D144" s="104"/>
      <c r="E144" s="141" t="s">
        <v>156</v>
      </c>
      <c r="F144" s="140"/>
      <c r="G144" s="257"/>
      <c r="H144" s="257"/>
      <c r="I144" s="257"/>
      <c r="J144" s="257"/>
      <c r="K144" s="365"/>
      <c r="L144" s="365"/>
      <c r="M144" s="365"/>
      <c r="N144" s="234"/>
      <c r="O144" s="78" t="s">
        <v>53</v>
      </c>
      <c r="P144" s="2313">
        <v>14</v>
      </c>
      <c r="Q144" s="2314"/>
      <c r="R144" s="210"/>
      <c r="S144" s="211"/>
      <c r="T144" s="79" t="str">
        <f>IF(R144=14,"Y","")</f>
        <v/>
      </c>
      <c r="U144" s="572"/>
      <c r="V144" s="572"/>
      <c r="W144" s="572"/>
      <c r="X144" s="414"/>
      <c r="Y144" s="437"/>
      <c r="Z144" s="467"/>
      <c r="AA144" s="824"/>
      <c r="AB144" s="824"/>
      <c r="AC144" s="824"/>
      <c r="AD144" s="414"/>
      <c r="AE144" s="437"/>
      <c r="AF144" s="467"/>
      <c r="AG144" s="824"/>
      <c r="AH144" s="824"/>
      <c r="AI144" s="824"/>
      <c r="AJ144" s="2359"/>
      <c r="AK144" s="2360"/>
      <c r="AL144" s="2327"/>
      <c r="AM144" s="2373"/>
      <c r="AN144" s="2316"/>
      <c r="AO144" s="2316"/>
      <c r="AP144" s="2316"/>
      <c r="AQ144" s="2316"/>
      <c r="AR144" s="545"/>
      <c r="AS144" s="281"/>
      <c r="AT144" s="109"/>
      <c r="AU144" s="2382"/>
      <c r="AV144" s="2382"/>
      <c r="AW144" s="2382"/>
      <c r="AX144" s="2382"/>
      <c r="AY144" s="2382"/>
      <c r="AZ144" s="2382"/>
      <c r="BA144" s="2382"/>
      <c r="BB144" s="2382"/>
      <c r="BC144" s="2382"/>
      <c r="BD144" s="2382"/>
      <c r="BE144" s="2382"/>
      <c r="BF144" s="2382"/>
      <c r="BG144" s="2382"/>
      <c r="BH144" s="2382"/>
      <c r="BI144" s="2382"/>
      <c r="BJ144" s="2382"/>
      <c r="BK144" s="2382"/>
      <c r="BL144" s="2382"/>
      <c r="BM144" s="2382"/>
      <c r="BN144" s="2382"/>
      <c r="BO144" s="2382"/>
      <c r="BP144" s="2382"/>
      <c r="BQ144" s="2382"/>
      <c r="BR144" s="2382"/>
      <c r="BS144" s="2382"/>
      <c r="BT144" s="2382"/>
      <c r="BU144" s="2382"/>
      <c r="BV144" s="2382"/>
      <c r="BW144" s="2382"/>
      <c r="BX144" s="2382"/>
      <c r="BY144" s="589"/>
      <c r="BZ144" s="589"/>
      <c r="CA144" s="589"/>
    </row>
    <row r="145" spans="2:79" ht="16.5" customHeight="1" x14ac:dyDescent="0.3">
      <c r="B145" s="269"/>
      <c r="D145" s="25"/>
      <c r="E145" s="72" t="s">
        <v>157</v>
      </c>
      <c r="F145" s="64"/>
      <c r="G145" s="106"/>
      <c r="H145" s="106"/>
      <c r="I145" s="106"/>
      <c r="J145" s="106"/>
      <c r="K145" s="363"/>
      <c r="L145" s="363"/>
      <c r="M145" s="363"/>
      <c r="N145" s="364"/>
      <c r="O145" s="78" t="s">
        <v>53</v>
      </c>
      <c r="P145" s="2316">
        <v>15</v>
      </c>
      <c r="Q145" s="2316"/>
      <c r="R145" s="2399"/>
      <c r="S145" s="2399"/>
      <c r="T145" s="79" t="str">
        <f>IF(R145=15,"Y","")</f>
        <v/>
      </c>
      <c r="U145" s="428"/>
      <c r="V145" s="428"/>
      <c r="W145" s="428"/>
      <c r="X145" s="2316"/>
      <c r="Y145" s="2316"/>
      <c r="Z145" s="467"/>
      <c r="AA145" s="467"/>
      <c r="AB145" s="467"/>
      <c r="AC145" s="467"/>
      <c r="AD145" s="2316"/>
      <c r="AE145" s="2316"/>
      <c r="AF145" s="467"/>
      <c r="AG145" s="467"/>
      <c r="AH145" s="467"/>
      <c r="AI145" s="467"/>
      <c r="AJ145" s="2359"/>
      <c r="AK145" s="2360"/>
      <c r="AL145" s="2327"/>
      <c r="AM145" s="2373"/>
      <c r="AN145" s="2316"/>
      <c r="AO145" s="2316"/>
      <c r="AP145" s="2316"/>
      <c r="AQ145" s="2316"/>
      <c r="AR145" s="746"/>
      <c r="AS145" s="280"/>
      <c r="AT145" s="306"/>
      <c r="AU145" s="2382"/>
      <c r="AV145" s="2382"/>
      <c r="AW145" s="2382"/>
      <c r="AX145" s="2382"/>
      <c r="AY145" s="2382"/>
      <c r="AZ145" s="2382"/>
      <c r="BA145" s="2382"/>
      <c r="BB145" s="2382"/>
      <c r="BC145" s="2382"/>
      <c r="BD145" s="2382"/>
      <c r="BE145" s="2382"/>
      <c r="BF145" s="2382"/>
      <c r="BG145" s="2382"/>
      <c r="BH145" s="2382"/>
      <c r="BI145" s="2382"/>
      <c r="BJ145" s="2382"/>
      <c r="BK145" s="2382"/>
      <c r="BL145" s="2382"/>
      <c r="BM145" s="2382"/>
      <c r="BN145" s="2382"/>
      <c r="BO145" s="2382"/>
      <c r="BP145" s="2382"/>
      <c r="BQ145" s="2382"/>
      <c r="BR145" s="2382"/>
      <c r="BS145" s="2382"/>
      <c r="BT145" s="2382"/>
      <c r="BU145" s="2382"/>
      <c r="BV145" s="2382"/>
      <c r="BW145" s="2382"/>
      <c r="BX145" s="2382"/>
      <c r="BY145" s="589"/>
      <c r="BZ145" s="589"/>
      <c r="CA145" s="589"/>
    </row>
    <row r="146" spans="2:79" ht="16.5" customHeight="1" x14ac:dyDescent="0.3">
      <c r="B146" s="269"/>
      <c r="D146" s="104"/>
      <c r="E146" s="141" t="s">
        <v>158</v>
      </c>
      <c r="F146" s="140"/>
      <c r="G146" s="257"/>
      <c r="H146" s="257"/>
      <c r="I146" s="257"/>
      <c r="J146" s="257"/>
      <c r="K146" s="365"/>
      <c r="L146" s="365"/>
      <c r="M146" s="365"/>
      <c r="N146" s="234"/>
      <c r="O146" s="78" t="s">
        <v>53</v>
      </c>
      <c r="P146" s="2316">
        <v>16</v>
      </c>
      <c r="Q146" s="2316"/>
      <c r="R146" s="2399"/>
      <c r="S146" s="2399"/>
      <c r="T146" s="79" t="str">
        <f>IF(R146=16,"Y","")</f>
        <v/>
      </c>
      <c r="U146" s="428"/>
      <c r="V146" s="428"/>
      <c r="W146" s="428"/>
      <c r="X146" s="2316"/>
      <c r="Y146" s="2316"/>
      <c r="Z146" s="467"/>
      <c r="AA146" s="467"/>
      <c r="AB146" s="467"/>
      <c r="AC146" s="467"/>
      <c r="AD146" s="2316"/>
      <c r="AE146" s="2316"/>
      <c r="AF146" s="467"/>
      <c r="AG146" s="467"/>
      <c r="AH146" s="467"/>
      <c r="AI146" s="467"/>
      <c r="AJ146" s="2359"/>
      <c r="AK146" s="2360"/>
      <c r="AL146" s="2327"/>
      <c r="AM146" s="2373"/>
      <c r="AN146" s="2313"/>
      <c r="AO146" s="2314"/>
      <c r="AP146" s="2313"/>
      <c r="AQ146" s="2314"/>
      <c r="AR146" s="746"/>
      <c r="AS146" s="280"/>
      <c r="AT146" s="306"/>
      <c r="AU146" s="2382"/>
      <c r="AV146" s="2382"/>
      <c r="AW146" s="2382"/>
      <c r="AX146" s="2382"/>
      <c r="AY146" s="2382"/>
      <c r="AZ146" s="2382"/>
      <c r="BA146" s="2382"/>
      <c r="BB146" s="2382"/>
      <c r="BC146" s="2382"/>
      <c r="BD146" s="2382"/>
      <c r="BE146" s="2382"/>
      <c r="BF146" s="2382"/>
      <c r="BG146" s="2382"/>
      <c r="BH146" s="2382"/>
      <c r="BI146" s="2382"/>
      <c r="BJ146" s="2382"/>
      <c r="BK146" s="2382"/>
      <c r="BL146" s="2382"/>
      <c r="BM146" s="2382"/>
      <c r="BN146" s="2382"/>
      <c r="BO146" s="2382"/>
      <c r="BP146" s="2382"/>
      <c r="BQ146" s="2382"/>
      <c r="BR146" s="2382"/>
      <c r="BS146" s="2382"/>
      <c r="BT146" s="2382"/>
      <c r="BU146" s="2382"/>
      <c r="BV146" s="2382"/>
      <c r="BW146" s="2382"/>
      <c r="BX146" s="2382"/>
      <c r="BY146" s="589"/>
      <c r="BZ146" s="589"/>
      <c r="CA146" s="589"/>
    </row>
    <row r="147" spans="2:79" ht="16.5" customHeight="1" x14ac:dyDescent="0.3">
      <c r="B147" s="269"/>
      <c r="D147" s="25"/>
      <c r="E147" s="72" t="s">
        <v>159</v>
      </c>
      <c r="F147" s="64"/>
      <c r="G147" s="106"/>
      <c r="H147" s="106"/>
      <c r="I147" s="106"/>
      <c r="J147" s="106"/>
      <c r="K147" s="363"/>
      <c r="L147" s="363"/>
      <c r="M147" s="363"/>
      <c r="N147" s="364"/>
      <c r="O147" s="78" t="s">
        <v>53</v>
      </c>
      <c r="P147" s="2313">
        <v>17</v>
      </c>
      <c r="Q147" s="2314"/>
      <c r="R147" s="2413"/>
      <c r="S147" s="2414"/>
      <c r="T147" s="79" t="str">
        <f>IF(R147=17,"Y","")</f>
        <v/>
      </c>
      <c r="U147" s="569"/>
      <c r="V147" s="569"/>
      <c r="W147" s="569"/>
      <c r="X147" s="2313"/>
      <c r="Y147" s="2314"/>
      <c r="Z147" s="467"/>
      <c r="AA147" s="794"/>
      <c r="AB147" s="794"/>
      <c r="AC147" s="794"/>
      <c r="AD147" s="2313"/>
      <c r="AE147" s="2314"/>
      <c r="AF147" s="467"/>
      <c r="AG147" s="794"/>
      <c r="AH147" s="794"/>
      <c r="AI147" s="794"/>
      <c r="AJ147" s="2359"/>
      <c r="AK147" s="2360"/>
      <c r="AL147" s="2327"/>
      <c r="AM147" s="2373"/>
      <c r="AN147" s="2316"/>
      <c r="AO147" s="2316"/>
      <c r="AP147" s="2316"/>
      <c r="AQ147" s="2316"/>
      <c r="AR147" s="746"/>
      <c r="AS147" s="280"/>
      <c r="AT147" s="306"/>
      <c r="AU147" s="2382"/>
      <c r="AV147" s="2382"/>
      <c r="AW147" s="2382"/>
      <c r="AX147" s="2382"/>
      <c r="AY147" s="2382"/>
      <c r="AZ147" s="2382"/>
      <c r="BA147" s="2382"/>
      <c r="BB147" s="2382"/>
      <c r="BC147" s="2382"/>
      <c r="BD147" s="2382"/>
      <c r="BE147" s="2382"/>
      <c r="BF147" s="2382"/>
      <c r="BG147" s="2382"/>
      <c r="BH147" s="2382"/>
      <c r="BI147" s="2382"/>
      <c r="BJ147" s="2382"/>
      <c r="BK147" s="2382"/>
      <c r="BL147" s="2382"/>
      <c r="BM147" s="2382"/>
      <c r="BN147" s="2382"/>
      <c r="BO147" s="2382"/>
      <c r="BP147" s="2382"/>
      <c r="BQ147" s="2382"/>
      <c r="BR147" s="2382"/>
      <c r="BS147" s="2382"/>
      <c r="BT147" s="2382"/>
      <c r="BU147" s="2382"/>
      <c r="BV147" s="2382"/>
      <c r="BW147" s="2382"/>
      <c r="BX147" s="2382"/>
      <c r="BY147" s="589"/>
      <c r="BZ147" s="589"/>
      <c r="CA147" s="589"/>
    </row>
    <row r="148" spans="2:79" ht="16.5" customHeight="1" x14ac:dyDescent="0.3">
      <c r="B148" s="269"/>
      <c r="D148" s="104"/>
      <c r="E148" s="141" t="s">
        <v>160</v>
      </c>
      <c r="F148" s="140"/>
      <c r="G148" s="257"/>
      <c r="H148" s="257"/>
      <c r="I148" s="257"/>
      <c r="J148" s="257"/>
      <c r="K148" s="365"/>
      <c r="L148" s="365"/>
      <c r="M148" s="365"/>
      <c r="N148" s="234"/>
      <c r="O148" s="78" t="s">
        <v>53</v>
      </c>
      <c r="P148" s="2316">
        <v>18</v>
      </c>
      <c r="Q148" s="2316"/>
      <c r="R148" s="2399"/>
      <c r="S148" s="2399"/>
      <c r="T148" s="428"/>
      <c r="U148" s="428"/>
      <c r="V148" s="428"/>
      <c r="W148" s="428"/>
      <c r="X148" s="2316"/>
      <c r="Y148" s="2316"/>
      <c r="Z148" s="467"/>
      <c r="AA148" s="467"/>
      <c r="AB148" s="467"/>
      <c r="AC148" s="467"/>
      <c r="AD148" s="2316"/>
      <c r="AE148" s="2316"/>
      <c r="AF148" s="467"/>
      <c r="AG148" s="467"/>
      <c r="AH148" s="467"/>
      <c r="AI148" s="467"/>
      <c r="AJ148" s="2359"/>
      <c r="AK148" s="2360"/>
      <c r="AL148" s="2327"/>
      <c r="AM148" s="2373"/>
      <c r="AN148" s="2316"/>
      <c r="AO148" s="2316"/>
      <c r="AP148" s="2316"/>
      <c r="AQ148" s="2316"/>
      <c r="AR148" s="746"/>
      <c r="AS148" s="280"/>
      <c r="AT148" s="306"/>
      <c r="AU148" s="2382"/>
      <c r="AV148" s="2382"/>
      <c r="AW148" s="2382"/>
      <c r="AX148" s="2382"/>
      <c r="AY148" s="2382"/>
      <c r="AZ148" s="2382"/>
      <c r="BA148" s="2382"/>
      <c r="BB148" s="2382"/>
      <c r="BC148" s="2382"/>
      <c r="BD148" s="2382"/>
      <c r="BE148" s="2382"/>
      <c r="BF148" s="2382"/>
      <c r="BG148" s="2382"/>
      <c r="BH148" s="2382"/>
      <c r="BI148" s="2382"/>
      <c r="BJ148" s="2382"/>
      <c r="BK148" s="2382"/>
      <c r="BL148" s="2382"/>
      <c r="BM148" s="2382"/>
      <c r="BN148" s="2382"/>
      <c r="BO148" s="2382"/>
      <c r="BP148" s="2382"/>
      <c r="BQ148" s="2382"/>
      <c r="BR148" s="2382"/>
      <c r="BS148" s="2382"/>
      <c r="BT148" s="2382"/>
      <c r="BU148" s="2382"/>
      <c r="BV148" s="2382"/>
      <c r="BW148" s="2382"/>
      <c r="BX148" s="2382"/>
      <c r="BY148" s="589"/>
      <c r="BZ148" s="589"/>
      <c r="CA148" s="589"/>
    </row>
    <row r="149" spans="2:79" ht="16.5" customHeight="1" x14ac:dyDescent="0.3">
      <c r="B149" s="269"/>
      <c r="D149" s="30"/>
      <c r="E149" s="72" t="s">
        <v>161</v>
      </c>
      <c r="F149" s="64"/>
      <c r="G149" s="31"/>
      <c r="H149" s="31"/>
      <c r="I149" s="31"/>
      <c r="J149" s="31"/>
      <c r="K149" s="219"/>
      <c r="L149" s="219"/>
      <c r="M149" s="219"/>
      <c r="N149" s="267"/>
      <c r="O149" s="78" t="s">
        <v>53</v>
      </c>
      <c r="P149" s="2316">
        <v>19</v>
      </c>
      <c r="Q149" s="2316"/>
      <c r="R149" s="2399"/>
      <c r="S149" s="2399"/>
      <c r="T149" s="79" t="str">
        <f>IF(R149=19,"Y","")</f>
        <v/>
      </c>
      <c r="U149" s="428"/>
      <c r="V149" s="428"/>
      <c r="W149" s="428"/>
      <c r="X149" s="2316"/>
      <c r="Y149" s="2316"/>
      <c r="Z149" s="467"/>
      <c r="AA149" s="467"/>
      <c r="AB149" s="467"/>
      <c r="AC149" s="467"/>
      <c r="AD149" s="2316"/>
      <c r="AE149" s="2316"/>
      <c r="AF149" s="467"/>
      <c r="AG149" s="467"/>
      <c r="AH149" s="467"/>
      <c r="AI149" s="467"/>
      <c r="AJ149" s="2359"/>
      <c r="AK149" s="2360"/>
      <c r="AL149" s="2327"/>
      <c r="AM149" s="2373"/>
      <c r="AN149" s="2316"/>
      <c r="AO149" s="2316"/>
      <c r="AP149" s="2316"/>
      <c r="AQ149" s="2316"/>
      <c r="AR149" s="746"/>
      <c r="AS149" s="280"/>
      <c r="AT149" s="306"/>
      <c r="AU149" s="2382"/>
      <c r="AV149" s="2382"/>
      <c r="AW149" s="2382"/>
      <c r="AX149" s="2382"/>
      <c r="AY149" s="2382"/>
      <c r="AZ149" s="2382"/>
      <c r="BA149" s="2382"/>
      <c r="BB149" s="2382"/>
      <c r="BC149" s="2382"/>
      <c r="BD149" s="2382"/>
      <c r="BE149" s="2382"/>
      <c r="BF149" s="2382"/>
      <c r="BG149" s="2382"/>
      <c r="BH149" s="2382"/>
      <c r="BI149" s="2382"/>
      <c r="BJ149" s="2382"/>
      <c r="BK149" s="2382"/>
      <c r="BL149" s="2382"/>
      <c r="BM149" s="2382"/>
      <c r="BN149" s="2382"/>
      <c r="BO149" s="2382"/>
      <c r="BP149" s="2382"/>
      <c r="BQ149" s="2382"/>
      <c r="BR149" s="2382"/>
      <c r="BS149" s="2382"/>
      <c r="BT149" s="2382"/>
      <c r="BU149" s="2382"/>
      <c r="BV149" s="2382"/>
      <c r="BW149" s="2382"/>
      <c r="BX149" s="2382"/>
      <c r="BY149" s="589"/>
      <c r="BZ149" s="589"/>
      <c r="CA149" s="589"/>
    </row>
    <row r="150" spans="2:79" ht="16.5" customHeight="1" x14ac:dyDescent="0.3">
      <c r="B150" s="269"/>
      <c r="D150" s="32"/>
      <c r="E150" s="141" t="s">
        <v>162</v>
      </c>
      <c r="F150" s="140"/>
      <c r="G150" s="109"/>
      <c r="H150" s="109"/>
      <c r="I150" s="109"/>
      <c r="J150" s="109"/>
      <c r="K150" s="366"/>
      <c r="L150" s="366"/>
      <c r="M150" s="366"/>
      <c r="N150" s="158"/>
      <c r="O150" s="78" t="s">
        <v>53</v>
      </c>
      <c r="P150" s="2316">
        <v>20</v>
      </c>
      <c r="Q150" s="2316"/>
      <c r="R150" s="2399"/>
      <c r="S150" s="2399"/>
      <c r="T150" s="79" t="str">
        <f>IF(R150=20,"Y","")</f>
        <v/>
      </c>
      <c r="U150" s="428"/>
      <c r="V150" s="428"/>
      <c r="W150" s="428"/>
      <c r="X150" s="2316"/>
      <c r="Y150" s="2316"/>
      <c r="Z150" s="467"/>
      <c r="AA150" s="467"/>
      <c r="AB150" s="467"/>
      <c r="AC150" s="467"/>
      <c r="AD150" s="2316"/>
      <c r="AE150" s="2316"/>
      <c r="AF150" s="467"/>
      <c r="AG150" s="467"/>
      <c r="AH150" s="467"/>
      <c r="AI150" s="467"/>
      <c r="AJ150" s="2359"/>
      <c r="AK150" s="2360"/>
      <c r="AL150" s="2327"/>
      <c r="AM150" s="2373"/>
      <c r="AN150" s="414"/>
      <c r="AO150" s="437"/>
      <c r="AP150" s="414"/>
      <c r="AQ150" s="437"/>
      <c r="AR150" s="746"/>
      <c r="AS150" s="280"/>
      <c r="AT150" s="306"/>
      <c r="AU150" s="2382"/>
      <c r="AV150" s="2382"/>
      <c r="AW150" s="2382"/>
      <c r="AX150" s="2382"/>
      <c r="AY150" s="2382"/>
      <c r="AZ150" s="2382"/>
      <c r="BA150" s="2382"/>
      <c r="BB150" s="2382"/>
      <c r="BC150" s="2382"/>
      <c r="BD150" s="2382"/>
      <c r="BE150" s="2382"/>
      <c r="BF150" s="2382"/>
      <c r="BG150" s="2382"/>
      <c r="BH150" s="2382"/>
      <c r="BI150" s="2382"/>
      <c r="BJ150" s="2382"/>
      <c r="BK150" s="2382"/>
      <c r="BL150" s="2382"/>
      <c r="BM150" s="2382"/>
      <c r="BN150" s="2382"/>
      <c r="BO150" s="2382"/>
      <c r="BP150" s="2382"/>
      <c r="BQ150" s="2382"/>
      <c r="BR150" s="2382"/>
      <c r="BS150" s="2382"/>
      <c r="BT150" s="2382"/>
      <c r="BU150" s="2382"/>
      <c r="BV150" s="2382"/>
      <c r="BW150" s="2382"/>
      <c r="BX150" s="2382"/>
      <c r="BY150" s="589"/>
      <c r="BZ150" s="589"/>
      <c r="CA150" s="589"/>
    </row>
    <row r="151" spans="2:79" ht="16.5" customHeight="1" x14ac:dyDescent="0.3">
      <c r="B151" s="269"/>
      <c r="D151" s="30"/>
      <c r="E151" s="72" t="s">
        <v>163</v>
      </c>
      <c r="F151" s="64"/>
      <c r="G151" s="31"/>
      <c r="H151" s="31"/>
      <c r="I151" s="31"/>
      <c r="J151" s="31"/>
      <c r="K151" s="219"/>
      <c r="L151" s="219"/>
      <c r="M151" s="219"/>
      <c r="N151" s="267"/>
      <c r="O151" s="78" t="s">
        <v>53</v>
      </c>
      <c r="P151" s="2313">
        <v>21</v>
      </c>
      <c r="Q151" s="2314"/>
      <c r="R151" s="2399"/>
      <c r="S151" s="2399"/>
      <c r="T151" s="79" t="str">
        <f>IF(R151=21,"Y","")</f>
        <v/>
      </c>
      <c r="U151" s="572"/>
      <c r="V151" s="572"/>
      <c r="W151" s="572"/>
      <c r="X151" s="2316"/>
      <c r="Y151" s="2316"/>
      <c r="Z151" s="467"/>
      <c r="AA151" s="824"/>
      <c r="AB151" s="824"/>
      <c r="AC151" s="824"/>
      <c r="AD151" s="2316"/>
      <c r="AE151" s="2316"/>
      <c r="AF151" s="467"/>
      <c r="AG151" s="824"/>
      <c r="AH151" s="824"/>
      <c r="AI151" s="824"/>
      <c r="AJ151" s="2359"/>
      <c r="AK151" s="2360"/>
      <c r="AL151" s="2327"/>
      <c r="AM151" s="2373"/>
      <c r="AN151" s="2316"/>
      <c r="AO151" s="2316"/>
      <c r="AP151" s="2316"/>
      <c r="AQ151" s="2316"/>
      <c r="AR151" s="545"/>
      <c r="AS151" s="281"/>
      <c r="AT151" s="109"/>
      <c r="AU151" s="2382"/>
      <c r="AV151" s="2382"/>
      <c r="AW151" s="2382"/>
      <c r="AX151" s="2382"/>
      <c r="AY151" s="2382"/>
      <c r="AZ151" s="2382"/>
      <c r="BA151" s="2382"/>
      <c r="BB151" s="2382"/>
      <c r="BC151" s="2382"/>
      <c r="BD151" s="2382"/>
      <c r="BE151" s="2382"/>
      <c r="BF151" s="2382"/>
      <c r="BG151" s="2382"/>
      <c r="BH151" s="2382"/>
      <c r="BI151" s="2382"/>
      <c r="BJ151" s="2382"/>
      <c r="BK151" s="2382"/>
      <c r="BL151" s="2382"/>
      <c r="BM151" s="2382"/>
      <c r="BN151" s="2382"/>
      <c r="BO151" s="2382"/>
      <c r="BP151" s="2382"/>
      <c r="BQ151" s="2382"/>
      <c r="BR151" s="2382"/>
      <c r="BS151" s="2382"/>
      <c r="BT151" s="2382"/>
      <c r="BU151" s="2382"/>
      <c r="BV151" s="2382"/>
      <c r="BW151" s="2382"/>
      <c r="BX151" s="2382"/>
      <c r="BY151" s="589"/>
      <c r="BZ151" s="589"/>
      <c r="CA151" s="589"/>
    </row>
    <row r="152" spans="2:79" ht="16.5" customHeight="1" x14ac:dyDescent="0.3">
      <c r="B152" s="269"/>
      <c r="D152" s="32"/>
      <c r="E152" s="141" t="s">
        <v>164</v>
      </c>
      <c r="F152" s="140"/>
      <c r="G152" s="109"/>
      <c r="H152" s="109"/>
      <c r="I152" s="109"/>
      <c r="J152" s="109"/>
      <c r="K152" s="366"/>
      <c r="L152" s="366"/>
      <c r="M152" s="366"/>
      <c r="N152" s="158"/>
      <c r="O152" s="78" t="s">
        <v>53</v>
      </c>
      <c r="P152" s="2316">
        <v>22</v>
      </c>
      <c r="Q152" s="2316"/>
      <c r="R152" s="2399"/>
      <c r="S152" s="2399"/>
      <c r="T152" s="79" t="str">
        <f>IF(R152=22,"Y","")</f>
        <v/>
      </c>
      <c r="U152" s="428"/>
      <c r="V152" s="428"/>
      <c r="W152" s="428"/>
      <c r="X152" s="2316"/>
      <c r="Y152" s="2316"/>
      <c r="Z152" s="467"/>
      <c r="AA152" s="467"/>
      <c r="AB152" s="467"/>
      <c r="AC152" s="467"/>
      <c r="AD152" s="2316"/>
      <c r="AE152" s="2316"/>
      <c r="AF152" s="467"/>
      <c r="AG152" s="467"/>
      <c r="AH152" s="467"/>
      <c r="AI152" s="467"/>
      <c r="AJ152" s="2359"/>
      <c r="AK152" s="2360"/>
      <c r="AL152" s="2327"/>
      <c r="AM152" s="2373"/>
      <c r="AN152" s="2316"/>
      <c r="AO152" s="2316"/>
      <c r="AP152" s="2316"/>
      <c r="AQ152" s="2316"/>
      <c r="AR152" s="746"/>
      <c r="AS152" s="280"/>
      <c r="AT152" s="306"/>
      <c r="AU152" s="2382"/>
      <c r="AV152" s="2382"/>
      <c r="AW152" s="2382"/>
      <c r="AX152" s="2382"/>
      <c r="AY152" s="2382"/>
      <c r="AZ152" s="2382"/>
      <c r="BA152" s="2382"/>
      <c r="BB152" s="2382"/>
      <c r="BC152" s="2382"/>
      <c r="BD152" s="2382"/>
      <c r="BE152" s="2382"/>
      <c r="BF152" s="2382"/>
      <c r="BG152" s="2382"/>
      <c r="BH152" s="2382"/>
      <c r="BI152" s="2382"/>
      <c r="BJ152" s="2382"/>
      <c r="BK152" s="2382"/>
      <c r="BL152" s="2382"/>
      <c r="BM152" s="2382"/>
      <c r="BN152" s="2382"/>
      <c r="BO152" s="2382"/>
      <c r="BP152" s="2382"/>
      <c r="BQ152" s="2382"/>
      <c r="BR152" s="2382"/>
      <c r="BS152" s="2382"/>
      <c r="BT152" s="2382"/>
      <c r="BU152" s="2382"/>
      <c r="BV152" s="2382"/>
      <c r="BW152" s="2382"/>
      <c r="BX152" s="2382"/>
      <c r="BY152" s="589"/>
      <c r="BZ152" s="589"/>
      <c r="CA152" s="589"/>
    </row>
    <row r="153" spans="2:79" ht="16.5" customHeight="1" x14ac:dyDescent="0.3">
      <c r="B153" s="269"/>
      <c r="D153" s="30"/>
      <c r="E153" s="72" t="s">
        <v>165</v>
      </c>
      <c r="F153" s="64"/>
      <c r="G153" s="31"/>
      <c r="H153" s="31"/>
      <c r="I153" s="31"/>
      <c r="J153" s="31"/>
      <c r="K153" s="219"/>
      <c r="L153" s="219"/>
      <c r="M153" s="219"/>
      <c r="N153" s="267"/>
      <c r="O153" s="78" t="s">
        <v>53</v>
      </c>
      <c r="P153" s="2316">
        <v>23</v>
      </c>
      <c r="Q153" s="2316"/>
      <c r="R153" s="2399"/>
      <c r="S153" s="2399"/>
      <c r="T153" s="79" t="str">
        <f>IF(R153=23,"Y","")</f>
        <v/>
      </c>
      <c r="U153" s="428"/>
      <c r="V153" s="428"/>
      <c r="W153" s="428"/>
      <c r="X153" s="2316"/>
      <c r="Y153" s="2316"/>
      <c r="Z153" s="467"/>
      <c r="AA153" s="467"/>
      <c r="AB153" s="467"/>
      <c r="AC153" s="467"/>
      <c r="AD153" s="2316"/>
      <c r="AE153" s="2316"/>
      <c r="AF153" s="467"/>
      <c r="AG153" s="467"/>
      <c r="AH153" s="467"/>
      <c r="AI153" s="467"/>
      <c r="AJ153" s="2359"/>
      <c r="AK153" s="2360"/>
      <c r="AL153" s="2327"/>
      <c r="AM153" s="2373"/>
      <c r="AN153" s="2313"/>
      <c r="AO153" s="2314"/>
      <c r="AP153" s="2313"/>
      <c r="AQ153" s="2314"/>
      <c r="AR153" s="746"/>
      <c r="AS153" s="280"/>
      <c r="AT153" s="306"/>
      <c r="AU153" s="2382"/>
      <c r="AV153" s="2382"/>
      <c r="AW153" s="2382"/>
      <c r="AX153" s="2382"/>
      <c r="AY153" s="2382"/>
      <c r="AZ153" s="2382"/>
      <c r="BA153" s="2382"/>
      <c r="BB153" s="2382"/>
      <c r="BC153" s="2382"/>
      <c r="BD153" s="2382"/>
      <c r="BE153" s="2382"/>
      <c r="BF153" s="2382"/>
      <c r="BG153" s="2382"/>
      <c r="BH153" s="2382"/>
      <c r="BI153" s="2382"/>
      <c r="BJ153" s="2382"/>
      <c r="BK153" s="2382"/>
      <c r="BL153" s="2382"/>
      <c r="BM153" s="2382"/>
      <c r="BN153" s="2382"/>
      <c r="BO153" s="2382"/>
      <c r="BP153" s="2382"/>
      <c r="BQ153" s="2382"/>
      <c r="BR153" s="2382"/>
      <c r="BS153" s="2382"/>
      <c r="BT153" s="2382"/>
      <c r="BU153" s="2382"/>
      <c r="BV153" s="2382"/>
      <c r="BW153" s="2382"/>
      <c r="BX153" s="2382"/>
      <c r="BY153" s="589"/>
      <c r="BZ153" s="589"/>
      <c r="CA153" s="589"/>
    </row>
    <row r="154" spans="2:79" ht="16.5" customHeight="1" x14ac:dyDescent="0.3">
      <c r="B154" s="269"/>
      <c r="D154" s="32"/>
      <c r="E154" s="141" t="s">
        <v>166</v>
      </c>
      <c r="F154" s="140"/>
      <c r="G154" s="109"/>
      <c r="H154" s="109"/>
      <c r="I154" s="109"/>
      <c r="J154" s="109"/>
      <c r="K154" s="366"/>
      <c r="L154" s="366"/>
      <c r="M154" s="366"/>
      <c r="N154" s="158"/>
      <c r="O154" s="78" t="s">
        <v>53</v>
      </c>
      <c r="P154" s="2313">
        <v>24</v>
      </c>
      <c r="Q154" s="2314"/>
      <c r="R154" s="2413"/>
      <c r="S154" s="2414"/>
      <c r="T154" s="79" t="str">
        <f>IF(R154=24,"Y","")</f>
        <v/>
      </c>
      <c r="U154" s="569"/>
      <c r="V154" s="569"/>
      <c r="W154" s="569"/>
      <c r="X154" s="2313"/>
      <c r="Y154" s="2314"/>
      <c r="Z154" s="467"/>
      <c r="AA154" s="794"/>
      <c r="AB154" s="794"/>
      <c r="AC154" s="794"/>
      <c r="AD154" s="2313"/>
      <c r="AE154" s="2314"/>
      <c r="AF154" s="467"/>
      <c r="AG154" s="794"/>
      <c r="AH154" s="794"/>
      <c r="AI154" s="794"/>
      <c r="AJ154" s="2359"/>
      <c r="AK154" s="2360"/>
      <c r="AL154" s="2327"/>
      <c r="AM154" s="2373"/>
      <c r="AN154" s="2316"/>
      <c r="AO154" s="2316"/>
      <c r="AP154" s="2316"/>
      <c r="AQ154" s="2316"/>
      <c r="AR154" s="746"/>
      <c r="AS154" s="280"/>
      <c r="AT154" s="306"/>
      <c r="AU154" s="2382"/>
      <c r="AV154" s="2382"/>
      <c r="AW154" s="2382"/>
      <c r="AX154" s="2382"/>
      <c r="AY154" s="2382"/>
      <c r="AZ154" s="2382"/>
      <c r="BA154" s="2382"/>
      <c r="BB154" s="2382"/>
      <c r="BC154" s="2382"/>
      <c r="BD154" s="2382"/>
      <c r="BE154" s="2382"/>
      <c r="BF154" s="2382"/>
      <c r="BG154" s="2382"/>
      <c r="BH154" s="2382"/>
      <c r="BI154" s="2382"/>
      <c r="BJ154" s="2382"/>
      <c r="BK154" s="2382"/>
      <c r="BL154" s="2382"/>
      <c r="BM154" s="2382"/>
      <c r="BN154" s="2382"/>
      <c r="BO154" s="2382"/>
      <c r="BP154" s="2382"/>
      <c r="BQ154" s="2382"/>
      <c r="BR154" s="2382"/>
      <c r="BS154" s="2382"/>
      <c r="BT154" s="2382"/>
      <c r="BU154" s="2382"/>
      <c r="BV154" s="2382"/>
      <c r="BW154" s="2382"/>
      <c r="BX154" s="2382"/>
      <c r="BY154" s="589"/>
      <c r="BZ154" s="589"/>
      <c r="CA154" s="589"/>
    </row>
    <row r="155" spans="2:79" s="597" customFormat="1" ht="16.5" customHeight="1" x14ac:dyDescent="0.3">
      <c r="B155" s="456"/>
      <c r="D155" s="412"/>
      <c r="E155" s="542" t="s">
        <v>486</v>
      </c>
      <c r="F155" s="540"/>
      <c r="G155" s="535"/>
      <c r="H155" s="535"/>
      <c r="I155" s="535"/>
      <c r="J155" s="535"/>
      <c r="K155" s="219"/>
      <c r="L155" s="219"/>
      <c r="M155" s="219"/>
      <c r="N155" s="267"/>
      <c r="O155" s="427" t="s">
        <v>53</v>
      </c>
      <c r="P155" s="2313">
        <v>25</v>
      </c>
      <c r="Q155" s="2314"/>
      <c r="R155" s="584"/>
      <c r="S155" s="585"/>
      <c r="T155" s="428"/>
      <c r="U155" s="569"/>
      <c r="V155" s="569"/>
      <c r="W155" s="569"/>
      <c r="X155" s="805"/>
      <c r="Y155" s="806"/>
      <c r="Z155" s="467"/>
      <c r="AA155" s="794"/>
      <c r="AB155" s="794"/>
      <c r="AC155" s="794"/>
      <c r="AD155" s="805"/>
      <c r="AE155" s="806"/>
      <c r="AF155" s="467"/>
      <c r="AG155" s="794"/>
      <c r="AH155" s="794"/>
      <c r="AI155" s="794"/>
      <c r="AJ155" s="2359"/>
      <c r="AK155" s="2360"/>
      <c r="AL155" s="2327"/>
      <c r="AM155" s="2373"/>
      <c r="AN155" s="2316"/>
      <c r="AO155" s="2316"/>
      <c r="AP155" s="2316"/>
      <c r="AQ155" s="2316"/>
      <c r="AR155" s="746"/>
      <c r="AS155" s="458"/>
      <c r="AT155" s="594"/>
      <c r="AU155" s="2382"/>
      <c r="AV155" s="2382"/>
      <c r="AW155" s="2382"/>
      <c r="AX155" s="2382"/>
      <c r="AY155" s="2382"/>
      <c r="AZ155" s="2382"/>
      <c r="BA155" s="2382"/>
      <c r="BB155" s="2382"/>
      <c r="BC155" s="2382"/>
      <c r="BD155" s="2382"/>
      <c r="BE155" s="2382"/>
      <c r="BF155" s="2382"/>
      <c r="BG155" s="2382"/>
      <c r="BH155" s="2382"/>
      <c r="BI155" s="2382"/>
      <c r="BJ155" s="2382"/>
      <c r="BK155" s="2382"/>
      <c r="BL155" s="2382"/>
      <c r="BM155" s="2382"/>
      <c r="BN155" s="2382"/>
      <c r="BO155" s="2382"/>
      <c r="BP155" s="2382"/>
      <c r="BQ155" s="2382"/>
      <c r="BR155" s="2382"/>
      <c r="BS155" s="2382"/>
      <c r="BT155" s="2382"/>
      <c r="BU155" s="2382"/>
      <c r="BV155" s="2382"/>
      <c r="BW155" s="2382"/>
      <c r="BX155" s="2382"/>
      <c r="BY155" s="589"/>
      <c r="BZ155" s="589"/>
      <c r="CA155" s="589"/>
    </row>
    <row r="156" spans="2:79" s="597" customFormat="1" ht="16.5" customHeight="1" x14ac:dyDescent="0.3">
      <c r="B156" s="456"/>
      <c r="D156" s="414"/>
      <c r="E156" s="542" t="s">
        <v>487</v>
      </c>
      <c r="F156" s="140"/>
      <c r="G156" s="545"/>
      <c r="H156" s="545"/>
      <c r="I156" s="545"/>
      <c r="J156" s="545"/>
      <c r="K156" s="451"/>
      <c r="L156" s="451"/>
      <c r="M156" s="451"/>
      <c r="N156" s="158"/>
      <c r="O156" s="427" t="s">
        <v>53</v>
      </c>
      <c r="P156" s="2313">
        <v>26</v>
      </c>
      <c r="Q156" s="2314"/>
      <c r="R156" s="584"/>
      <c r="S156" s="585"/>
      <c r="T156" s="428"/>
      <c r="U156" s="569"/>
      <c r="V156" s="569"/>
      <c r="W156" s="569"/>
      <c r="X156" s="805"/>
      <c r="Y156" s="806"/>
      <c r="Z156" s="467"/>
      <c r="AA156" s="794"/>
      <c r="AB156" s="794"/>
      <c r="AC156" s="794"/>
      <c r="AD156" s="805"/>
      <c r="AE156" s="806"/>
      <c r="AF156" s="467"/>
      <c r="AG156" s="794"/>
      <c r="AH156" s="794"/>
      <c r="AI156" s="794"/>
      <c r="AJ156" s="2359"/>
      <c r="AK156" s="2360"/>
      <c r="AL156" s="2327"/>
      <c r="AM156" s="2373"/>
      <c r="AN156" s="2316"/>
      <c r="AO156" s="2316"/>
      <c r="AP156" s="2316"/>
      <c r="AQ156" s="2316"/>
      <c r="AR156" s="746"/>
      <c r="AS156" s="458"/>
      <c r="AT156" s="594"/>
      <c r="AU156" s="2382"/>
      <c r="AV156" s="2382"/>
      <c r="AW156" s="2382"/>
      <c r="AX156" s="2382"/>
      <c r="AY156" s="2382"/>
      <c r="AZ156" s="2382"/>
      <c r="BA156" s="2382"/>
      <c r="BB156" s="2382"/>
      <c r="BC156" s="2382"/>
      <c r="BD156" s="2382"/>
      <c r="BE156" s="2382"/>
      <c r="BF156" s="2382"/>
      <c r="BG156" s="2382"/>
      <c r="BH156" s="2382"/>
      <c r="BI156" s="2382"/>
      <c r="BJ156" s="2382"/>
      <c r="BK156" s="2382"/>
      <c r="BL156" s="2382"/>
      <c r="BM156" s="2382"/>
      <c r="BN156" s="2382"/>
      <c r="BO156" s="2382"/>
      <c r="BP156" s="2382"/>
      <c r="BQ156" s="2382"/>
      <c r="BR156" s="2382"/>
      <c r="BS156" s="2382"/>
      <c r="BT156" s="2382"/>
      <c r="BU156" s="2382"/>
      <c r="BV156" s="2382"/>
      <c r="BW156" s="2382"/>
      <c r="BX156" s="2382"/>
      <c r="BY156" s="589"/>
      <c r="BZ156" s="589"/>
      <c r="CA156" s="589"/>
    </row>
    <row r="157" spans="2:79" s="597" customFormat="1" ht="16.5" customHeight="1" x14ac:dyDescent="0.3">
      <c r="B157" s="456"/>
      <c r="D157" s="412"/>
      <c r="E157" s="542" t="s">
        <v>488</v>
      </c>
      <c r="F157" s="540"/>
      <c r="G157" s="535"/>
      <c r="H157" s="535"/>
      <c r="I157" s="535"/>
      <c r="J157" s="535"/>
      <c r="K157" s="219"/>
      <c r="L157" s="219"/>
      <c r="M157" s="219"/>
      <c r="N157" s="267"/>
      <c r="O157" s="427" t="s">
        <v>53</v>
      </c>
      <c r="P157" s="2313">
        <v>27</v>
      </c>
      <c r="Q157" s="2314"/>
      <c r="R157" s="584"/>
      <c r="S157" s="585"/>
      <c r="T157" s="428"/>
      <c r="U157" s="569"/>
      <c r="V157" s="569"/>
      <c r="W157" s="569"/>
      <c r="X157" s="805"/>
      <c r="Y157" s="806"/>
      <c r="Z157" s="467"/>
      <c r="AA157" s="794"/>
      <c r="AB157" s="794"/>
      <c r="AC157" s="794"/>
      <c r="AD157" s="805"/>
      <c r="AE157" s="806"/>
      <c r="AF157" s="467"/>
      <c r="AG157" s="794"/>
      <c r="AH157" s="794"/>
      <c r="AI157" s="794"/>
      <c r="AJ157" s="2359"/>
      <c r="AK157" s="2360"/>
      <c r="AL157" s="2327"/>
      <c r="AM157" s="2373"/>
      <c r="AN157" s="2316"/>
      <c r="AO157" s="2316"/>
      <c r="AP157" s="2316"/>
      <c r="AQ157" s="2316"/>
      <c r="AR157" s="746"/>
      <c r="AS157" s="458"/>
      <c r="AT157" s="594"/>
      <c r="AU157" s="2382"/>
      <c r="AV157" s="2382"/>
      <c r="AW157" s="2382"/>
      <c r="AX157" s="2382"/>
      <c r="AY157" s="2382"/>
      <c r="AZ157" s="2382"/>
      <c r="BA157" s="2382"/>
      <c r="BB157" s="2382"/>
      <c r="BC157" s="2382"/>
      <c r="BD157" s="2382"/>
      <c r="BE157" s="2382"/>
      <c r="BF157" s="2382"/>
      <c r="BG157" s="2382"/>
      <c r="BH157" s="2382"/>
      <c r="BI157" s="2382"/>
      <c r="BJ157" s="2382"/>
      <c r="BK157" s="2382"/>
      <c r="BL157" s="2382"/>
      <c r="BM157" s="2382"/>
      <c r="BN157" s="2382"/>
      <c r="BO157" s="2382"/>
      <c r="BP157" s="2382"/>
      <c r="BQ157" s="2382"/>
      <c r="BR157" s="2382"/>
      <c r="BS157" s="2382"/>
      <c r="BT157" s="2382"/>
      <c r="BU157" s="2382"/>
      <c r="BV157" s="2382"/>
      <c r="BW157" s="2382"/>
      <c r="BX157" s="2382"/>
      <c r="BY157" s="589"/>
      <c r="BZ157" s="589"/>
      <c r="CA157" s="589"/>
    </row>
    <row r="158" spans="2:79" s="597" customFormat="1" ht="16.5" customHeight="1" x14ac:dyDescent="0.3">
      <c r="B158" s="456"/>
      <c r="D158" s="414"/>
      <c r="E158" s="542" t="s">
        <v>489</v>
      </c>
      <c r="F158" s="140"/>
      <c r="G158" s="545"/>
      <c r="H158" s="545"/>
      <c r="I158" s="545"/>
      <c r="J158" s="545"/>
      <c r="K158" s="451"/>
      <c r="L158" s="451"/>
      <c r="M158" s="451"/>
      <c r="N158" s="158"/>
      <c r="O158" s="427" t="s">
        <v>53</v>
      </c>
      <c r="P158" s="2313">
        <v>28</v>
      </c>
      <c r="Q158" s="2314"/>
      <c r="R158" s="584"/>
      <c r="S158" s="585"/>
      <c r="T158" s="428"/>
      <c r="U158" s="569"/>
      <c r="V158" s="569"/>
      <c r="W158" s="569"/>
      <c r="X158" s="805"/>
      <c r="Y158" s="806"/>
      <c r="Z158" s="467"/>
      <c r="AA158" s="794"/>
      <c r="AB158" s="794"/>
      <c r="AC158" s="794"/>
      <c r="AD158" s="805"/>
      <c r="AE158" s="806"/>
      <c r="AF158" s="467"/>
      <c r="AG158" s="794"/>
      <c r="AH158" s="794"/>
      <c r="AI158" s="794"/>
      <c r="AJ158" s="2359"/>
      <c r="AK158" s="2360"/>
      <c r="AL158" s="2327"/>
      <c r="AM158" s="2373"/>
      <c r="AN158" s="2313"/>
      <c r="AO158" s="2314"/>
      <c r="AP158" s="2313"/>
      <c r="AQ158" s="2314"/>
      <c r="AR158" s="746"/>
      <c r="AS158" s="458"/>
      <c r="AT158" s="594"/>
      <c r="AU158" s="2382"/>
      <c r="AV158" s="2382"/>
      <c r="AW158" s="2382"/>
      <c r="AX158" s="2382"/>
      <c r="AY158" s="2382"/>
      <c r="AZ158" s="2382"/>
      <c r="BA158" s="2382"/>
      <c r="BB158" s="2382"/>
      <c r="BC158" s="2382"/>
      <c r="BD158" s="2382"/>
      <c r="BE158" s="2382"/>
      <c r="BF158" s="2382"/>
      <c r="BG158" s="2382"/>
      <c r="BH158" s="2382"/>
      <c r="BI158" s="2382"/>
      <c r="BJ158" s="2382"/>
      <c r="BK158" s="2382"/>
      <c r="BL158" s="2382"/>
      <c r="BM158" s="2382"/>
      <c r="BN158" s="2382"/>
      <c r="BO158" s="2382"/>
      <c r="BP158" s="2382"/>
      <c r="BQ158" s="2382"/>
      <c r="BR158" s="2382"/>
      <c r="BS158" s="2382"/>
      <c r="BT158" s="2382"/>
      <c r="BU158" s="2382"/>
      <c r="BV158" s="2382"/>
      <c r="BW158" s="2382"/>
      <c r="BX158" s="2382"/>
      <c r="BY158" s="589"/>
      <c r="BZ158" s="589"/>
      <c r="CA158" s="589"/>
    </row>
    <row r="159" spans="2:79" ht="16.5" customHeight="1" x14ac:dyDescent="0.3">
      <c r="B159" s="269"/>
      <c r="D159" s="30"/>
      <c r="E159" s="72" t="s">
        <v>167</v>
      </c>
      <c r="F159" s="64"/>
      <c r="G159" s="31"/>
      <c r="H159" s="31"/>
      <c r="I159" s="31"/>
      <c r="J159" s="31"/>
      <c r="K159" s="219"/>
      <c r="L159" s="219"/>
      <c r="M159" s="219"/>
      <c r="N159" s="267"/>
      <c r="O159" s="78" t="s">
        <v>53</v>
      </c>
      <c r="P159" s="2316">
        <v>30</v>
      </c>
      <c r="Q159" s="2316"/>
      <c r="R159" s="2399"/>
      <c r="S159" s="2399"/>
      <c r="T159" s="79" t="str">
        <f>IF(R159=25,"Y","")</f>
        <v/>
      </c>
      <c r="U159" s="428"/>
      <c r="V159" s="428"/>
      <c r="W159" s="428"/>
      <c r="X159" s="2316"/>
      <c r="Y159" s="2316"/>
      <c r="Z159" s="467"/>
      <c r="AA159" s="467"/>
      <c r="AB159" s="467"/>
      <c r="AC159" s="467"/>
      <c r="AD159" s="2316"/>
      <c r="AE159" s="2316"/>
      <c r="AF159" s="467"/>
      <c r="AG159" s="467"/>
      <c r="AH159" s="467"/>
      <c r="AI159" s="467"/>
      <c r="AJ159" s="2361"/>
      <c r="AK159" s="2362"/>
      <c r="AL159" s="2329"/>
      <c r="AM159" s="2372"/>
      <c r="AN159" s="2316"/>
      <c r="AO159" s="2316"/>
      <c r="AP159" s="2316"/>
      <c r="AQ159" s="2316"/>
      <c r="AR159" s="746"/>
      <c r="AS159" s="280"/>
      <c r="AT159" s="306"/>
      <c r="AU159" s="2382"/>
      <c r="AV159" s="2382"/>
      <c r="AW159" s="2382"/>
      <c r="AX159" s="2382"/>
      <c r="AY159" s="2382"/>
      <c r="AZ159" s="2382"/>
      <c r="BA159" s="2382"/>
      <c r="BB159" s="2382"/>
      <c r="BC159" s="2382"/>
      <c r="BD159" s="2382"/>
      <c r="BE159" s="2382"/>
      <c r="BF159" s="2382"/>
      <c r="BG159" s="2382"/>
      <c r="BH159" s="2382"/>
      <c r="BI159" s="2382"/>
      <c r="BJ159" s="2382"/>
      <c r="BK159" s="2382"/>
      <c r="BL159" s="2382"/>
      <c r="BM159" s="2382"/>
      <c r="BN159" s="2382"/>
      <c r="BO159" s="2382"/>
      <c r="BP159" s="2382"/>
      <c r="BQ159" s="2382"/>
      <c r="BR159" s="2382"/>
      <c r="BS159" s="2382"/>
      <c r="BT159" s="2382"/>
      <c r="BU159" s="2382"/>
      <c r="BV159" s="2382"/>
      <c r="BW159" s="2382"/>
      <c r="BX159" s="2382"/>
      <c r="BY159" s="589"/>
      <c r="BZ159" s="589"/>
      <c r="CA159" s="589"/>
    </row>
    <row r="160" spans="2:79" ht="16.5" customHeight="1" x14ac:dyDescent="0.3">
      <c r="B160" s="269"/>
      <c r="D160" s="167" t="s">
        <v>305</v>
      </c>
      <c r="E160" s="106"/>
      <c r="F160" s="106"/>
      <c r="G160" s="106"/>
      <c r="H160" s="106"/>
      <c r="I160" s="106"/>
      <c r="J160" s="106"/>
      <c r="K160" s="363"/>
      <c r="L160" s="363"/>
      <c r="M160" s="363"/>
      <c r="N160" s="364"/>
      <c r="O160" s="163"/>
      <c r="P160" s="2316"/>
      <c r="Q160" s="2316"/>
      <c r="R160" s="2316"/>
      <c r="S160" s="2316"/>
      <c r="T160" s="367"/>
      <c r="U160" s="472"/>
      <c r="V160" s="472"/>
      <c r="W160" s="472"/>
      <c r="X160" s="2316"/>
      <c r="Y160" s="2316"/>
      <c r="Z160" s="473"/>
      <c r="AA160" s="472"/>
      <c r="AB160" s="472"/>
      <c r="AC160" s="472"/>
      <c r="AD160" s="2316"/>
      <c r="AE160" s="2316"/>
      <c r="AF160" s="473"/>
      <c r="AG160" s="472"/>
      <c r="AH160" s="472"/>
      <c r="AI160" s="472"/>
      <c r="AJ160" s="2395"/>
      <c r="AK160" s="2396"/>
      <c r="AL160" s="2395"/>
      <c r="AM160" s="2396"/>
      <c r="AN160" s="2316"/>
      <c r="AO160" s="2316"/>
      <c r="AP160" s="2316"/>
      <c r="AQ160" s="2316"/>
      <c r="AR160" s="730"/>
      <c r="AS160" s="282"/>
      <c r="AT160" s="299"/>
      <c r="AU160" s="2382"/>
      <c r="AV160" s="2382"/>
      <c r="AW160" s="2382"/>
      <c r="AX160" s="2382"/>
      <c r="AY160" s="2382"/>
      <c r="AZ160" s="2382"/>
      <c r="BA160" s="2382"/>
      <c r="BB160" s="2382"/>
      <c r="BC160" s="2382"/>
      <c r="BD160" s="2382"/>
      <c r="BE160" s="2382"/>
      <c r="BF160" s="2382"/>
      <c r="BG160" s="2382"/>
      <c r="BH160" s="2382"/>
      <c r="BI160" s="2382"/>
      <c r="BJ160" s="2382"/>
      <c r="BK160" s="2382"/>
      <c r="BL160" s="2382"/>
      <c r="BM160" s="2382"/>
      <c r="BN160" s="2382"/>
      <c r="BO160" s="2382"/>
      <c r="BP160" s="2382"/>
      <c r="BQ160" s="2382"/>
      <c r="BR160" s="2382"/>
      <c r="BS160" s="2382"/>
      <c r="BT160" s="2382"/>
      <c r="BU160" s="2382"/>
      <c r="BV160" s="2382"/>
      <c r="BW160" s="2382"/>
      <c r="BX160" s="2382"/>
      <c r="BY160" s="589"/>
      <c r="BZ160" s="589"/>
      <c r="CA160" s="589"/>
    </row>
    <row r="161" spans="2:79" ht="16.5" customHeight="1" x14ac:dyDescent="0.3">
      <c r="B161" s="269"/>
      <c r="D161" s="436" t="s">
        <v>325</v>
      </c>
      <c r="E161" s="257"/>
      <c r="F161" s="257"/>
      <c r="G161" s="257"/>
      <c r="H161" s="257"/>
      <c r="I161" s="257"/>
      <c r="J161" s="257"/>
      <c r="K161" s="365"/>
      <c r="L161" s="365"/>
      <c r="M161" s="365"/>
      <c r="N161" s="234"/>
      <c r="O161" s="163"/>
      <c r="P161" s="2316"/>
      <c r="Q161" s="2316"/>
      <c r="R161" s="2316"/>
      <c r="S161" s="2316"/>
      <c r="T161" s="367"/>
      <c r="U161" s="472"/>
      <c r="V161" s="472"/>
      <c r="W161" s="472"/>
      <c r="X161" s="2316"/>
      <c r="Y161" s="2316"/>
      <c r="Z161" s="473"/>
      <c r="AA161" s="472"/>
      <c r="AB161" s="472"/>
      <c r="AC161" s="472"/>
      <c r="AD161" s="2316"/>
      <c r="AE161" s="2316"/>
      <c r="AF161" s="473"/>
      <c r="AG161" s="472"/>
      <c r="AH161" s="472"/>
      <c r="AI161" s="472"/>
      <c r="AJ161" s="2395"/>
      <c r="AK161" s="2396"/>
      <c r="AL161" s="2395"/>
      <c r="AM161" s="2396"/>
      <c r="AN161" s="2316"/>
      <c r="AO161" s="2316"/>
      <c r="AP161" s="2316"/>
      <c r="AQ161" s="2316"/>
      <c r="AR161" s="730"/>
      <c r="AS161" s="282"/>
      <c r="AT161" s="299"/>
      <c r="AU161" s="2382"/>
      <c r="AV161" s="2382"/>
      <c r="AW161" s="2382"/>
      <c r="AX161" s="2382"/>
      <c r="AY161" s="2382"/>
      <c r="AZ161" s="2382"/>
      <c r="BA161" s="2382"/>
      <c r="BB161" s="2382"/>
      <c r="BC161" s="2382"/>
      <c r="BD161" s="2382"/>
      <c r="BE161" s="2382"/>
      <c r="BF161" s="2382"/>
      <c r="BG161" s="2382"/>
      <c r="BH161" s="2382"/>
      <c r="BI161" s="2382"/>
      <c r="BJ161" s="2382"/>
      <c r="BK161" s="2382"/>
      <c r="BL161" s="2382"/>
      <c r="BM161" s="2382"/>
      <c r="BN161" s="2382"/>
      <c r="BO161" s="2382"/>
      <c r="BP161" s="2382"/>
      <c r="BQ161" s="2382"/>
      <c r="BR161" s="2382"/>
      <c r="BS161" s="2382"/>
      <c r="BT161" s="2382"/>
      <c r="BU161" s="2382"/>
      <c r="BV161" s="2382"/>
      <c r="BW161" s="2382"/>
      <c r="BX161" s="2382"/>
      <c r="BY161" s="589"/>
      <c r="BZ161" s="589"/>
      <c r="CA161" s="589"/>
    </row>
    <row r="162" spans="2:79" ht="16.5" customHeight="1" x14ac:dyDescent="0.3">
      <c r="B162" s="269"/>
      <c r="D162" s="2444" t="s">
        <v>121</v>
      </c>
      <c r="E162" s="2445"/>
      <c r="F162" s="2445"/>
      <c r="G162" s="2445"/>
      <c r="H162" s="2445"/>
      <c r="I162" s="2445"/>
      <c r="J162" s="2445"/>
      <c r="K162" s="2445"/>
      <c r="L162" s="2445"/>
      <c r="M162" s="2445"/>
      <c r="N162" s="2446"/>
      <c r="O162" s="168"/>
      <c r="P162" s="81"/>
      <c r="Q162" s="171"/>
      <c r="R162" s="81"/>
      <c r="S162" s="171"/>
      <c r="T162" s="145"/>
      <c r="U162" s="143"/>
      <c r="V162" s="143"/>
      <c r="W162" s="143"/>
      <c r="X162" s="2409"/>
      <c r="Y162" s="2410"/>
      <c r="Z162" s="143"/>
      <c r="AA162" s="143"/>
      <c r="AB162" s="143"/>
      <c r="AC162" s="143"/>
      <c r="AD162" s="2409"/>
      <c r="AE162" s="2410"/>
      <c r="AF162" s="143"/>
      <c r="AG162" s="143"/>
      <c r="AH162" s="143"/>
      <c r="AI162" s="143"/>
      <c r="AJ162" s="2442"/>
      <c r="AK162" s="2443"/>
      <c r="AL162" s="2442"/>
      <c r="AM162" s="2443"/>
      <c r="AN162" s="2442"/>
      <c r="AO162" s="2443"/>
      <c r="AP162" s="2442"/>
      <c r="AQ162" s="2443"/>
      <c r="AR162" s="730"/>
      <c r="AS162" s="282"/>
      <c r="AT162" s="299"/>
      <c r="AU162" s="2382"/>
      <c r="AV162" s="2382"/>
      <c r="AW162" s="2382"/>
      <c r="AX162" s="2382"/>
      <c r="AY162" s="2382"/>
      <c r="AZ162" s="2382"/>
      <c r="BA162" s="2382"/>
      <c r="BB162" s="2382"/>
      <c r="BC162" s="2382"/>
      <c r="BD162" s="2382"/>
      <c r="BE162" s="2382"/>
      <c r="BF162" s="2382"/>
      <c r="BG162" s="2382"/>
      <c r="BH162" s="2382"/>
      <c r="BI162" s="2382"/>
      <c r="BJ162" s="2382"/>
      <c r="BK162" s="2382"/>
      <c r="BL162" s="2382"/>
      <c r="BM162" s="2382"/>
      <c r="BN162" s="2382"/>
      <c r="BO162" s="2382"/>
      <c r="BP162" s="2382"/>
      <c r="BQ162" s="2382"/>
      <c r="BR162" s="2382"/>
      <c r="BS162" s="2382"/>
      <c r="BT162" s="2382"/>
      <c r="BU162" s="2382"/>
      <c r="BV162" s="2382"/>
      <c r="BW162" s="2382"/>
      <c r="BX162" s="2382"/>
      <c r="BY162" s="589"/>
      <c r="BZ162" s="589"/>
      <c r="CA162" s="589"/>
    </row>
    <row r="163" spans="2:79" ht="16.5" customHeight="1" x14ac:dyDescent="0.3">
      <c r="B163" s="269"/>
      <c r="D163" s="2439"/>
      <c r="E163" s="2440"/>
      <c r="F163" s="2440"/>
      <c r="G163" s="2440"/>
      <c r="H163" s="2440"/>
      <c r="I163" s="2440"/>
      <c r="J163" s="2440"/>
      <c r="K163" s="2440"/>
      <c r="L163" s="2440"/>
      <c r="M163" s="2440"/>
      <c r="N163" s="2441"/>
      <c r="O163" s="172"/>
      <c r="P163" s="2452"/>
      <c r="Q163" s="2452"/>
      <c r="R163" s="2452"/>
      <c r="S163" s="2452"/>
      <c r="T163" s="146"/>
      <c r="U163" s="144"/>
      <c r="V163" s="144"/>
      <c r="W163" s="144"/>
      <c r="X163" s="2453"/>
      <c r="Y163" s="2454"/>
      <c r="Z163" s="144"/>
      <c r="AA163" s="144"/>
      <c r="AB163" s="144"/>
      <c r="AC163" s="144"/>
      <c r="AD163" s="2453"/>
      <c r="AE163" s="2454"/>
      <c r="AF163" s="144"/>
      <c r="AG163" s="144"/>
      <c r="AH163" s="144"/>
      <c r="AI163" s="144"/>
      <c r="AJ163" s="2450"/>
      <c r="AK163" s="2451"/>
      <c r="AL163" s="2450"/>
      <c r="AM163" s="2451"/>
      <c r="AN163" s="2450"/>
      <c r="AO163" s="2451"/>
      <c r="AP163" s="2450"/>
      <c r="AQ163" s="2451"/>
      <c r="AR163" s="730"/>
      <c r="AS163" s="282"/>
      <c r="AT163" s="299"/>
      <c r="AU163" s="2382"/>
      <c r="AV163" s="2382"/>
      <c r="AW163" s="2382"/>
      <c r="AX163" s="2382"/>
      <c r="AY163" s="2382"/>
      <c r="AZ163" s="2382"/>
      <c r="BA163" s="2382"/>
      <c r="BB163" s="2382"/>
      <c r="BC163" s="2382"/>
      <c r="BD163" s="2382"/>
      <c r="BE163" s="2382"/>
      <c r="BF163" s="2382"/>
      <c r="BG163" s="2382"/>
      <c r="BH163" s="2382"/>
      <c r="BI163" s="2382"/>
      <c r="BJ163" s="2382"/>
      <c r="BK163" s="2382"/>
      <c r="BL163" s="2382"/>
      <c r="BM163" s="2382"/>
      <c r="BN163" s="2382"/>
      <c r="BO163" s="2382"/>
      <c r="BP163" s="2382"/>
      <c r="BQ163" s="2382"/>
      <c r="BR163" s="2382"/>
      <c r="BS163" s="2382"/>
      <c r="BT163" s="2382"/>
      <c r="BU163" s="2382"/>
      <c r="BV163" s="2382"/>
      <c r="BW163" s="2382"/>
      <c r="BX163" s="2382"/>
      <c r="BY163" s="589"/>
      <c r="BZ163" s="589"/>
      <c r="CA163" s="589"/>
    </row>
    <row r="164" spans="2:79" ht="16.5" customHeight="1" x14ac:dyDescent="0.3">
      <c r="B164" s="269"/>
      <c r="D164" s="2447"/>
      <c r="E164" s="2448"/>
      <c r="F164" s="2448"/>
      <c r="G164" s="2448"/>
      <c r="H164" s="2448"/>
      <c r="I164" s="2448"/>
      <c r="J164" s="2448"/>
      <c r="K164" s="2448"/>
      <c r="L164" s="2448"/>
      <c r="M164" s="2448"/>
      <c r="N164" s="2449"/>
      <c r="O164" s="169"/>
      <c r="P164" s="2312"/>
      <c r="Q164" s="2312"/>
      <c r="R164" s="2312"/>
      <c r="S164" s="2312"/>
      <c r="T164" s="147"/>
      <c r="U164" s="471"/>
      <c r="V164" s="471"/>
      <c r="W164" s="471"/>
      <c r="X164" s="2411"/>
      <c r="Y164" s="2412"/>
      <c r="Z164" s="471"/>
      <c r="AA164" s="471"/>
      <c r="AB164" s="471"/>
      <c r="AC164" s="471"/>
      <c r="AD164" s="2411"/>
      <c r="AE164" s="2412"/>
      <c r="AF164" s="471"/>
      <c r="AG164" s="471"/>
      <c r="AH164" s="471"/>
      <c r="AI164" s="471"/>
      <c r="AJ164" s="2380"/>
      <c r="AK164" s="2381"/>
      <c r="AL164" s="2380"/>
      <c r="AM164" s="2381"/>
      <c r="AN164" s="2380"/>
      <c r="AO164" s="2381"/>
      <c r="AP164" s="2380"/>
      <c r="AQ164" s="2381"/>
      <c r="AR164" s="730"/>
      <c r="AS164" s="282"/>
      <c r="AT164" s="299"/>
      <c r="AU164" s="2382"/>
      <c r="AV164" s="2382"/>
      <c r="AW164" s="2382"/>
      <c r="AX164" s="2382"/>
      <c r="AY164" s="2382"/>
      <c r="AZ164" s="2382"/>
      <c r="BA164" s="2382"/>
      <c r="BB164" s="2382"/>
      <c r="BC164" s="2382"/>
      <c r="BD164" s="2382"/>
      <c r="BE164" s="2382"/>
      <c r="BF164" s="2382"/>
      <c r="BG164" s="2382"/>
      <c r="BH164" s="2382"/>
      <c r="BI164" s="2382"/>
      <c r="BJ164" s="2382"/>
      <c r="BK164" s="2382"/>
      <c r="BL164" s="2382"/>
      <c r="BM164" s="2382"/>
      <c r="BN164" s="2382"/>
      <c r="BO164" s="2382"/>
      <c r="BP164" s="2382"/>
      <c r="BQ164" s="2382"/>
      <c r="BR164" s="2382"/>
      <c r="BS164" s="2382"/>
      <c r="BT164" s="2382"/>
      <c r="BU164" s="2382"/>
      <c r="BV164" s="2382"/>
      <c r="BW164" s="2382"/>
      <c r="BX164" s="2382"/>
      <c r="BY164" s="589"/>
      <c r="BZ164" s="589"/>
      <c r="CA164" s="589"/>
    </row>
    <row r="165" spans="2:79" ht="16.5" customHeight="1" x14ac:dyDescent="0.3">
      <c r="B165" s="269"/>
      <c r="D165" s="149" t="s">
        <v>390</v>
      </c>
      <c r="E165" s="139" t="s">
        <v>84</v>
      </c>
      <c r="F165" s="100"/>
      <c r="G165" s="257"/>
      <c r="H165" s="257"/>
      <c r="I165" s="257"/>
      <c r="J165" s="257"/>
      <c r="K165" s="365"/>
      <c r="L165" s="365"/>
      <c r="M165" s="365"/>
      <c r="N165" s="234"/>
      <c r="O165" s="163"/>
      <c r="P165" s="2313"/>
      <c r="Q165" s="2314"/>
      <c r="R165" s="2313"/>
      <c r="S165" s="2314"/>
      <c r="T165" s="367"/>
      <c r="U165" s="472"/>
      <c r="V165" s="472"/>
      <c r="W165" s="472"/>
      <c r="X165" s="2313"/>
      <c r="Y165" s="2314"/>
      <c r="Z165" s="685"/>
      <c r="AA165" s="685"/>
      <c r="AB165" s="685"/>
      <c r="AC165" s="685"/>
      <c r="AD165" s="2313"/>
      <c r="AE165" s="2314"/>
      <c r="AF165" s="472"/>
      <c r="AG165" s="472"/>
      <c r="AH165" s="472"/>
      <c r="AI165" s="472"/>
      <c r="AJ165" s="2395"/>
      <c r="AK165" s="2396"/>
      <c r="AL165" s="2395"/>
      <c r="AM165" s="2396"/>
      <c r="AN165" s="2395"/>
      <c r="AO165" s="2396"/>
      <c r="AP165" s="2395"/>
      <c r="AQ165" s="2396"/>
      <c r="AR165" s="730"/>
      <c r="AS165" s="282"/>
      <c r="AT165" s="299"/>
      <c r="AU165" s="2382"/>
      <c r="AV165" s="2382"/>
      <c r="AW165" s="2382"/>
      <c r="AX165" s="2382"/>
      <c r="AY165" s="2382"/>
      <c r="AZ165" s="2382"/>
      <c r="BA165" s="2382"/>
      <c r="BB165" s="2382"/>
      <c r="BC165" s="2382"/>
      <c r="BD165" s="2382"/>
      <c r="BE165" s="2382"/>
      <c r="BF165" s="2382"/>
      <c r="BG165" s="2382"/>
      <c r="BH165" s="2382"/>
      <c r="BI165" s="2382"/>
      <c r="BJ165" s="2382"/>
      <c r="BK165" s="2382"/>
      <c r="BL165" s="2382"/>
      <c r="BM165" s="2382"/>
      <c r="BN165" s="2382"/>
      <c r="BO165" s="2382"/>
      <c r="BP165" s="2382"/>
      <c r="BQ165" s="2382"/>
      <c r="BR165" s="2382"/>
      <c r="BS165" s="2382"/>
      <c r="BT165" s="2382"/>
      <c r="BU165" s="2382"/>
      <c r="BV165" s="2382"/>
      <c r="BW165" s="2382"/>
      <c r="BX165" s="2382"/>
      <c r="BY165" s="589"/>
      <c r="BZ165" s="589"/>
      <c r="CA165" s="589"/>
    </row>
    <row r="166" spans="2:79" s="603" customFormat="1" ht="16.5" customHeight="1" x14ac:dyDescent="0.3">
      <c r="B166" s="456"/>
      <c r="D166" s="409"/>
      <c r="E166" s="208" t="s">
        <v>633</v>
      </c>
      <c r="F166" s="433"/>
      <c r="G166" s="433"/>
      <c r="H166" s="533"/>
      <c r="I166" s="533"/>
      <c r="J166" s="533"/>
      <c r="K166" s="402"/>
      <c r="L166" s="402"/>
      <c r="M166" s="402"/>
      <c r="N166" s="403"/>
      <c r="O166" s="429" t="s">
        <v>180</v>
      </c>
      <c r="P166" s="2316">
        <v>1</v>
      </c>
      <c r="Q166" s="2316"/>
      <c r="R166" s="2399"/>
      <c r="S166" s="2399"/>
      <c r="T166" s="428"/>
      <c r="U166" s="600"/>
      <c r="V166" s="600"/>
      <c r="W166" s="600"/>
      <c r="X166" s="2316"/>
      <c r="Y166" s="2316"/>
      <c r="Z166" s="794"/>
      <c r="AA166" s="794"/>
      <c r="AB166" s="794"/>
      <c r="AC166" s="794"/>
      <c r="AD166" s="2316"/>
      <c r="AE166" s="2316"/>
      <c r="AF166" s="729"/>
      <c r="AG166" s="729"/>
      <c r="AH166" s="729"/>
      <c r="AI166" s="729"/>
      <c r="AJ166" s="2395"/>
      <c r="AK166" s="2396"/>
      <c r="AL166" s="2316"/>
      <c r="AM166" s="2316"/>
      <c r="AN166" s="2395"/>
      <c r="AO166" s="2396"/>
      <c r="AP166" s="2316"/>
      <c r="AQ166" s="2316"/>
      <c r="AR166" s="746"/>
      <c r="AS166" s="458"/>
      <c r="AT166" s="602"/>
      <c r="AU166" s="2382"/>
      <c r="AV166" s="2382"/>
      <c r="AW166" s="2382"/>
      <c r="AX166" s="2382"/>
      <c r="AY166" s="2382"/>
      <c r="AZ166" s="2382"/>
      <c r="BA166" s="2382"/>
      <c r="BB166" s="2382"/>
      <c r="BC166" s="2382"/>
      <c r="BD166" s="2382"/>
      <c r="BE166" s="2382"/>
      <c r="BF166" s="2382"/>
      <c r="BG166" s="2382"/>
      <c r="BH166" s="2382"/>
      <c r="BI166" s="2382"/>
      <c r="BJ166" s="2382"/>
      <c r="BK166" s="2382"/>
      <c r="BL166" s="2382"/>
      <c r="BM166" s="2382"/>
      <c r="BN166" s="2382"/>
      <c r="BO166" s="2382"/>
      <c r="BP166" s="2382"/>
      <c r="BQ166" s="2382"/>
      <c r="BR166" s="2382"/>
      <c r="BS166" s="2382"/>
      <c r="BT166" s="2382"/>
      <c r="BU166" s="2382"/>
      <c r="BV166" s="2382"/>
      <c r="BW166" s="2382"/>
      <c r="BX166" s="2382"/>
      <c r="BY166" s="601"/>
      <c r="BZ166" s="601"/>
      <c r="CA166" s="601"/>
    </row>
    <row r="167" spans="2:79" s="603" customFormat="1" ht="16.5" customHeight="1" x14ac:dyDescent="0.3">
      <c r="B167" s="456"/>
      <c r="D167" s="404"/>
      <c r="E167" s="192" t="s">
        <v>540</v>
      </c>
      <c r="F167" s="531"/>
      <c r="G167" s="531"/>
      <c r="H167" s="531"/>
      <c r="I167" s="531"/>
      <c r="J167" s="531"/>
      <c r="K167" s="399"/>
      <c r="L167" s="399"/>
      <c r="M167" s="399"/>
      <c r="N167" s="400"/>
      <c r="O167" s="429" t="s">
        <v>180</v>
      </c>
      <c r="P167" s="2316">
        <v>1</v>
      </c>
      <c r="Q167" s="2316"/>
      <c r="R167" s="2413"/>
      <c r="S167" s="2414"/>
      <c r="T167" s="428"/>
      <c r="U167" s="600"/>
      <c r="V167" s="600"/>
      <c r="W167" s="600"/>
      <c r="X167" s="2313"/>
      <c r="Y167" s="2314"/>
      <c r="Z167" s="794"/>
      <c r="AA167" s="794"/>
      <c r="AB167" s="794"/>
      <c r="AC167" s="794"/>
      <c r="AD167" s="2313"/>
      <c r="AE167" s="2314"/>
      <c r="AF167" s="729"/>
      <c r="AG167" s="729"/>
      <c r="AH167" s="729"/>
      <c r="AI167" s="729"/>
      <c r="AJ167" s="2395"/>
      <c r="AK167" s="2396"/>
      <c r="AL167" s="414"/>
      <c r="AM167" s="437"/>
      <c r="AN167" s="2395"/>
      <c r="AO167" s="2396"/>
      <c r="AP167" s="414"/>
      <c r="AQ167" s="437"/>
      <c r="AR167" s="545"/>
      <c r="AS167" s="459"/>
      <c r="AT167" s="545"/>
      <c r="AU167" s="2382"/>
      <c r="AV167" s="2382"/>
      <c r="AW167" s="2382"/>
      <c r="AX167" s="2382"/>
      <c r="AY167" s="2382"/>
      <c r="AZ167" s="2382"/>
      <c r="BA167" s="2382"/>
      <c r="BB167" s="2382"/>
      <c r="BC167" s="2382"/>
      <c r="BD167" s="2382"/>
      <c r="BE167" s="2382"/>
      <c r="BF167" s="2382"/>
      <c r="BG167" s="2382"/>
      <c r="BH167" s="2382"/>
      <c r="BI167" s="2382"/>
      <c r="BJ167" s="2382"/>
      <c r="BK167" s="2382"/>
      <c r="BL167" s="2382"/>
      <c r="BM167" s="2382"/>
      <c r="BN167" s="2382"/>
      <c r="BO167" s="2382"/>
      <c r="BP167" s="2382"/>
      <c r="BQ167" s="2382"/>
      <c r="BR167" s="2382"/>
      <c r="BS167" s="2382"/>
      <c r="BT167" s="2382"/>
      <c r="BU167" s="2382"/>
      <c r="BV167" s="2382"/>
      <c r="BW167" s="2382"/>
      <c r="BX167" s="2382"/>
      <c r="BY167" s="601"/>
      <c r="BZ167" s="601"/>
      <c r="CA167" s="601"/>
    </row>
    <row r="168" spans="2:79" s="603" customFormat="1" ht="16.5" customHeight="1" x14ac:dyDescent="0.3">
      <c r="B168" s="456"/>
      <c r="D168" s="409"/>
      <c r="E168" s="208" t="s">
        <v>541</v>
      </c>
      <c r="F168" s="533"/>
      <c r="G168" s="533"/>
      <c r="H168" s="533"/>
      <c r="I168" s="533"/>
      <c r="J168" s="533"/>
      <c r="K168" s="402"/>
      <c r="L168" s="402"/>
      <c r="M168" s="402"/>
      <c r="N168" s="403"/>
      <c r="O168" s="429" t="s">
        <v>180</v>
      </c>
      <c r="P168" s="2316">
        <v>1</v>
      </c>
      <c r="Q168" s="2316"/>
      <c r="R168" s="2399"/>
      <c r="S168" s="2399"/>
      <c r="T168" s="428"/>
      <c r="U168" s="600"/>
      <c r="V168" s="600"/>
      <c r="W168" s="600"/>
      <c r="X168" s="2316"/>
      <c r="Y168" s="2316"/>
      <c r="Z168" s="794"/>
      <c r="AA168" s="794"/>
      <c r="AB168" s="794"/>
      <c r="AC168" s="794"/>
      <c r="AD168" s="2316"/>
      <c r="AE168" s="2316"/>
      <c r="AF168" s="729"/>
      <c r="AG168" s="729"/>
      <c r="AH168" s="729"/>
      <c r="AI168" s="729"/>
      <c r="AJ168" s="2395"/>
      <c r="AK168" s="2396"/>
      <c r="AL168" s="2316"/>
      <c r="AM168" s="2316"/>
      <c r="AN168" s="2395"/>
      <c r="AO168" s="2396"/>
      <c r="AP168" s="2316"/>
      <c r="AQ168" s="2316"/>
      <c r="AR168" s="746"/>
      <c r="AS168" s="458"/>
      <c r="AT168" s="602"/>
      <c r="AU168" s="2382"/>
      <c r="AV168" s="2382"/>
      <c r="AW168" s="2382"/>
      <c r="AX168" s="2382"/>
      <c r="AY168" s="2382"/>
      <c r="AZ168" s="2382"/>
      <c r="BA168" s="2382"/>
      <c r="BB168" s="2382"/>
      <c r="BC168" s="2382"/>
      <c r="BD168" s="2382"/>
      <c r="BE168" s="2382"/>
      <c r="BF168" s="2382"/>
      <c r="BG168" s="2382"/>
      <c r="BH168" s="2382"/>
      <c r="BI168" s="2382"/>
      <c r="BJ168" s="2382"/>
      <c r="BK168" s="2382"/>
      <c r="BL168" s="2382"/>
      <c r="BM168" s="2382"/>
      <c r="BN168" s="2382"/>
      <c r="BO168" s="2382"/>
      <c r="BP168" s="2382"/>
      <c r="BQ168" s="2382"/>
      <c r="BR168" s="2382"/>
      <c r="BS168" s="2382"/>
      <c r="BT168" s="2382"/>
      <c r="BU168" s="2382"/>
      <c r="BV168" s="2382"/>
      <c r="BW168" s="2382"/>
      <c r="BX168" s="2382"/>
      <c r="BY168" s="601"/>
      <c r="BZ168" s="601"/>
      <c r="CA168" s="601"/>
    </row>
    <row r="169" spans="2:79" s="603" customFormat="1" ht="16.5" customHeight="1" x14ac:dyDescent="0.3">
      <c r="B169" s="456"/>
      <c r="D169" s="409"/>
      <c r="E169" s="208" t="s">
        <v>542</v>
      </c>
      <c r="F169" s="533"/>
      <c r="G169" s="533"/>
      <c r="H169" s="533"/>
      <c r="I169" s="533"/>
      <c r="J169" s="533"/>
      <c r="K169" s="402"/>
      <c r="L169" s="402"/>
      <c r="M169" s="402"/>
      <c r="N169" s="403"/>
      <c r="O169" s="429" t="s">
        <v>180</v>
      </c>
      <c r="P169" s="2313">
        <v>1</v>
      </c>
      <c r="Q169" s="2314"/>
      <c r="R169" s="2413">
        <v>1</v>
      </c>
      <c r="S169" s="2414"/>
      <c r="T169" s="428"/>
      <c r="U169" s="600"/>
      <c r="V169" s="600"/>
      <c r="W169" s="600"/>
      <c r="X169" s="2313"/>
      <c r="Y169" s="2314"/>
      <c r="Z169" s="794"/>
      <c r="AA169" s="794"/>
      <c r="AB169" s="794"/>
      <c r="AC169" s="794"/>
      <c r="AD169" s="2313"/>
      <c r="AE169" s="2314"/>
      <c r="AF169" s="729"/>
      <c r="AG169" s="729"/>
      <c r="AH169" s="729"/>
      <c r="AI169" s="729"/>
      <c r="AJ169" s="2395"/>
      <c r="AK169" s="2396"/>
      <c r="AL169" s="2313"/>
      <c r="AM169" s="2314"/>
      <c r="AN169" s="2395"/>
      <c r="AO169" s="2396"/>
      <c r="AP169" s="2313"/>
      <c r="AQ169" s="2314"/>
      <c r="AR169" s="746"/>
      <c r="AS169" s="458"/>
      <c r="AT169" s="602"/>
      <c r="AU169" s="2382"/>
      <c r="AV169" s="2382"/>
      <c r="AW169" s="2382"/>
      <c r="AX169" s="2382"/>
      <c r="AY169" s="2382"/>
      <c r="AZ169" s="2382"/>
      <c r="BA169" s="2382"/>
      <c r="BB169" s="2382"/>
      <c r="BC169" s="2382"/>
      <c r="BD169" s="2382"/>
      <c r="BE169" s="2382"/>
      <c r="BF169" s="2382"/>
      <c r="BG169" s="2382"/>
      <c r="BH169" s="2382"/>
      <c r="BI169" s="2382"/>
      <c r="BJ169" s="2382"/>
      <c r="BK169" s="2382"/>
      <c r="BL169" s="2382"/>
      <c r="BM169" s="2382"/>
      <c r="BN169" s="2382"/>
      <c r="BO169" s="2382"/>
      <c r="BP169" s="2382"/>
      <c r="BQ169" s="2382"/>
      <c r="BR169" s="2382"/>
      <c r="BS169" s="2382"/>
      <c r="BT169" s="2382"/>
      <c r="BU169" s="2382"/>
      <c r="BV169" s="2382"/>
      <c r="BW169" s="2382"/>
      <c r="BX169" s="2382"/>
      <c r="BY169" s="601"/>
      <c r="BZ169" s="601"/>
      <c r="CA169" s="601"/>
    </row>
    <row r="170" spans="2:79" s="603" customFormat="1" ht="16.5" customHeight="1" x14ac:dyDescent="0.3">
      <c r="B170" s="456"/>
      <c r="D170" s="409"/>
      <c r="E170" s="209" t="s">
        <v>543</v>
      </c>
      <c r="F170" s="433"/>
      <c r="G170" s="433"/>
      <c r="H170" s="533"/>
      <c r="I170" s="533"/>
      <c r="J170" s="533"/>
      <c r="K170" s="402"/>
      <c r="L170" s="402"/>
      <c r="M170" s="402"/>
      <c r="N170" s="403"/>
      <c r="O170" s="429" t="s">
        <v>180</v>
      </c>
      <c r="P170" s="2313">
        <v>1</v>
      </c>
      <c r="Q170" s="2314"/>
      <c r="R170" s="2413">
        <v>1</v>
      </c>
      <c r="S170" s="2414"/>
      <c r="T170" s="428"/>
      <c r="U170" s="600"/>
      <c r="V170" s="600"/>
      <c r="W170" s="600"/>
      <c r="X170" s="2313"/>
      <c r="Y170" s="2314"/>
      <c r="Z170" s="794"/>
      <c r="AA170" s="794"/>
      <c r="AB170" s="794"/>
      <c r="AC170" s="794"/>
      <c r="AD170" s="2313"/>
      <c r="AE170" s="2314"/>
      <c r="AF170" s="729"/>
      <c r="AG170" s="729"/>
      <c r="AH170" s="729"/>
      <c r="AI170" s="729"/>
      <c r="AJ170" s="2395"/>
      <c r="AK170" s="2396"/>
      <c r="AL170" s="414"/>
      <c r="AM170" s="437"/>
      <c r="AN170" s="2395"/>
      <c r="AO170" s="2396"/>
      <c r="AP170" s="414"/>
      <c r="AQ170" s="437"/>
      <c r="AR170" s="545"/>
      <c r="AS170" s="459"/>
      <c r="AT170" s="545"/>
      <c r="AU170" s="2382"/>
      <c r="AV170" s="2382"/>
      <c r="AW170" s="2382"/>
      <c r="AX170" s="2382"/>
      <c r="AY170" s="2382"/>
      <c r="AZ170" s="2382"/>
      <c r="BA170" s="2382"/>
      <c r="BB170" s="2382"/>
      <c r="BC170" s="2382"/>
      <c r="BD170" s="2382"/>
      <c r="BE170" s="2382"/>
      <c r="BF170" s="2382"/>
      <c r="BG170" s="2382"/>
      <c r="BH170" s="2382"/>
      <c r="BI170" s="2382"/>
      <c r="BJ170" s="2382"/>
      <c r="BK170" s="2382"/>
      <c r="BL170" s="2382"/>
      <c r="BM170" s="2382"/>
      <c r="BN170" s="2382"/>
      <c r="BO170" s="2382"/>
      <c r="BP170" s="2382"/>
      <c r="BQ170" s="2382"/>
      <c r="BR170" s="2382"/>
      <c r="BS170" s="2382"/>
      <c r="BT170" s="2382"/>
      <c r="BU170" s="2382"/>
      <c r="BV170" s="2382"/>
      <c r="BW170" s="2382"/>
      <c r="BX170" s="2382"/>
      <c r="BY170" s="601"/>
      <c r="BZ170" s="601"/>
      <c r="CA170" s="601"/>
    </row>
    <row r="171" spans="2:79" s="603" customFormat="1" ht="16.5" customHeight="1" x14ac:dyDescent="0.3">
      <c r="B171" s="456"/>
      <c r="D171" s="404"/>
      <c r="E171" s="202" t="s">
        <v>544</v>
      </c>
      <c r="F171" s="23"/>
      <c r="G171" s="23"/>
      <c r="H171" s="531"/>
      <c r="I171" s="531"/>
      <c r="J171" s="531"/>
      <c r="K171" s="399"/>
      <c r="L171" s="399"/>
      <c r="M171" s="399"/>
      <c r="N171" s="400"/>
      <c r="O171" s="429" t="s">
        <v>180</v>
      </c>
      <c r="P171" s="2316">
        <v>1</v>
      </c>
      <c r="Q171" s="2316"/>
      <c r="R171" s="2399"/>
      <c r="S171" s="2399"/>
      <c r="T171" s="428"/>
      <c r="U171" s="600"/>
      <c r="V171" s="600"/>
      <c r="W171" s="600"/>
      <c r="X171" s="2316"/>
      <c r="Y171" s="2316"/>
      <c r="Z171" s="794"/>
      <c r="AA171" s="794"/>
      <c r="AB171" s="794"/>
      <c r="AC171" s="794"/>
      <c r="AD171" s="2316"/>
      <c r="AE171" s="2316"/>
      <c r="AF171" s="729"/>
      <c r="AG171" s="729"/>
      <c r="AH171" s="729"/>
      <c r="AI171" s="729"/>
      <c r="AJ171" s="2395"/>
      <c r="AK171" s="2396"/>
      <c r="AL171" s="2316"/>
      <c r="AM171" s="2316"/>
      <c r="AN171" s="2395"/>
      <c r="AO171" s="2396"/>
      <c r="AP171" s="2316"/>
      <c r="AQ171" s="2316"/>
      <c r="AR171" s="746"/>
      <c r="AS171" s="458"/>
      <c r="AT171" s="602"/>
      <c r="AU171" s="2382"/>
      <c r="AV171" s="2382"/>
      <c r="AW171" s="2382"/>
      <c r="AX171" s="2382"/>
      <c r="AY171" s="2382"/>
      <c r="AZ171" s="2382"/>
      <c r="BA171" s="2382"/>
      <c r="BB171" s="2382"/>
      <c r="BC171" s="2382"/>
      <c r="BD171" s="2382"/>
      <c r="BE171" s="2382"/>
      <c r="BF171" s="2382"/>
      <c r="BG171" s="2382"/>
      <c r="BH171" s="2382"/>
      <c r="BI171" s="2382"/>
      <c r="BJ171" s="2382"/>
      <c r="BK171" s="2382"/>
      <c r="BL171" s="2382"/>
      <c r="BM171" s="2382"/>
      <c r="BN171" s="2382"/>
      <c r="BO171" s="2382"/>
      <c r="BP171" s="2382"/>
      <c r="BQ171" s="2382"/>
      <c r="BR171" s="2382"/>
      <c r="BS171" s="2382"/>
      <c r="BT171" s="2382"/>
      <c r="BU171" s="2382"/>
      <c r="BV171" s="2382"/>
      <c r="BW171" s="2382"/>
      <c r="BX171" s="2382"/>
      <c r="BY171" s="601"/>
      <c r="BZ171" s="601"/>
      <c r="CA171" s="601"/>
    </row>
    <row r="172" spans="2:79" s="603" customFormat="1" ht="16.5" customHeight="1" x14ac:dyDescent="0.3">
      <c r="B172" s="456"/>
      <c r="D172" s="409"/>
      <c r="E172" s="208" t="s">
        <v>545</v>
      </c>
      <c r="F172" s="433"/>
      <c r="G172" s="433"/>
      <c r="H172" s="533"/>
      <c r="I172" s="533"/>
      <c r="J172" s="533"/>
      <c r="K172" s="402"/>
      <c r="L172" s="402"/>
      <c r="M172" s="402"/>
      <c r="N172" s="403"/>
      <c r="O172" s="429" t="s">
        <v>180</v>
      </c>
      <c r="P172" s="2316">
        <v>1</v>
      </c>
      <c r="Q172" s="2316"/>
      <c r="R172" s="2399"/>
      <c r="S172" s="2399"/>
      <c r="T172" s="428"/>
      <c r="U172" s="600"/>
      <c r="V172" s="600"/>
      <c r="W172" s="600"/>
      <c r="X172" s="2316"/>
      <c r="Y172" s="2316"/>
      <c r="Z172" s="794"/>
      <c r="AA172" s="794"/>
      <c r="AB172" s="794"/>
      <c r="AC172" s="794"/>
      <c r="AD172" s="2316"/>
      <c r="AE172" s="2316"/>
      <c r="AF172" s="729"/>
      <c r="AG172" s="729"/>
      <c r="AH172" s="729"/>
      <c r="AI172" s="729"/>
      <c r="AJ172" s="2395"/>
      <c r="AK172" s="2396"/>
      <c r="AL172" s="2316"/>
      <c r="AM172" s="2316"/>
      <c r="AN172" s="2395"/>
      <c r="AO172" s="2396"/>
      <c r="AP172" s="2316"/>
      <c r="AQ172" s="2316"/>
      <c r="AR172" s="746"/>
      <c r="AS172" s="458"/>
      <c r="AT172" s="602"/>
      <c r="AU172" s="2382"/>
      <c r="AV172" s="2382"/>
      <c r="AW172" s="2382"/>
      <c r="AX172" s="2382"/>
      <c r="AY172" s="2382"/>
      <c r="AZ172" s="2382"/>
      <c r="BA172" s="2382"/>
      <c r="BB172" s="2382"/>
      <c r="BC172" s="2382"/>
      <c r="BD172" s="2382"/>
      <c r="BE172" s="2382"/>
      <c r="BF172" s="2382"/>
      <c r="BG172" s="2382"/>
      <c r="BH172" s="2382"/>
      <c r="BI172" s="2382"/>
      <c r="BJ172" s="2382"/>
      <c r="BK172" s="2382"/>
      <c r="BL172" s="2382"/>
      <c r="BM172" s="2382"/>
      <c r="BN172" s="2382"/>
      <c r="BO172" s="2382"/>
      <c r="BP172" s="2382"/>
      <c r="BQ172" s="2382"/>
      <c r="BR172" s="2382"/>
      <c r="BS172" s="2382"/>
      <c r="BT172" s="2382"/>
      <c r="BU172" s="2382"/>
      <c r="BV172" s="2382"/>
      <c r="BW172" s="2382"/>
      <c r="BX172" s="2382"/>
      <c r="BY172" s="601"/>
      <c r="BZ172" s="601"/>
      <c r="CA172" s="601"/>
    </row>
    <row r="173" spans="2:79" s="603" customFormat="1" ht="16.5" customHeight="1" x14ac:dyDescent="0.3">
      <c r="B173" s="456"/>
      <c r="D173" s="404"/>
      <c r="E173" s="202" t="s">
        <v>546</v>
      </c>
      <c r="F173" s="23"/>
      <c r="G173" s="23"/>
      <c r="H173" s="531"/>
      <c r="I173" s="531"/>
      <c r="J173" s="531"/>
      <c r="K173" s="399"/>
      <c r="L173" s="399"/>
      <c r="M173" s="399"/>
      <c r="N173" s="400"/>
      <c r="O173" s="429" t="s">
        <v>180</v>
      </c>
      <c r="P173" s="2313">
        <v>1</v>
      </c>
      <c r="Q173" s="2314"/>
      <c r="R173" s="2413">
        <v>1</v>
      </c>
      <c r="S173" s="2414"/>
      <c r="T173" s="428"/>
      <c r="U173" s="600"/>
      <c r="V173" s="600"/>
      <c r="W173" s="600"/>
      <c r="X173" s="2313"/>
      <c r="Y173" s="2314"/>
      <c r="Z173" s="794"/>
      <c r="AA173" s="794"/>
      <c r="AB173" s="794"/>
      <c r="AC173" s="794"/>
      <c r="AD173" s="2313"/>
      <c r="AE173" s="2314"/>
      <c r="AF173" s="729"/>
      <c r="AG173" s="729"/>
      <c r="AH173" s="729"/>
      <c r="AI173" s="729"/>
      <c r="AJ173" s="2395"/>
      <c r="AK173" s="2396"/>
      <c r="AL173" s="2313"/>
      <c r="AM173" s="2314"/>
      <c r="AN173" s="2395"/>
      <c r="AO173" s="2396"/>
      <c r="AP173" s="2313"/>
      <c r="AQ173" s="2314"/>
      <c r="AR173" s="746"/>
      <c r="AS173" s="458"/>
      <c r="AT173" s="602"/>
      <c r="AU173" s="2382"/>
      <c r="AV173" s="2382"/>
      <c r="AW173" s="2382"/>
      <c r="AX173" s="2382"/>
      <c r="AY173" s="2382"/>
      <c r="AZ173" s="2382"/>
      <c r="BA173" s="2382"/>
      <c r="BB173" s="2382"/>
      <c r="BC173" s="2382"/>
      <c r="BD173" s="2382"/>
      <c r="BE173" s="2382"/>
      <c r="BF173" s="2382"/>
      <c r="BG173" s="2382"/>
      <c r="BH173" s="2382"/>
      <c r="BI173" s="2382"/>
      <c r="BJ173" s="2382"/>
      <c r="BK173" s="2382"/>
      <c r="BL173" s="2382"/>
      <c r="BM173" s="2382"/>
      <c r="BN173" s="2382"/>
      <c r="BO173" s="2382"/>
      <c r="BP173" s="2382"/>
      <c r="BQ173" s="2382"/>
      <c r="BR173" s="2382"/>
      <c r="BS173" s="2382"/>
      <c r="BT173" s="2382"/>
      <c r="BU173" s="2382"/>
      <c r="BV173" s="2382"/>
      <c r="BW173" s="2382"/>
      <c r="BX173" s="2382"/>
      <c r="BY173" s="601"/>
      <c r="BZ173" s="601"/>
      <c r="CA173" s="601"/>
    </row>
    <row r="174" spans="2:79" s="603" customFormat="1" ht="16.5" customHeight="1" x14ac:dyDescent="0.3">
      <c r="B174" s="456"/>
      <c r="D174" s="409"/>
      <c r="E174" s="207" t="s">
        <v>634</v>
      </c>
      <c r="F174" s="533"/>
      <c r="G174" s="533"/>
      <c r="H174" s="533"/>
      <c r="I174" s="533"/>
      <c r="J174" s="533"/>
      <c r="K174" s="402"/>
      <c r="L174" s="402"/>
      <c r="M174" s="402"/>
      <c r="N174" s="403"/>
      <c r="O174" s="429" t="s">
        <v>180</v>
      </c>
      <c r="P174" s="2316">
        <v>1</v>
      </c>
      <c r="Q174" s="2316"/>
      <c r="R174" s="2399">
        <v>1</v>
      </c>
      <c r="S174" s="2399"/>
      <c r="T174" s="473"/>
      <c r="U174" s="471"/>
      <c r="V174" s="471"/>
      <c r="W174" s="471"/>
      <c r="X174" s="2316"/>
      <c r="Y174" s="2316"/>
      <c r="Z174" s="852"/>
      <c r="AA174" s="852"/>
      <c r="AB174" s="852"/>
      <c r="AC174" s="852"/>
      <c r="AD174" s="2316"/>
      <c r="AE174" s="2316"/>
      <c r="AF174" s="471"/>
      <c r="AG174" s="471"/>
      <c r="AH174" s="471"/>
      <c r="AI174" s="471"/>
      <c r="AJ174" s="2380"/>
      <c r="AK174" s="2381"/>
      <c r="AL174" s="2395"/>
      <c r="AM174" s="2396"/>
      <c r="AN174" s="2380"/>
      <c r="AO174" s="2381"/>
      <c r="AP174" s="2395"/>
      <c r="AQ174" s="2396"/>
      <c r="AR174" s="730"/>
      <c r="AS174" s="282"/>
      <c r="AT174" s="599"/>
      <c r="AU174" s="2382"/>
      <c r="AV174" s="2382"/>
      <c r="AW174" s="2382"/>
      <c r="AX174" s="2382"/>
      <c r="AY174" s="2382"/>
      <c r="AZ174" s="2382"/>
      <c r="BA174" s="2382"/>
      <c r="BB174" s="2382"/>
      <c r="BC174" s="2382"/>
      <c r="BD174" s="2382"/>
      <c r="BE174" s="2382"/>
      <c r="BF174" s="2382"/>
      <c r="BG174" s="2382"/>
      <c r="BH174" s="2382"/>
      <c r="BI174" s="2382"/>
      <c r="BJ174" s="2382"/>
      <c r="BK174" s="2382"/>
      <c r="BL174" s="2382"/>
      <c r="BM174" s="2382"/>
      <c r="BN174" s="2382"/>
      <c r="BO174" s="2382"/>
      <c r="BP174" s="2382"/>
      <c r="BQ174" s="2382"/>
      <c r="BR174" s="2382"/>
      <c r="BS174" s="2382"/>
      <c r="BT174" s="2382"/>
      <c r="BU174" s="2382"/>
      <c r="BV174" s="2382"/>
      <c r="BW174" s="2382"/>
      <c r="BX174" s="2382"/>
      <c r="BY174" s="601"/>
      <c r="BZ174" s="601"/>
      <c r="CA174" s="601"/>
    </row>
    <row r="175" spans="2:79" s="603" customFormat="1" ht="16.5" customHeight="1" x14ac:dyDescent="0.3">
      <c r="B175" s="456"/>
      <c r="D175" s="404"/>
      <c r="E175" s="135" t="s">
        <v>85</v>
      </c>
      <c r="F175" s="531"/>
      <c r="G175" s="531"/>
      <c r="H175" s="531"/>
      <c r="I175" s="531"/>
      <c r="J175" s="531"/>
      <c r="K175" s="399"/>
      <c r="L175" s="399"/>
      <c r="M175" s="399"/>
      <c r="N175" s="400"/>
      <c r="P175" s="2316"/>
      <c r="Q175" s="2316"/>
      <c r="R175" s="2316"/>
      <c r="S175" s="2316"/>
      <c r="T175" s="428"/>
      <c r="U175" s="600"/>
      <c r="V175" s="600"/>
      <c r="W175" s="600"/>
      <c r="X175" s="2316"/>
      <c r="Y175" s="2316"/>
      <c r="Z175" s="794"/>
      <c r="AA175" s="794"/>
      <c r="AB175" s="794"/>
      <c r="AC175" s="794"/>
      <c r="AD175" s="2316"/>
      <c r="AE175" s="2316"/>
      <c r="AF175" s="729"/>
      <c r="AG175" s="729"/>
      <c r="AH175" s="729"/>
      <c r="AI175" s="729"/>
      <c r="AJ175" s="2395"/>
      <c r="AK175" s="2396"/>
      <c r="AL175" s="2316"/>
      <c r="AM175" s="2316"/>
      <c r="AN175" s="2395"/>
      <c r="AO175" s="2396"/>
      <c r="AP175" s="2316"/>
      <c r="AQ175" s="2316"/>
      <c r="AR175" s="746"/>
      <c r="AS175" s="458"/>
      <c r="AT175" s="602"/>
      <c r="AU175" s="2382"/>
      <c r="AV175" s="2382"/>
      <c r="AW175" s="2382"/>
      <c r="AX175" s="2382"/>
      <c r="AY175" s="2382"/>
      <c r="AZ175" s="2382"/>
      <c r="BA175" s="2382"/>
      <c r="BB175" s="2382"/>
      <c r="BC175" s="2382"/>
      <c r="BD175" s="2382"/>
      <c r="BE175" s="2382"/>
      <c r="BF175" s="2382"/>
      <c r="BG175" s="2382"/>
      <c r="BH175" s="2382"/>
      <c r="BI175" s="2382"/>
      <c r="BJ175" s="2382"/>
      <c r="BK175" s="2382"/>
      <c r="BL175" s="2382"/>
      <c r="BM175" s="2382"/>
      <c r="BN175" s="2382"/>
      <c r="BO175" s="2382"/>
      <c r="BP175" s="2382"/>
      <c r="BQ175" s="2382"/>
      <c r="BR175" s="2382"/>
      <c r="BS175" s="2382"/>
      <c r="BT175" s="2382"/>
      <c r="BU175" s="2382"/>
      <c r="BV175" s="2382"/>
      <c r="BW175" s="2382"/>
      <c r="BX175" s="2382"/>
      <c r="BY175" s="601"/>
      <c r="BZ175" s="601"/>
      <c r="CA175" s="601"/>
    </row>
    <row r="176" spans="2:79" s="603" customFormat="1" ht="16.5" customHeight="1" x14ac:dyDescent="0.3">
      <c r="B176" s="456"/>
      <c r="D176" s="409"/>
      <c r="E176" s="174" t="s">
        <v>86</v>
      </c>
      <c r="F176" s="533"/>
      <c r="G176" s="533"/>
      <c r="H176" s="533"/>
      <c r="I176" s="533"/>
      <c r="J176" s="533"/>
      <c r="K176" s="402"/>
      <c r="L176" s="402"/>
      <c r="M176" s="402"/>
      <c r="N176" s="403"/>
      <c r="O176" s="467"/>
      <c r="P176" s="2316"/>
      <c r="Q176" s="2316"/>
      <c r="R176" s="2316"/>
      <c r="S176" s="2316"/>
      <c r="T176" s="428"/>
      <c r="U176" s="600"/>
      <c r="V176" s="600"/>
      <c r="W176" s="600"/>
      <c r="X176" s="2316"/>
      <c r="Y176" s="2316"/>
      <c r="Z176" s="794"/>
      <c r="AA176" s="794"/>
      <c r="AB176" s="794"/>
      <c r="AC176" s="794"/>
      <c r="AD176" s="2316"/>
      <c r="AE176" s="2316"/>
      <c r="AF176" s="729"/>
      <c r="AG176" s="729"/>
      <c r="AH176" s="729"/>
      <c r="AI176" s="729"/>
      <c r="AJ176" s="2395"/>
      <c r="AK176" s="2396"/>
      <c r="AL176" s="2316"/>
      <c r="AM176" s="2316"/>
      <c r="AN176" s="2395"/>
      <c r="AO176" s="2396"/>
      <c r="AP176" s="2316"/>
      <c r="AQ176" s="2316"/>
      <c r="AR176" s="746"/>
      <c r="AS176" s="458"/>
      <c r="AT176" s="602"/>
      <c r="AU176" s="2382"/>
      <c r="AV176" s="2382"/>
      <c r="AW176" s="2382"/>
      <c r="AX176" s="2382"/>
      <c r="AY176" s="2382"/>
      <c r="AZ176" s="2382"/>
      <c r="BA176" s="2382"/>
      <c r="BB176" s="2382"/>
      <c r="BC176" s="2382"/>
      <c r="BD176" s="2382"/>
      <c r="BE176" s="2382"/>
      <c r="BF176" s="2382"/>
      <c r="BG176" s="2382"/>
      <c r="BH176" s="2382"/>
      <c r="BI176" s="2382"/>
      <c r="BJ176" s="2382"/>
      <c r="BK176" s="2382"/>
      <c r="BL176" s="2382"/>
      <c r="BM176" s="2382"/>
      <c r="BN176" s="2382"/>
      <c r="BO176" s="2382"/>
      <c r="BP176" s="2382"/>
      <c r="BQ176" s="2382"/>
      <c r="BR176" s="2382"/>
      <c r="BS176" s="2382"/>
      <c r="BT176" s="2382"/>
      <c r="BU176" s="2382"/>
      <c r="BV176" s="2382"/>
      <c r="BW176" s="2382"/>
      <c r="BX176" s="2382"/>
      <c r="BY176" s="601"/>
      <c r="BZ176" s="601"/>
      <c r="CA176" s="601"/>
    </row>
    <row r="177" spans="2:79" ht="16.5" customHeight="1" x14ac:dyDescent="0.3">
      <c r="B177" s="269"/>
      <c r="D177" s="664" t="s">
        <v>391</v>
      </c>
      <c r="E177" s="177" t="s">
        <v>635</v>
      </c>
      <c r="F177" s="99"/>
      <c r="G177" s="106"/>
      <c r="H177" s="106"/>
      <c r="I177" s="106"/>
      <c r="J177" s="106"/>
      <c r="K177" s="363"/>
      <c r="L177" s="363"/>
      <c r="M177" s="363"/>
      <c r="N177" s="364"/>
      <c r="O177" s="78" t="s">
        <v>53</v>
      </c>
      <c r="P177" s="2316">
        <v>1</v>
      </c>
      <c r="Q177" s="2316"/>
      <c r="R177" s="2399">
        <v>1</v>
      </c>
      <c r="S177" s="2399"/>
      <c r="T177" s="79" t="str">
        <f>IF(R177=1,"Y","")</f>
        <v>Y</v>
      </c>
      <c r="U177" s="428"/>
      <c r="V177" s="428"/>
      <c r="W177" s="428"/>
      <c r="X177" s="2316"/>
      <c r="Y177" s="2316"/>
      <c r="Z177" s="467"/>
      <c r="AA177" s="467"/>
      <c r="AB177" s="467"/>
      <c r="AC177" s="467"/>
      <c r="AD177" s="2316"/>
      <c r="AE177" s="2316"/>
      <c r="AF177" s="428"/>
      <c r="AG177" s="428"/>
      <c r="AH177" s="428"/>
      <c r="AI177" s="428"/>
      <c r="AJ177" s="2316"/>
      <c r="AK177" s="2316"/>
      <c r="AL177" s="2316"/>
      <c r="AM177" s="2316"/>
      <c r="AN177" s="2316"/>
      <c r="AO177" s="2316"/>
      <c r="AP177" s="2316"/>
      <c r="AQ177" s="2316"/>
      <c r="AR177" s="746"/>
      <c r="AS177" s="280"/>
      <c r="AT177" s="395"/>
      <c r="AU177" s="2382"/>
      <c r="AV177" s="2382"/>
      <c r="AW177" s="2382"/>
      <c r="AX177" s="2382"/>
      <c r="AY177" s="2382"/>
      <c r="AZ177" s="2382"/>
      <c r="BA177" s="2382"/>
      <c r="BB177" s="2382"/>
      <c r="BC177" s="2382"/>
      <c r="BD177" s="2382"/>
      <c r="BE177" s="2382"/>
      <c r="BF177" s="2382"/>
      <c r="BG177" s="2382"/>
      <c r="BH177" s="2382"/>
      <c r="BI177" s="2382"/>
      <c r="BJ177" s="2382"/>
      <c r="BK177" s="2382"/>
      <c r="BL177" s="2382"/>
      <c r="BM177" s="2382"/>
      <c r="BN177" s="2382"/>
      <c r="BO177" s="2382"/>
      <c r="BP177" s="2382"/>
      <c r="BQ177" s="2382"/>
      <c r="BR177" s="2382"/>
      <c r="BS177" s="2382"/>
      <c r="BT177" s="2382"/>
      <c r="BU177" s="2382"/>
      <c r="BV177" s="2382"/>
      <c r="BW177" s="2382"/>
      <c r="BX177" s="2382"/>
      <c r="BY177" s="589"/>
      <c r="BZ177" s="589"/>
      <c r="CA177" s="589"/>
    </row>
    <row r="178" spans="2:79" ht="16.5" customHeight="1" x14ac:dyDescent="0.3">
      <c r="B178" s="269"/>
      <c r="D178" s="2465" t="s">
        <v>40</v>
      </c>
      <c r="E178" s="2466"/>
      <c r="F178" s="2466"/>
      <c r="G178" s="2466"/>
      <c r="H178" s="2466"/>
      <c r="I178" s="2466"/>
      <c r="J178" s="2466"/>
      <c r="K178" s="173"/>
      <c r="L178" s="2469" t="s">
        <v>118</v>
      </c>
      <c r="M178" s="2470"/>
      <c r="N178" s="2470"/>
      <c r="O178" s="2471"/>
      <c r="P178" s="2455">
        <f>P98+P100+P101+P103+P107+P113+P115+P117+P126+P127+P128+P159+P122</f>
        <v>56</v>
      </c>
      <c r="Q178" s="2455"/>
      <c r="R178" s="2455">
        <f>SUM(R94:S113)+SUM(R126:S159)+SUM(R119:S122)+R115+R117</f>
        <v>23</v>
      </c>
      <c r="S178" s="2455"/>
      <c r="T178" s="324">
        <f>SUM(R94:S113)+SUM(R119:S122)+SUM(R132:S159)+R128+R126+R127</f>
        <v>21</v>
      </c>
      <c r="U178" s="625">
        <f>P98+P100+P101+P103+P107+P113+P122+P126+P127+P128+P159</f>
        <v>54</v>
      </c>
      <c r="V178" s="625">
        <f>P117</f>
        <v>1</v>
      </c>
      <c r="W178" s="625">
        <f>P115</f>
        <v>1</v>
      </c>
      <c r="X178" s="2455"/>
      <c r="Y178" s="2455"/>
      <c r="Z178" s="826"/>
      <c r="AA178" s="625"/>
      <c r="AB178" s="625"/>
      <c r="AC178" s="625"/>
      <c r="AD178" s="2455"/>
      <c r="AE178" s="2455"/>
      <c r="AF178" s="826"/>
      <c r="AG178" s="625"/>
      <c r="AH178" s="625"/>
      <c r="AI178" s="625"/>
      <c r="AJ178" s="2456"/>
      <c r="AK178" s="2456"/>
      <c r="AL178" s="2455">
        <f>SUM(AL94:AM159)</f>
        <v>-59785.527321600355</v>
      </c>
      <c r="AM178" s="2455"/>
      <c r="AN178" s="2455">
        <f>SUM(AN94:AO159)</f>
        <v>0</v>
      </c>
      <c r="AO178" s="2455"/>
      <c r="AP178" s="2455">
        <f>SUM(AP94:AQ159)</f>
        <v>0</v>
      </c>
      <c r="AQ178" s="2455"/>
      <c r="AR178" s="341"/>
      <c r="AS178" s="279"/>
      <c r="AT178" s="341"/>
      <c r="AU178" s="2382"/>
      <c r="AV178" s="2382"/>
      <c r="AW178" s="2382"/>
      <c r="AX178" s="2382"/>
      <c r="AY178" s="2382"/>
      <c r="AZ178" s="2382"/>
      <c r="BA178" s="2382"/>
      <c r="BB178" s="2382"/>
      <c r="BC178" s="2382"/>
      <c r="BD178" s="2382"/>
      <c r="BE178" s="2382"/>
      <c r="BF178" s="2382"/>
      <c r="BG178" s="2382"/>
      <c r="BH178" s="2382"/>
      <c r="BI178" s="2382"/>
      <c r="BJ178" s="2382"/>
      <c r="BK178" s="2382"/>
      <c r="BL178" s="2382"/>
      <c r="BM178" s="2382"/>
      <c r="BN178" s="2382"/>
      <c r="BO178" s="2382"/>
      <c r="BP178" s="2382"/>
      <c r="BQ178" s="2382"/>
      <c r="BR178" s="2382"/>
      <c r="BS178" s="2382"/>
      <c r="BT178" s="2382"/>
      <c r="BU178" s="2382"/>
      <c r="BV178" s="2382"/>
      <c r="BW178" s="2382"/>
      <c r="BX178" s="2382"/>
      <c r="BY178" s="589"/>
      <c r="BZ178" s="589"/>
      <c r="CA178" s="589"/>
    </row>
    <row r="179" spans="2:79" ht="16.5" customHeight="1" x14ac:dyDescent="0.3">
      <c r="B179" s="269"/>
      <c r="D179" s="2467"/>
      <c r="E179" s="2468"/>
      <c r="F179" s="2468"/>
      <c r="G179" s="2468"/>
      <c r="H179" s="2468"/>
      <c r="I179" s="2468"/>
      <c r="J179" s="2468"/>
      <c r="K179" s="359"/>
      <c r="L179" s="2432" t="s">
        <v>120</v>
      </c>
      <c r="M179" s="2433"/>
      <c r="N179" s="2433"/>
      <c r="O179" s="2434"/>
      <c r="P179" s="2455">
        <f>P98+P100+P101+P103+P107+P113+P115+P117+SUM(P166:Q177)+P122</f>
        <v>33</v>
      </c>
      <c r="Q179" s="2455"/>
      <c r="R179" s="2455">
        <f>SUM(R94:S113)+SUM(R177)+SUM(R119:S122)+R115+R117+SUM(R166:S176)</f>
        <v>16</v>
      </c>
      <c r="S179" s="2455"/>
      <c r="T179" s="324">
        <f>SUM(R94:S113)+SUM(R119:S122)+R177</f>
        <v>10</v>
      </c>
      <c r="U179" s="625">
        <f>P98+P101+P100+P103+P107+P113+P122+P177</f>
        <v>22</v>
      </c>
      <c r="V179" s="625">
        <f>P117+SUM(P166:Q174)</f>
        <v>10</v>
      </c>
      <c r="W179" s="625">
        <f>P115</f>
        <v>1</v>
      </c>
      <c r="X179" s="2455"/>
      <c r="Y179" s="2455"/>
      <c r="Z179" s="826"/>
      <c r="AA179" s="625"/>
      <c r="AB179" s="625"/>
      <c r="AC179" s="625"/>
      <c r="AD179" s="2455"/>
      <c r="AE179" s="2455"/>
      <c r="AF179" s="826"/>
      <c r="AG179" s="625"/>
      <c r="AH179" s="625"/>
      <c r="AI179" s="625"/>
      <c r="AJ179" s="2456"/>
      <c r="AK179" s="2456"/>
      <c r="AL179" s="2455">
        <f>SUM(AL94:AM122)+SUM(AL177)</f>
        <v>0</v>
      </c>
      <c r="AM179" s="2455"/>
      <c r="AN179" s="2455">
        <f>SUM(AN94:AO122)+SUM(AN177)</f>
        <v>0</v>
      </c>
      <c r="AO179" s="2455"/>
      <c r="AP179" s="2455">
        <f>SUM(AP94:AQ122)+SUM(AP177)</f>
        <v>0</v>
      </c>
      <c r="AQ179" s="2455"/>
      <c r="AR179" s="341"/>
      <c r="AS179" s="279"/>
      <c r="AT179" s="341"/>
      <c r="AU179" s="2382"/>
      <c r="AV179" s="2382"/>
      <c r="AW179" s="2382"/>
      <c r="AX179" s="2382"/>
      <c r="AY179" s="2382"/>
      <c r="AZ179" s="2382"/>
      <c r="BA179" s="2382"/>
      <c r="BB179" s="2382"/>
      <c r="BC179" s="2382"/>
      <c r="BD179" s="2382"/>
      <c r="BE179" s="2382"/>
      <c r="BF179" s="2382"/>
      <c r="BG179" s="2382"/>
      <c r="BH179" s="2382"/>
      <c r="BI179" s="2382"/>
      <c r="BJ179" s="2382"/>
      <c r="BK179" s="2382"/>
      <c r="BL179" s="2382"/>
      <c r="BM179" s="2382"/>
      <c r="BN179" s="2382"/>
      <c r="BO179" s="2382"/>
      <c r="BP179" s="2382"/>
      <c r="BQ179" s="2382"/>
      <c r="BR179" s="2382"/>
      <c r="BS179" s="2382"/>
      <c r="BT179" s="2382"/>
      <c r="BU179" s="2382"/>
      <c r="BV179" s="2382"/>
      <c r="BW179" s="2382"/>
      <c r="BX179" s="2382"/>
      <c r="BY179" s="589"/>
      <c r="BZ179" s="589"/>
      <c r="CA179" s="589"/>
    </row>
    <row r="180" spans="2:79" ht="9.9499999999999993" customHeight="1" x14ac:dyDescent="0.3">
      <c r="B180" s="269"/>
      <c r="D180" s="184"/>
      <c r="E180" s="184"/>
      <c r="F180" s="184"/>
      <c r="G180" s="184"/>
      <c r="H180" s="184"/>
      <c r="I180" s="184"/>
      <c r="J180" s="184"/>
      <c r="K180" s="184"/>
      <c r="L180" s="184"/>
      <c r="M180" s="184"/>
      <c r="N180" s="184"/>
      <c r="AS180" s="274"/>
      <c r="BW180" s="300"/>
      <c r="BX180" s="300"/>
      <c r="BY180" s="566"/>
      <c r="BZ180" s="566"/>
      <c r="CA180" s="566"/>
    </row>
    <row r="181" spans="2:79" ht="16.5" customHeight="1" x14ac:dyDescent="0.3">
      <c r="B181" s="269"/>
      <c r="D181" s="447" t="s">
        <v>494</v>
      </c>
      <c r="E181" s="205"/>
      <c r="F181" s="205"/>
      <c r="G181" s="205"/>
      <c r="H181" s="205"/>
      <c r="I181" s="205"/>
      <c r="J181" s="205"/>
      <c r="K181" s="205"/>
      <c r="L181" s="205"/>
      <c r="M181" s="205"/>
      <c r="N181" s="205"/>
      <c r="O181" s="205"/>
      <c r="P181" s="205"/>
      <c r="Q181" s="205"/>
      <c r="R181" s="205"/>
      <c r="S181" s="205"/>
      <c r="T181" s="205"/>
      <c r="U181" s="444"/>
      <c r="V181" s="444"/>
      <c r="W181" s="444"/>
      <c r="X181" s="444"/>
      <c r="Y181" s="444"/>
      <c r="Z181" s="444"/>
      <c r="AA181" s="444"/>
      <c r="AB181" s="444"/>
      <c r="AC181" s="444"/>
      <c r="AD181" s="444"/>
      <c r="AE181" s="444"/>
      <c r="AF181" s="444"/>
      <c r="AG181" s="444"/>
      <c r="AH181" s="444"/>
      <c r="AI181" s="444"/>
      <c r="AJ181" s="715"/>
      <c r="AK181" s="715"/>
      <c r="AL181" s="205"/>
      <c r="AM181" s="444"/>
      <c r="AN181" s="765"/>
      <c r="AO181" s="765"/>
      <c r="AP181" s="765"/>
      <c r="AQ181" s="766"/>
      <c r="AR181" s="273"/>
      <c r="AS181" s="277"/>
      <c r="AT181" s="273"/>
      <c r="AU181" s="2382"/>
      <c r="AV181" s="2382"/>
      <c r="AW181" s="2382"/>
      <c r="AX181" s="2382"/>
      <c r="AY181" s="2382"/>
      <c r="AZ181" s="2382"/>
      <c r="BA181" s="2382"/>
      <c r="BB181" s="2382"/>
      <c r="BC181" s="2382"/>
      <c r="BD181" s="2382"/>
      <c r="BE181" s="2382"/>
      <c r="BF181" s="2382"/>
      <c r="BG181" s="2382"/>
      <c r="BH181" s="2382"/>
      <c r="BI181" s="2382"/>
      <c r="BJ181" s="2382"/>
      <c r="BK181" s="2382"/>
      <c r="BL181" s="2382"/>
      <c r="BM181" s="2382"/>
      <c r="BN181" s="2382"/>
      <c r="BO181" s="2382"/>
      <c r="BP181" s="2382"/>
      <c r="BQ181" s="2382"/>
      <c r="BR181" s="2382"/>
      <c r="BS181" s="2382"/>
      <c r="BT181" s="2382"/>
      <c r="BU181" s="2382"/>
      <c r="BV181" s="2382"/>
      <c r="BW181" s="2382"/>
      <c r="BX181" s="2382"/>
      <c r="BY181" s="589"/>
      <c r="BZ181" s="589"/>
      <c r="CA181" s="589"/>
    </row>
    <row r="182" spans="2:79" ht="16.5" customHeight="1" x14ac:dyDescent="0.3">
      <c r="B182" s="269"/>
      <c r="D182" s="62" t="s">
        <v>54</v>
      </c>
      <c r="E182" s="133" t="s">
        <v>87</v>
      </c>
      <c r="F182" s="61"/>
      <c r="G182" s="61"/>
      <c r="H182" s="61"/>
      <c r="I182" s="61"/>
      <c r="J182" s="61"/>
      <c r="K182" s="214"/>
      <c r="L182" s="61"/>
      <c r="M182" s="61"/>
      <c r="N182" s="198"/>
      <c r="O182" s="77" t="s">
        <v>181</v>
      </c>
      <c r="P182" s="2418" t="s">
        <v>194</v>
      </c>
      <c r="Q182" s="2418"/>
      <c r="R182" s="2418" t="s">
        <v>194</v>
      </c>
      <c r="S182" s="2418"/>
      <c r="T182" s="312"/>
      <c r="U182" s="620"/>
      <c r="V182" s="620"/>
      <c r="W182" s="620"/>
      <c r="X182" s="620"/>
      <c r="Y182" s="620"/>
      <c r="Z182" s="620"/>
      <c r="AA182" s="620"/>
      <c r="AB182" s="620"/>
      <c r="AC182" s="620"/>
      <c r="AD182" s="620"/>
      <c r="AE182" s="620"/>
      <c r="AF182" s="620"/>
      <c r="AG182" s="620"/>
      <c r="AH182" s="620"/>
      <c r="AI182" s="620"/>
      <c r="AJ182" s="2380"/>
      <c r="AK182" s="2381"/>
      <c r="AL182" s="293"/>
      <c r="AM182" s="860"/>
      <c r="AN182" s="467"/>
      <c r="AO182" s="467"/>
      <c r="AP182" s="467"/>
      <c r="AQ182" s="467"/>
      <c r="AR182" s="730"/>
      <c r="AS182" s="282"/>
      <c r="AT182" s="299"/>
      <c r="AU182" s="2382"/>
      <c r="AV182" s="2382"/>
      <c r="AW182" s="2382"/>
      <c r="AX182" s="2382"/>
      <c r="AY182" s="2382"/>
      <c r="AZ182" s="2382"/>
      <c r="BA182" s="2382"/>
      <c r="BB182" s="2382"/>
      <c r="BC182" s="2382"/>
      <c r="BD182" s="2382"/>
      <c r="BE182" s="2382"/>
      <c r="BF182" s="2382"/>
      <c r="BG182" s="2382"/>
      <c r="BH182" s="2382"/>
      <c r="BI182" s="2382"/>
      <c r="BJ182" s="2382"/>
      <c r="BK182" s="2382"/>
      <c r="BL182" s="2382"/>
      <c r="BM182" s="2382"/>
      <c r="BN182" s="2382"/>
      <c r="BO182" s="2382"/>
      <c r="BP182" s="2382"/>
      <c r="BQ182" s="2382"/>
      <c r="BR182" s="2382"/>
      <c r="BS182" s="2382"/>
      <c r="BT182" s="2382"/>
      <c r="BU182" s="2382"/>
      <c r="BV182" s="2382"/>
      <c r="BW182" s="2382"/>
      <c r="BX182" s="2382"/>
      <c r="BY182" s="589"/>
      <c r="BZ182" s="589"/>
      <c r="CA182" s="589"/>
    </row>
    <row r="183" spans="2:79" ht="16.5" customHeight="1" x14ac:dyDescent="0.3">
      <c r="B183" s="269"/>
      <c r="D183" s="215"/>
      <c r="E183" s="2457" t="s">
        <v>298</v>
      </c>
      <c r="F183" s="2457"/>
      <c r="G183" s="2457"/>
      <c r="H183" s="2457"/>
      <c r="I183" s="2457"/>
      <c r="J183" s="2457"/>
      <c r="K183" s="2457"/>
      <c r="L183" s="2457"/>
      <c r="M183" s="2457"/>
      <c r="N183" s="2458"/>
      <c r="O183" s="145"/>
      <c r="P183" s="217"/>
      <c r="Q183" s="24"/>
      <c r="R183" s="217"/>
      <c r="S183" s="24"/>
      <c r="T183" s="337"/>
      <c r="U183" s="619"/>
      <c r="V183" s="619"/>
      <c r="W183" s="619"/>
      <c r="X183" s="619"/>
      <c r="Y183" s="619"/>
      <c r="Z183" s="619"/>
      <c r="AA183" s="619"/>
      <c r="AB183" s="619"/>
      <c r="AC183" s="619"/>
      <c r="AD183" s="619"/>
      <c r="AE183" s="619"/>
      <c r="AF183" s="619"/>
      <c r="AG183" s="619"/>
      <c r="AH183" s="619"/>
      <c r="AI183" s="619"/>
      <c r="AJ183" s="2442"/>
      <c r="AK183" s="2443"/>
      <c r="AL183" s="330"/>
      <c r="AM183" s="34"/>
      <c r="AN183" s="467"/>
      <c r="AO183" s="467"/>
      <c r="AP183" s="467"/>
      <c r="AQ183" s="467"/>
      <c r="AR183" s="730"/>
      <c r="AS183" s="282"/>
      <c r="AT183" s="299"/>
      <c r="AU183" s="2382"/>
      <c r="AV183" s="2382"/>
      <c r="AW183" s="2382"/>
      <c r="AX183" s="2382"/>
      <c r="AY183" s="2382"/>
      <c r="AZ183" s="2382"/>
      <c r="BA183" s="2382"/>
      <c r="BB183" s="2382"/>
      <c r="BC183" s="2382"/>
      <c r="BD183" s="2382"/>
      <c r="BE183" s="2382"/>
      <c r="BF183" s="2382"/>
      <c r="BG183" s="2382"/>
      <c r="BH183" s="2382"/>
      <c r="BI183" s="2382"/>
      <c r="BJ183" s="2382"/>
      <c r="BK183" s="2382"/>
      <c r="BL183" s="2382"/>
      <c r="BM183" s="2382"/>
      <c r="BN183" s="2382"/>
      <c r="BO183" s="2382"/>
      <c r="BP183" s="2382"/>
      <c r="BQ183" s="2382"/>
      <c r="BR183" s="2382"/>
      <c r="BS183" s="2382"/>
      <c r="BT183" s="2382"/>
      <c r="BU183" s="2382"/>
      <c r="BV183" s="2382"/>
      <c r="BW183" s="2382"/>
      <c r="BX183" s="2382"/>
      <c r="BY183" s="589"/>
      <c r="BZ183" s="589"/>
      <c r="CA183" s="589"/>
    </row>
    <row r="184" spans="2:79" ht="16.5" customHeight="1" x14ac:dyDescent="0.3">
      <c r="B184" s="269"/>
      <c r="D184" s="196"/>
      <c r="E184" s="2459"/>
      <c r="F184" s="2459"/>
      <c r="G184" s="2459"/>
      <c r="H184" s="2459"/>
      <c r="I184" s="2459"/>
      <c r="J184" s="2459"/>
      <c r="K184" s="2459"/>
      <c r="L184" s="2459"/>
      <c r="M184" s="2459"/>
      <c r="N184" s="2460"/>
      <c r="O184" s="146"/>
      <c r="P184" s="2452"/>
      <c r="Q184" s="2452"/>
      <c r="R184" s="2452"/>
      <c r="S184" s="2452"/>
      <c r="T184" s="323"/>
      <c r="U184" s="583"/>
      <c r="V184" s="583"/>
      <c r="W184" s="583"/>
      <c r="X184" s="740"/>
      <c r="Y184" s="740"/>
      <c r="Z184" s="740"/>
      <c r="AA184" s="740"/>
      <c r="AB184" s="740"/>
      <c r="AC184" s="740"/>
      <c r="AD184" s="740"/>
      <c r="AE184" s="740"/>
      <c r="AF184" s="740"/>
      <c r="AG184" s="740"/>
      <c r="AH184" s="740"/>
      <c r="AI184" s="740"/>
      <c r="AJ184" s="2450"/>
      <c r="AK184" s="2451"/>
      <c r="AL184" s="297"/>
      <c r="AM184" s="629"/>
      <c r="AN184" s="467"/>
      <c r="AO184" s="467"/>
      <c r="AP184" s="467"/>
      <c r="AQ184" s="467"/>
      <c r="AR184" s="730"/>
      <c r="AS184" s="282"/>
      <c r="AT184" s="299"/>
      <c r="AU184" s="2382"/>
      <c r="AV184" s="2382"/>
      <c r="AW184" s="2382"/>
      <c r="AX184" s="2382"/>
      <c r="AY184" s="2382"/>
      <c r="AZ184" s="2382"/>
      <c r="BA184" s="2382"/>
      <c r="BB184" s="2382"/>
      <c r="BC184" s="2382"/>
      <c r="BD184" s="2382"/>
      <c r="BE184" s="2382"/>
      <c r="BF184" s="2382"/>
      <c r="BG184" s="2382"/>
      <c r="BH184" s="2382"/>
      <c r="BI184" s="2382"/>
      <c r="BJ184" s="2382"/>
      <c r="BK184" s="2382"/>
      <c r="BL184" s="2382"/>
      <c r="BM184" s="2382"/>
      <c r="BN184" s="2382"/>
      <c r="BO184" s="2382"/>
      <c r="BP184" s="2382"/>
      <c r="BQ184" s="2382"/>
      <c r="BR184" s="2382"/>
      <c r="BS184" s="2382"/>
      <c r="BT184" s="2382"/>
      <c r="BU184" s="2382"/>
      <c r="BV184" s="2382"/>
      <c r="BW184" s="2382"/>
      <c r="BX184" s="2382"/>
      <c r="BY184" s="589"/>
      <c r="BZ184" s="589"/>
      <c r="CA184" s="589"/>
    </row>
    <row r="185" spans="2:79" ht="16.5" customHeight="1" x14ac:dyDescent="0.3">
      <c r="B185" s="269"/>
      <c r="D185" s="216"/>
      <c r="E185" s="2461"/>
      <c r="F185" s="2461"/>
      <c r="G185" s="2461"/>
      <c r="H185" s="2461"/>
      <c r="I185" s="2461"/>
      <c r="J185" s="2461"/>
      <c r="K185" s="2461"/>
      <c r="L185" s="2461"/>
      <c r="M185" s="2461"/>
      <c r="N185" s="2462"/>
      <c r="O185" s="147"/>
      <c r="P185" s="2422"/>
      <c r="Q185" s="2423"/>
      <c r="R185" s="2422"/>
      <c r="S185" s="2423"/>
      <c r="T185" s="316"/>
      <c r="U185" s="580"/>
      <c r="V185" s="580"/>
      <c r="W185" s="580"/>
      <c r="X185" s="739"/>
      <c r="Y185" s="739"/>
      <c r="Z185" s="739"/>
      <c r="AA185" s="739"/>
      <c r="AB185" s="739"/>
      <c r="AC185" s="739"/>
      <c r="AD185" s="739"/>
      <c r="AE185" s="739"/>
      <c r="AF185" s="739"/>
      <c r="AG185" s="739"/>
      <c r="AH185" s="739"/>
      <c r="AI185" s="739"/>
      <c r="AJ185" s="2380"/>
      <c r="AK185" s="2381"/>
      <c r="AL185" s="328"/>
      <c r="AM185" s="861"/>
      <c r="AN185" s="467"/>
      <c r="AO185" s="467"/>
      <c r="AP185" s="467"/>
      <c r="AQ185" s="467"/>
      <c r="AR185" s="730"/>
      <c r="AS185" s="282"/>
      <c r="AT185" s="299"/>
      <c r="AU185" s="2382"/>
      <c r="AV185" s="2382"/>
      <c r="AW185" s="2382"/>
      <c r="AX185" s="2382"/>
      <c r="AY185" s="2382"/>
      <c r="AZ185" s="2382"/>
      <c r="BA185" s="2382"/>
      <c r="BB185" s="2382"/>
      <c r="BC185" s="2382"/>
      <c r="BD185" s="2382"/>
      <c r="BE185" s="2382"/>
      <c r="BF185" s="2382"/>
      <c r="BG185" s="2382"/>
      <c r="BH185" s="2382"/>
      <c r="BI185" s="2382"/>
      <c r="BJ185" s="2382"/>
      <c r="BK185" s="2382"/>
      <c r="BL185" s="2382"/>
      <c r="BM185" s="2382"/>
      <c r="BN185" s="2382"/>
      <c r="BO185" s="2382"/>
      <c r="BP185" s="2382"/>
      <c r="BQ185" s="2382"/>
      <c r="BR185" s="2382"/>
      <c r="BS185" s="2382"/>
      <c r="BT185" s="2382"/>
      <c r="BU185" s="2382"/>
      <c r="BV185" s="2382"/>
      <c r="BW185" s="2382"/>
      <c r="BX185" s="2382"/>
      <c r="BY185" s="589"/>
      <c r="BZ185" s="589"/>
      <c r="CA185" s="589"/>
    </row>
    <row r="186" spans="2:79" ht="16.5" customHeight="1" x14ac:dyDescent="0.3">
      <c r="B186" s="269"/>
      <c r="D186" s="215"/>
      <c r="E186" s="2457" t="s">
        <v>201</v>
      </c>
      <c r="F186" s="2457"/>
      <c r="G186" s="2457"/>
      <c r="H186" s="2457"/>
      <c r="I186" s="2457"/>
      <c r="J186" s="2457"/>
      <c r="K186" s="2457"/>
      <c r="L186" s="2457"/>
      <c r="M186" s="2457"/>
      <c r="N186" s="2458"/>
      <c r="O186" s="145"/>
      <c r="P186" s="2431"/>
      <c r="Q186" s="2431"/>
      <c r="R186" s="2431"/>
      <c r="S186" s="2431"/>
      <c r="T186" s="314"/>
      <c r="U186" s="579"/>
      <c r="V186" s="579"/>
      <c r="W186" s="579"/>
      <c r="X186" s="738"/>
      <c r="Y186" s="738"/>
      <c r="Z186" s="738"/>
      <c r="AA186" s="738"/>
      <c r="AB186" s="738"/>
      <c r="AC186" s="738"/>
      <c r="AD186" s="738"/>
      <c r="AE186" s="738"/>
      <c r="AF186" s="738"/>
      <c r="AG186" s="738"/>
      <c r="AH186" s="738"/>
      <c r="AI186" s="738"/>
      <c r="AJ186" s="2442"/>
      <c r="AK186" s="2443"/>
      <c r="AL186" s="330"/>
      <c r="AM186" s="34"/>
      <c r="AN186" s="467"/>
      <c r="AO186" s="467"/>
      <c r="AP186" s="467"/>
      <c r="AQ186" s="467"/>
      <c r="AR186" s="730"/>
      <c r="AS186" s="282"/>
      <c r="AT186" s="299"/>
      <c r="AU186" s="2382"/>
      <c r="AV186" s="2382"/>
      <c r="AW186" s="2382"/>
      <c r="AX186" s="2382"/>
      <c r="AY186" s="2382"/>
      <c r="AZ186" s="2382"/>
      <c r="BA186" s="2382"/>
      <c r="BB186" s="2382"/>
      <c r="BC186" s="2382"/>
      <c r="BD186" s="2382"/>
      <c r="BE186" s="2382"/>
      <c r="BF186" s="2382"/>
      <c r="BG186" s="2382"/>
      <c r="BH186" s="2382"/>
      <c r="BI186" s="2382"/>
      <c r="BJ186" s="2382"/>
      <c r="BK186" s="2382"/>
      <c r="BL186" s="2382"/>
      <c r="BM186" s="2382"/>
      <c r="BN186" s="2382"/>
      <c r="BO186" s="2382"/>
      <c r="BP186" s="2382"/>
      <c r="BQ186" s="2382"/>
      <c r="BR186" s="2382"/>
      <c r="BS186" s="2382"/>
      <c r="BT186" s="2382"/>
      <c r="BU186" s="2382"/>
      <c r="BV186" s="2382"/>
      <c r="BW186" s="2382"/>
      <c r="BX186" s="2382"/>
      <c r="BY186" s="589"/>
      <c r="BZ186" s="589"/>
      <c r="CA186" s="589"/>
    </row>
    <row r="187" spans="2:79" ht="16.5" customHeight="1" x14ac:dyDescent="0.3">
      <c r="B187" s="269"/>
      <c r="D187" s="216"/>
      <c r="E187" s="2461"/>
      <c r="F187" s="2461"/>
      <c r="G187" s="2461"/>
      <c r="H187" s="2461"/>
      <c r="I187" s="2461"/>
      <c r="J187" s="2461"/>
      <c r="K187" s="2461"/>
      <c r="L187" s="2461"/>
      <c r="M187" s="2461"/>
      <c r="N187" s="2462"/>
      <c r="O187" s="147"/>
      <c r="P187" s="2312"/>
      <c r="Q187" s="2312"/>
      <c r="R187" s="2312"/>
      <c r="S187" s="2312"/>
      <c r="T187" s="316"/>
      <c r="U187" s="580"/>
      <c r="V187" s="580"/>
      <c r="W187" s="580"/>
      <c r="X187" s="739"/>
      <c r="Y187" s="739"/>
      <c r="Z187" s="739"/>
      <c r="AA187" s="739"/>
      <c r="AB187" s="739"/>
      <c r="AC187" s="739"/>
      <c r="AD187" s="739"/>
      <c r="AE187" s="739"/>
      <c r="AF187" s="739"/>
      <c r="AG187" s="739"/>
      <c r="AH187" s="739"/>
      <c r="AI187" s="739"/>
      <c r="AJ187" s="2380"/>
      <c r="AK187" s="2381"/>
      <c r="AL187" s="328"/>
      <c r="AM187" s="861"/>
      <c r="AN187" s="467"/>
      <c r="AO187" s="467"/>
      <c r="AP187" s="467"/>
      <c r="AQ187" s="467"/>
      <c r="AR187" s="730"/>
      <c r="AS187" s="282"/>
      <c r="AT187" s="299"/>
      <c r="AU187" s="2382"/>
      <c r="AV187" s="2382"/>
      <c r="AW187" s="2382"/>
      <c r="AX187" s="2382"/>
      <c r="AY187" s="2382"/>
      <c r="AZ187" s="2382"/>
      <c r="BA187" s="2382"/>
      <c r="BB187" s="2382"/>
      <c r="BC187" s="2382"/>
      <c r="BD187" s="2382"/>
      <c r="BE187" s="2382"/>
      <c r="BF187" s="2382"/>
      <c r="BG187" s="2382"/>
      <c r="BH187" s="2382"/>
      <c r="BI187" s="2382"/>
      <c r="BJ187" s="2382"/>
      <c r="BK187" s="2382"/>
      <c r="BL187" s="2382"/>
      <c r="BM187" s="2382"/>
      <c r="BN187" s="2382"/>
      <c r="BO187" s="2382"/>
      <c r="BP187" s="2382"/>
      <c r="BQ187" s="2382"/>
      <c r="BR187" s="2382"/>
      <c r="BS187" s="2382"/>
      <c r="BT187" s="2382"/>
      <c r="BU187" s="2382"/>
      <c r="BV187" s="2382"/>
      <c r="BW187" s="2382"/>
      <c r="BX187" s="2382"/>
      <c r="BY187" s="589"/>
      <c r="BZ187" s="589"/>
      <c r="CA187" s="589"/>
    </row>
    <row r="188" spans="2:79" ht="16.5" customHeight="1" x14ac:dyDescent="0.3">
      <c r="B188" s="269"/>
      <c r="D188" s="62" t="s">
        <v>70</v>
      </c>
      <c r="E188" s="133" t="s">
        <v>88</v>
      </c>
      <c r="F188" s="61"/>
      <c r="G188" s="61"/>
      <c r="H188" s="61"/>
      <c r="I188" s="61"/>
      <c r="J188" s="61"/>
      <c r="K188" s="214"/>
      <c r="L188" s="61"/>
      <c r="M188" s="61"/>
      <c r="N188" s="107"/>
      <c r="O188" s="77" t="s">
        <v>181</v>
      </c>
      <c r="P188" s="2418" t="s">
        <v>194</v>
      </c>
      <c r="Q188" s="2418"/>
      <c r="R188" s="2418" t="s">
        <v>194</v>
      </c>
      <c r="S188" s="2418"/>
      <c r="T188" s="313"/>
      <c r="U188" s="576"/>
      <c r="V188" s="576"/>
      <c r="W188" s="576"/>
      <c r="X188" s="734"/>
      <c r="Y188" s="734"/>
      <c r="Z188" s="734"/>
      <c r="AA188" s="734"/>
      <c r="AB188" s="734"/>
      <c r="AC188" s="734"/>
      <c r="AD188" s="734"/>
      <c r="AE188" s="734"/>
      <c r="AF188" s="734"/>
      <c r="AG188" s="734"/>
      <c r="AH188" s="734"/>
      <c r="AI188" s="734"/>
      <c r="AJ188" s="2395"/>
      <c r="AK188" s="2396"/>
      <c r="AL188" s="293"/>
      <c r="AM188" s="860"/>
      <c r="AN188" s="467"/>
      <c r="AO188" s="467"/>
      <c r="AP188" s="467"/>
      <c r="AQ188" s="467"/>
      <c r="AR188" s="730"/>
      <c r="AS188" s="282"/>
      <c r="AT188" s="299"/>
      <c r="AU188" s="2382"/>
      <c r="AV188" s="2382"/>
      <c r="AW188" s="2382"/>
      <c r="AX188" s="2382"/>
      <c r="AY188" s="2382"/>
      <c r="AZ188" s="2382"/>
      <c r="BA188" s="2382"/>
      <c r="BB188" s="2382"/>
      <c r="BC188" s="2382"/>
      <c r="BD188" s="2382"/>
      <c r="BE188" s="2382"/>
      <c r="BF188" s="2382"/>
      <c r="BG188" s="2382"/>
      <c r="BH188" s="2382"/>
      <c r="BI188" s="2382"/>
      <c r="BJ188" s="2382"/>
      <c r="BK188" s="2382"/>
      <c r="BL188" s="2382"/>
      <c r="BM188" s="2382"/>
      <c r="BN188" s="2382"/>
      <c r="BO188" s="2382"/>
      <c r="BP188" s="2382"/>
      <c r="BQ188" s="2382"/>
      <c r="BR188" s="2382"/>
      <c r="BS188" s="2382"/>
      <c r="BT188" s="2382"/>
      <c r="BU188" s="2382"/>
      <c r="BV188" s="2382"/>
      <c r="BW188" s="2382"/>
      <c r="BX188" s="2382"/>
      <c r="BY188" s="589"/>
      <c r="BZ188" s="589"/>
      <c r="CA188" s="589"/>
    </row>
    <row r="189" spans="2:79" ht="16.5" customHeight="1" x14ac:dyDescent="0.3">
      <c r="B189" s="269"/>
      <c r="D189" s="215"/>
      <c r="E189" s="2457" t="s">
        <v>89</v>
      </c>
      <c r="F189" s="2457"/>
      <c r="G189" s="2457"/>
      <c r="H189" s="2457"/>
      <c r="I189" s="2457"/>
      <c r="J189" s="2457"/>
      <c r="K189" s="2457"/>
      <c r="L189" s="2457"/>
      <c r="M189" s="2457"/>
      <c r="N189" s="2458"/>
      <c r="O189" s="387"/>
      <c r="P189" s="32"/>
      <c r="Q189" s="164"/>
      <c r="R189" s="32"/>
      <c r="S189" s="164"/>
      <c r="T189" s="314"/>
      <c r="U189" s="579"/>
      <c r="V189" s="579"/>
      <c r="W189" s="579"/>
      <c r="X189" s="738"/>
      <c r="Y189" s="738"/>
      <c r="Z189" s="738"/>
      <c r="AA189" s="738"/>
      <c r="AB189" s="738"/>
      <c r="AC189" s="738"/>
      <c r="AD189" s="738"/>
      <c r="AE189" s="738"/>
      <c r="AF189" s="738"/>
      <c r="AG189" s="738"/>
      <c r="AH189" s="738"/>
      <c r="AI189" s="738"/>
      <c r="AJ189" s="2463"/>
      <c r="AK189" s="2464"/>
      <c r="AL189" s="332"/>
      <c r="AM189" s="862"/>
      <c r="AN189" s="855"/>
      <c r="AO189" s="855"/>
      <c r="AP189" s="855"/>
      <c r="AQ189" s="855"/>
      <c r="AR189" s="341"/>
      <c r="AS189" s="279"/>
      <c r="AT189" s="341"/>
      <c r="AU189" s="2382"/>
      <c r="AV189" s="2382"/>
      <c r="AW189" s="2382"/>
      <c r="AX189" s="2382"/>
      <c r="AY189" s="2382"/>
      <c r="AZ189" s="2382"/>
      <c r="BA189" s="2382"/>
      <c r="BB189" s="2382"/>
      <c r="BC189" s="2382"/>
      <c r="BD189" s="2382"/>
      <c r="BE189" s="2382"/>
      <c r="BF189" s="2382"/>
      <c r="BG189" s="2382"/>
      <c r="BH189" s="2382"/>
      <c r="BI189" s="2382"/>
      <c r="BJ189" s="2382"/>
      <c r="BK189" s="2382"/>
      <c r="BL189" s="2382"/>
      <c r="BM189" s="2382"/>
      <c r="BN189" s="2382"/>
      <c r="BO189" s="2382"/>
      <c r="BP189" s="2382"/>
      <c r="BQ189" s="2382"/>
      <c r="BR189" s="2382"/>
      <c r="BS189" s="2382"/>
      <c r="BT189" s="2382"/>
      <c r="BU189" s="2382"/>
      <c r="BV189" s="2382"/>
      <c r="BW189" s="2382"/>
      <c r="BX189" s="2382"/>
      <c r="BY189" s="589"/>
      <c r="BZ189" s="589"/>
      <c r="CA189" s="589"/>
    </row>
    <row r="190" spans="2:79" ht="16.5" customHeight="1" x14ac:dyDescent="0.3">
      <c r="B190" s="269"/>
      <c r="D190" s="606" t="s">
        <v>392</v>
      </c>
      <c r="E190" s="433" t="s">
        <v>639</v>
      </c>
      <c r="F190" s="106"/>
      <c r="G190" s="106"/>
      <c r="H190" s="106"/>
      <c r="I190" s="106"/>
      <c r="J190" s="106"/>
      <c r="K190" s="106"/>
      <c r="L190" s="106"/>
      <c r="M190" s="363"/>
      <c r="N190" s="364"/>
      <c r="O190" s="367"/>
      <c r="P190" s="2316"/>
      <c r="Q190" s="2316"/>
      <c r="R190" s="2316"/>
      <c r="S190" s="2316"/>
      <c r="T190" s="313"/>
      <c r="U190" s="576"/>
      <c r="V190" s="576"/>
      <c r="W190" s="576"/>
      <c r="X190" s="734"/>
      <c r="Y190" s="734"/>
      <c r="Z190" s="734"/>
      <c r="AA190" s="734"/>
      <c r="AB190" s="734"/>
      <c r="AC190" s="734"/>
      <c r="AD190" s="734"/>
      <c r="AE190" s="734"/>
      <c r="AF190" s="734"/>
      <c r="AG190" s="734"/>
      <c r="AH190" s="734"/>
      <c r="AI190" s="734"/>
      <c r="AJ190" s="2395"/>
      <c r="AK190" s="2396"/>
      <c r="AL190" s="293"/>
      <c r="AM190" s="860"/>
      <c r="AN190" s="467"/>
      <c r="AO190" s="467"/>
      <c r="AP190" s="467"/>
      <c r="AQ190" s="467"/>
      <c r="AR190" s="730"/>
      <c r="AS190" s="282"/>
      <c r="AT190" s="299"/>
      <c r="AU190" s="2382"/>
      <c r="AV190" s="2382"/>
      <c r="AW190" s="2382"/>
      <c r="AX190" s="2382"/>
      <c r="AY190" s="2382"/>
      <c r="AZ190" s="2382"/>
      <c r="BA190" s="2382"/>
      <c r="BB190" s="2382"/>
      <c r="BC190" s="2382"/>
      <c r="BD190" s="2382"/>
      <c r="BE190" s="2382"/>
      <c r="BF190" s="2382"/>
      <c r="BG190" s="2382"/>
      <c r="BH190" s="2382"/>
      <c r="BI190" s="2382"/>
      <c r="BJ190" s="2382"/>
      <c r="BK190" s="2382"/>
      <c r="BL190" s="2382"/>
      <c r="BM190" s="2382"/>
      <c r="BN190" s="2382"/>
      <c r="BO190" s="2382"/>
      <c r="BP190" s="2382"/>
      <c r="BQ190" s="2382"/>
      <c r="BR190" s="2382"/>
      <c r="BS190" s="2382"/>
      <c r="BT190" s="2382"/>
      <c r="BU190" s="2382"/>
      <c r="BV190" s="2382"/>
      <c r="BW190" s="2382"/>
      <c r="BX190" s="2382"/>
      <c r="BY190" s="589"/>
      <c r="BZ190" s="589"/>
      <c r="CA190" s="589"/>
    </row>
    <row r="191" spans="2:79" ht="16.5" customHeight="1" x14ac:dyDescent="0.3">
      <c r="B191" s="269"/>
      <c r="D191" s="362"/>
      <c r="E191" s="76" t="s">
        <v>547</v>
      </c>
      <c r="F191" s="76"/>
      <c r="G191" s="76"/>
      <c r="H191" s="363"/>
      <c r="I191" s="363"/>
      <c r="J191" s="363"/>
      <c r="K191" s="363"/>
      <c r="L191" s="363"/>
      <c r="M191" s="363"/>
      <c r="N191" s="364"/>
      <c r="O191" s="77" t="s">
        <v>181</v>
      </c>
      <c r="P191" s="2316">
        <v>1</v>
      </c>
      <c r="Q191" s="2316"/>
      <c r="R191" s="2399">
        <v>1</v>
      </c>
      <c r="S191" s="2399"/>
      <c r="T191" s="313"/>
      <c r="U191" s="576"/>
      <c r="V191" s="576"/>
      <c r="W191" s="576"/>
      <c r="X191" s="734"/>
      <c r="Y191" s="734"/>
      <c r="Z191" s="734"/>
      <c r="AA191" s="734"/>
      <c r="AB191" s="734"/>
      <c r="AC191" s="734"/>
      <c r="AD191" s="734"/>
      <c r="AE191" s="734"/>
      <c r="AF191" s="734"/>
      <c r="AG191" s="734"/>
      <c r="AH191" s="734"/>
      <c r="AI191" s="734"/>
      <c r="AJ191" s="2395"/>
      <c r="AK191" s="2396"/>
      <c r="AL191" s="293"/>
      <c r="AM191" s="860"/>
      <c r="AN191" s="467"/>
      <c r="AO191" s="467"/>
      <c r="AP191" s="467"/>
      <c r="AQ191" s="467"/>
      <c r="AR191" s="730"/>
      <c r="AS191" s="282"/>
      <c r="AT191" s="299"/>
      <c r="AU191" s="2382"/>
      <c r="AV191" s="2382"/>
      <c r="AW191" s="2382"/>
      <c r="AX191" s="2382"/>
      <c r="AY191" s="2382"/>
      <c r="AZ191" s="2382"/>
      <c r="BA191" s="2382"/>
      <c r="BB191" s="2382"/>
      <c r="BC191" s="2382"/>
      <c r="BD191" s="2382"/>
      <c r="BE191" s="2382"/>
      <c r="BF191" s="2382"/>
      <c r="BG191" s="2382"/>
      <c r="BH191" s="2382"/>
      <c r="BI191" s="2382"/>
      <c r="BJ191" s="2382"/>
      <c r="BK191" s="2382"/>
      <c r="BL191" s="2382"/>
      <c r="BM191" s="2382"/>
      <c r="BN191" s="2382"/>
      <c r="BO191" s="2382"/>
      <c r="BP191" s="2382"/>
      <c r="BQ191" s="2382"/>
      <c r="BR191" s="2382"/>
      <c r="BS191" s="2382"/>
      <c r="BT191" s="2382"/>
      <c r="BU191" s="2382"/>
      <c r="BV191" s="2382"/>
      <c r="BW191" s="2382"/>
      <c r="BX191" s="2382"/>
      <c r="BY191" s="589"/>
      <c r="BZ191" s="589"/>
      <c r="CA191" s="589"/>
    </row>
    <row r="192" spans="2:79" ht="16.5" customHeight="1" x14ac:dyDescent="0.3">
      <c r="B192" s="269"/>
      <c r="D192" s="362"/>
      <c r="E192" s="76" t="s">
        <v>664</v>
      </c>
      <c r="F192" s="76"/>
      <c r="G192" s="76"/>
      <c r="H192" s="363"/>
      <c r="I192" s="363"/>
      <c r="J192" s="363"/>
      <c r="K192" s="363"/>
      <c r="L192" s="363"/>
      <c r="M192" s="363"/>
      <c r="N192" s="364"/>
      <c r="O192" s="77" t="s">
        <v>181</v>
      </c>
      <c r="P192" s="2316">
        <v>1</v>
      </c>
      <c r="Q192" s="2316"/>
      <c r="R192" s="2399">
        <v>1</v>
      </c>
      <c r="S192" s="2399"/>
      <c r="T192" s="313"/>
      <c r="U192" s="576"/>
      <c r="V192" s="576"/>
      <c r="W192" s="576"/>
      <c r="X192" s="734"/>
      <c r="Y192" s="734"/>
      <c r="Z192" s="734"/>
      <c r="AA192" s="734"/>
      <c r="AB192" s="734"/>
      <c r="AC192" s="734"/>
      <c r="AD192" s="734"/>
      <c r="AE192" s="734"/>
      <c r="AF192" s="734"/>
      <c r="AG192" s="734"/>
      <c r="AH192" s="734"/>
      <c r="AI192" s="734"/>
      <c r="AJ192" s="2395"/>
      <c r="AK192" s="2396"/>
      <c r="AL192" s="293"/>
      <c r="AM192" s="860"/>
      <c r="AN192" s="467"/>
      <c r="AO192" s="467"/>
      <c r="AP192" s="467"/>
      <c r="AQ192" s="467"/>
      <c r="AR192" s="730"/>
      <c r="AS192" s="282"/>
      <c r="AT192" s="299"/>
      <c r="AU192" s="2382"/>
      <c r="AV192" s="2382"/>
      <c r="AW192" s="2382"/>
      <c r="AX192" s="2382"/>
      <c r="AY192" s="2382"/>
      <c r="AZ192" s="2382"/>
      <c r="BA192" s="2382"/>
      <c r="BB192" s="2382"/>
      <c r="BC192" s="2382"/>
      <c r="BD192" s="2382"/>
      <c r="BE192" s="2382"/>
      <c r="BF192" s="2382"/>
      <c r="BG192" s="2382"/>
      <c r="BH192" s="2382"/>
      <c r="BI192" s="2382"/>
      <c r="BJ192" s="2382"/>
      <c r="BK192" s="2382"/>
      <c r="BL192" s="2382"/>
      <c r="BM192" s="2382"/>
      <c r="BN192" s="2382"/>
      <c r="BO192" s="2382"/>
      <c r="BP192" s="2382"/>
      <c r="BQ192" s="2382"/>
      <c r="BR192" s="2382"/>
      <c r="BS192" s="2382"/>
      <c r="BT192" s="2382"/>
      <c r="BU192" s="2382"/>
      <c r="BV192" s="2382"/>
      <c r="BW192" s="2382"/>
      <c r="BX192" s="2382"/>
      <c r="BY192" s="589"/>
      <c r="BZ192" s="589"/>
      <c r="CA192" s="589"/>
    </row>
    <row r="193" spans="2:79" ht="16.5" customHeight="1" x14ac:dyDescent="0.3">
      <c r="B193" s="269"/>
      <c r="D193" s="605" t="s">
        <v>393</v>
      </c>
      <c r="E193" s="102" t="s">
        <v>90</v>
      </c>
      <c r="F193" s="109"/>
      <c r="G193" s="109"/>
      <c r="H193" s="109"/>
      <c r="I193" s="109"/>
      <c r="J193" s="109"/>
      <c r="K193" s="365"/>
      <c r="L193" s="365"/>
      <c r="M193" s="365"/>
      <c r="N193" s="234"/>
      <c r="O193" s="77" t="s">
        <v>181</v>
      </c>
      <c r="P193" s="2316">
        <v>1</v>
      </c>
      <c r="Q193" s="2316"/>
      <c r="R193" s="2413"/>
      <c r="S193" s="2414"/>
      <c r="T193" s="313"/>
      <c r="U193" s="576"/>
      <c r="V193" s="576"/>
      <c r="W193" s="576"/>
      <c r="X193" s="734"/>
      <c r="Y193" s="734"/>
      <c r="Z193" s="734"/>
      <c r="AA193" s="734"/>
      <c r="AB193" s="734"/>
      <c r="AC193" s="734"/>
      <c r="AD193" s="734"/>
      <c r="AE193" s="734"/>
      <c r="AF193" s="734"/>
      <c r="AG193" s="734"/>
      <c r="AH193" s="734"/>
      <c r="AI193" s="734"/>
      <c r="AJ193" s="2395"/>
      <c r="AK193" s="2396"/>
      <c r="AL193" s="293"/>
      <c r="AM193" s="860"/>
      <c r="AN193" s="467"/>
      <c r="AO193" s="467"/>
      <c r="AP193" s="467"/>
      <c r="AQ193" s="467"/>
      <c r="AR193" s="730"/>
      <c r="AS193" s="282"/>
      <c r="AT193" s="299"/>
      <c r="AU193" s="2382"/>
      <c r="AV193" s="2382"/>
      <c r="AW193" s="2382"/>
      <c r="AX193" s="2382"/>
      <c r="AY193" s="2382"/>
      <c r="AZ193" s="2382"/>
      <c r="BA193" s="2382"/>
      <c r="BB193" s="2382"/>
      <c r="BC193" s="2382"/>
      <c r="BD193" s="2382"/>
      <c r="BE193" s="2382"/>
      <c r="BF193" s="2382"/>
      <c r="BG193" s="2382"/>
      <c r="BH193" s="2382"/>
      <c r="BI193" s="2382"/>
      <c r="BJ193" s="2382"/>
      <c r="BK193" s="2382"/>
      <c r="BL193" s="2382"/>
      <c r="BM193" s="2382"/>
      <c r="BN193" s="2382"/>
      <c r="BO193" s="2382"/>
      <c r="BP193" s="2382"/>
      <c r="BQ193" s="2382"/>
      <c r="BR193" s="2382"/>
      <c r="BS193" s="2382"/>
      <c r="BT193" s="2382"/>
      <c r="BU193" s="2382"/>
      <c r="BV193" s="2382"/>
      <c r="BW193" s="2382"/>
      <c r="BX193" s="2382"/>
      <c r="BY193" s="589"/>
      <c r="BZ193" s="589"/>
      <c r="CA193" s="589"/>
    </row>
    <row r="194" spans="2:79" ht="16.5" customHeight="1" x14ac:dyDescent="0.3">
      <c r="B194" s="269"/>
      <c r="D194" s="605" t="s">
        <v>394</v>
      </c>
      <c r="E194" s="430" t="s">
        <v>352</v>
      </c>
      <c r="F194" s="109"/>
      <c r="G194" s="109"/>
      <c r="H194" s="109"/>
      <c r="I194" s="193"/>
      <c r="J194" s="193"/>
      <c r="K194" s="365"/>
      <c r="L194" s="365"/>
      <c r="M194" s="365"/>
      <c r="N194" s="234"/>
      <c r="O194" s="77" t="s">
        <v>181</v>
      </c>
      <c r="P194" s="2316">
        <v>1</v>
      </c>
      <c r="Q194" s="2316"/>
      <c r="R194" s="2399"/>
      <c r="S194" s="2399"/>
      <c r="T194" s="313"/>
      <c r="U194" s="576"/>
      <c r="V194" s="576"/>
      <c r="W194" s="576"/>
      <c r="X194" s="734"/>
      <c r="Y194" s="734"/>
      <c r="Z194" s="734"/>
      <c r="AA194" s="734"/>
      <c r="AB194" s="734"/>
      <c r="AC194" s="734"/>
      <c r="AD194" s="734"/>
      <c r="AE194" s="734"/>
      <c r="AF194" s="734"/>
      <c r="AG194" s="734"/>
      <c r="AH194" s="734"/>
      <c r="AI194" s="734"/>
      <c r="AJ194" s="2395"/>
      <c r="AK194" s="2396"/>
      <c r="AL194" s="293"/>
      <c r="AM194" s="860"/>
      <c r="AN194" s="467"/>
      <c r="AO194" s="467"/>
      <c r="AP194" s="467"/>
      <c r="AQ194" s="467"/>
      <c r="AR194" s="730"/>
      <c r="AS194" s="282"/>
      <c r="AT194" s="299"/>
      <c r="AU194" s="2382"/>
      <c r="AV194" s="2382"/>
      <c r="AW194" s="2382"/>
      <c r="AX194" s="2382"/>
      <c r="AY194" s="2382"/>
      <c r="AZ194" s="2382"/>
      <c r="BA194" s="2382"/>
      <c r="BB194" s="2382"/>
      <c r="BC194" s="2382"/>
      <c r="BD194" s="2382"/>
      <c r="BE194" s="2382"/>
      <c r="BF194" s="2382"/>
      <c r="BG194" s="2382"/>
      <c r="BH194" s="2382"/>
      <c r="BI194" s="2382"/>
      <c r="BJ194" s="2382"/>
      <c r="BK194" s="2382"/>
      <c r="BL194" s="2382"/>
      <c r="BM194" s="2382"/>
      <c r="BN194" s="2382"/>
      <c r="BO194" s="2382"/>
      <c r="BP194" s="2382"/>
      <c r="BQ194" s="2382"/>
      <c r="BR194" s="2382"/>
      <c r="BS194" s="2382"/>
      <c r="BT194" s="2382"/>
      <c r="BU194" s="2382"/>
      <c r="BV194" s="2382"/>
      <c r="BW194" s="2382"/>
      <c r="BX194" s="2382"/>
      <c r="BY194" s="589"/>
      <c r="BZ194" s="589"/>
      <c r="CA194" s="589"/>
    </row>
    <row r="195" spans="2:79" ht="16.5" customHeight="1" x14ac:dyDescent="0.3">
      <c r="B195" s="269"/>
      <c r="D195" s="606" t="s">
        <v>395</v>
      </c>
      <c r="E195" s="438" t="s">
        <v>315</v>
      </c>
      <c r="F195" s="413"/>
      <c r="G195" s="413"/>
      <c r="H195" s="413"/>
      <c r="I195" s="413"/>
      <c r="J195" s="413"/>
      <c r="K195" s="434"/>
      <c r="L195" s="413"/>
      <c r="M195" s="413"/>
      <c r="N195" s="443"/>
      <c r="O195" s="429" t="s">
        <v>180</v>
      </c>
      <c r="P195" s="2316">
        <v>1</v>
      </c>
      <c r="Q195" s="2316"/>
      <c r="R195" s="2399">
        <v>1</v>
      </c>
      <c r="S195" s="2399"/>
      <c r="T195" s="464"/>
      <c r="U195" s="576"/>
      <c r="V195" s="576"/>
      <c r="W195" s="576"/>
      <c r="X195" s="734"/>
      <c r="Y195" s="734"/>
      <c r="Z195" s="734"/>
      <c r="AA195" s="734"/>
      <c r="AB195" s="734"/>
      <c r="AC195" s="734"/>
      <c r="AD195" s="734"/>
      <c r="AE195" s="734"/>
      <c r="AF195" s="734"/>
      <c r="AG195" s="734"/>
      <c r="AH195" s="734"/>
      <c r="AI195" s="734"/>
      <c r="AJ195" s="2395"/>
      <c r="AK195" s="2396"/>
      <c r="AL195" s="462"/>
      <c r="AM195" s="860"/>
      <c r="AN195" s="467"/>
      <c r="AO195" s="467"/>
      <c r="AP195" s="467"/>
      <c r="AQ195" s="467"/>
      <c r="AR195" s="730"/>
      <c r="AS195" s="282"/>
      <c r="AT195" s="389"/>
      <c r="AU195" s="2382"/>
      <c r="AV195" s="2382"/>
      <c r="AW195" s="2382"/>
      <c r="AX195" s="2382"/>
      <c r="AY195" s="2382"/>
      <c r="AZ195" s="2382"/>
      <c r="BA195" s="2382"/>
      <c r="BB195" s="2382"/>
      <c r="BC195" s="2382"/>
      <c r="BD195" s="2382"/>
      <c r="BE195" s="2382"/>
      <c r="BF195" s="2382"/>
      <c r="BG195" s="2382"/>
      <c r="BH195" s="2382"/>
      <c r="BI195" s="2382"/>
      <c r="BJ195" s="2382"/>
      <c r="BK195" s="2382"/>
      <c r="BL195" s="2382"/>
      <c r="BM195" s="2382"/>
      <c r="BN195" s="2382"/>
      <c r="BO195" s="2382"/>
      <c r="BP195" s="2382"/>
      <c r="BQ195" s="2382"/>
      <c r="BR195" s="2382"/>
      <c r="BS195" s="2382"/>
      <c r="BT195" s="2382"/>
      <c r="BU195" s="2382"/>
      <c r="BV195" s="2382"/>
      <c r="BW195" s="2382"/>
      <c r="BX195" s="2382"/>
      <c r="BY195" s="589"/>
      <c r="BZ195" s="589"/>
      <c r="CA195" s="589"/>
    </row>
    <row r="196" spans="2:79" ht="16.5" customHeight="1" x14ac:dyDescent="0.3">
      <c r="B196" s="269"/>
      <c r="D196" s="167" t="s">
        <v>198</v>
      </c>
      <c r="E196" s="363"/>
      <c r="F196" s="363"/>
      <c r="G196" s="363"/>
      <c r="H196" s="363"/>
      <c r="I196" s="363"/>
      <c r="J196" s="363"/>
      <c r="K196" s="363"/>
      <c r="L196" s="363"/>
      <c r="M196" s="363"/>
      <c r="N196" s="364"/>
      <c r="O196" s="367"/>
      <c r="P196" s="2316"/>
      <c r="Q196" s="2316"/>
      <c r="R196" s="2316"/>
      <c r="S196" s="2316"/>
      <c r="T196" s="313"/>
      <c r="U196" s="576"/>
      <c r="V196" s="576"/>
      <c r="W196" s="576"/>
      <c r="X196" s="734"/>
      <c r="Y196" s="734"/>
      <c r="Z196" s="734"/>
      <c r="AA196" s="734"/>
      <c r="AB196" s="734"/>
      <c r="AC196" s="734"/>
      <c r="AD196" s="734"/>
      <c r="AE196" s="734"/>
      <c r="AF196" s="734"/>
      <c r="AG196" s="734"/>
      <c r="AH196" s="734"/>
      <c r="AI196" s="734"/>
      <c r="AJ196" s="2395"/>
      <c r="AK196" s="2396"/>
      <c r="AL196" s="293"/>
      <c r="AM196" s="860"/>
      <c r="AN196" s="467"/>
      <c r="AO196" s="467"/>
      <c r="AP196" s="467"/>
      <c r="AQ196" s="467"/>
      <c r="AR196" s="730"/>
      <c r="AS196" s="282"/>
      <c r="AT196" s="299"/>
      <c r="AU196" s="2382"/>
      <c r="AV196" s="2382"/>
      <c r="AW196" s="2382"/>
      <c r="AX196" s="2382"/>
      <c r="AY196" s="2382"/>
      <c r="AZ196" s="2382"/>
      <c r="BA196" s="2382"/>
      <c r="BB196" s="2382"/>
      <c r="BC196" s="2382"/>
      <c r="BD196" s="2382"/>
      <c r="BE196" s="2382"/>
      <c r="BF196" s="2382"/>
      <c r="BG196" s="2382"/>
      <c r="BH196" s="2382"/>
      <c r="BI196" s="2382"/>
      <c r="BJ196" s="2382"/>
      <c r="BK196" s="2382"/>
      <c r="BL196" s="2382"/>
      <c r="BM196" s="2382"/>
      <c r="BN196" s="2382"/>
      <c r="BO196" s="2382"/>
      <c r="BP196" s="2382"/>
      <c r="BQ196" s="2382"/>
      <c r="BR196" s="2382"/>
      <c r="BS196" s="2382"/>
      <c r="BT196" s="2382"/>
      <c r="BU196" s="2382"/>
      <c r="BV196" s="2382"/>
      <c r="BW196" s="2382"/>
      <c r="BX196" s="2382"/>
      <c r="BY196" s="589"/>
      <c r="BZ196" s="589"/>
      <c r="CA196" s="589"/>
    </row>
    <row r="197" spans="2:79" ht="16.5" customHeight="1" x14ac:dyDescent="0.3">
      <c r="B197" s="269"/>
      <c r="D197" s="605" t="s">
        <v>396</v>
      </c>
      <c r="E197" s="43" t="s">
        <v>91</v>
      </c>
      <c r="F197" s="109"/>
      <c r="G197" s="109"/>
      <c r="H197" s="109"/>
      <c r="I197" s="366"/>
      <c r="J197" s="365"/>
      <c r="K197" s="365"/>
      <c r="L197" s="365"/>
      <c r="M197" s="365"/>
      <c r="N197" s="234"/>
      <c r="O197" s="80" t="s">
        <v>180</v>
      </c>
      <c r="P197" s="2316">
        <v>1</v>
      </c>
      <c r="Q197" s="2316"/>
      <c r="R197" s="2399"/>
      <c r="S197" s="2399"/>
      <c r="T197" s="313"/>
      <c r="U197" s="576"/>
      <c r="V197" s="576"/>
      <c r="W197" s="576"/>
      <c r="X197" s="734"/>
      <c r="Y197" s="734"/>
      <c r="Z197" s="734"/>
      <c r="AA197" s="734"/>
      <c r="AB197" s="734"/>
      <c r="AC197" s="734"/>
      <c r="AD197" s="734"/>
      <c r="AE197" s="734"/>
      <c r="AF197" s="734"/>
      <c r="AG197" s="734"/>
      <c r="AH197" s="734"/>
      <c r="AI197" s="734"/>
      <c r="AJ197" s="2425"/>
      <c r="AK197" s="2426"/>
      <c r="AL197" s="325"/>
      <c r="AM197" s="863"/>
      <c r="AN197" s="855"/>
      <c r="AO197" s="855"/>
      <c r="AP197" s="855"/>
      <c r="AQ197" s="855"/>
      <c r="AR197" s="341"/>
      <c r="AS197" s="279"/>
      <c r="AT197" s="341"/>
      <c r="AU197" s="2382"/>
      <c r="AV197" s="2382"/>
      <c r="AW197" s="2382"/>
      <c r="AX197" s="2382"/>
      <c r="AY197" s="2382"/>
      <c r="AZ197" s="2382"/>
      <c r="BA197" s="2382"/>
      <c r="BB197" s="2382"/>
      <c r="BC197" s="2382"/>
      <c r="BD197" s="2382"/>
      <c r="BE197" s="2382"/>
      <c r="BF197" s="2382"/>
      <c r="BG197" s="2382"/>
      <c r="BH197" s="2382"/>
      <c r="BI197" s="2382"/>
      <c r="BJ197" s="2382"/>
      <c r="BK197" s="2382"/>
      <c r="BL197" s="2382"/>
      <c r="BM197" s="2382"/>
      <c r="BN197" s="2382"/>
      <c r="BO197" s="2382"/>
      <c r="BP197" s="2382"/>
      <c r="BQ197" s="2382"/>
      <c r="BR197" s="2382"/>
      <c r="BS197" s="2382"/>
      <c r="BT197" s="2382"/>
      <c r="BU197" s="2382"/>
      <c r="BV197" s="2382"/>
      <c r="BW197" s="2382"/>
      <c r="BX197" s="2382"/>
      <c r="BY197" s="589"/>
      <c r="BZ197" s="589"/>
      <c r="CA197" s="589"/>
    </row>
    <row r="198" spans="2:79" ht="16.5" customHeight="1" x14ac:dyDescent="0.3">
      <c r="B198" s="269"/>
      <c r="D198" s="606" t="s">
        <v>397</v>
      </c>
      <c r="E198" s="166" t="s">
        <v>141</v>
      </c>
      <c r="F198" s="31"/>
      <c r="G198" s="31"/>
      <c r="H198" s="31"/>
      <c r="I198" s="219"/>
      <c r="J198" s="363"/>
      <c r="K198" s="363"/>
      <c r="L198" s="363"/>
      <c r="M198" s="363"/>
      <c r="N198" s="364"/>
      <c r="O198" s="367"/>
      <c r="P198" s="2316"/>
      <c r="Q198" s="2316"/>
      <c r="R198" s="2316"/>
      <c r="S198" s="2316"/>
      <c r="T198" s="313"/>
      <c r="U198" s="576"/>
      <c r="V198" s="576"/>
      <c r="W198" s="576"/>
      <c r="X198" s="734"/>
      <c r="Y198" s="734"/>
      <c r="Z198" s="734"/>
      <c r="AA198" s="734"/>
      <c r="AB198" s="734"/>
      <c r="AC198" s="734"/>
      <c r="AD198" s="734"/>
      <c r="AE198" s="734"/>
      <c r="AF198" s="734"/>
      <c r="AG198" s="734"/>
      <c r="AH198" s="734"/>
      <c r="AI198" s="734"/>
      <c r="AJ198" s="2395"/>
      <c r="AK198" s="2396"/>
      <c r="AL198" s="293"/>
      <c r="AM198" s="860"/>
      <c r="AN198" s="467"/>
      <c r="AO198" s="467"/>
      <c r="AP198" s="467"/>
      <c r="AQ198" s="467"/>
      <c r="AR198" s="730"/>
      <c r="AS198" s="282"/>
      <c r="AT198" s="299"/>
      <c r="AU198" s="2382"/>
      <c r="AV198" s="2382"/>
      <c r="AW198" s="2382"/>
      <c r="AX198" s="2382"/>
      <c r="AY198" s="2382"/>
      <c r="AZ198" s="2382"/>
      <c r="BA198" s="2382"/>
      <c r="BB198" s="2382"/>
      <c r="BC198" s="2382"/>
      <c r="BD198" s="2382"/>
      <c r="BE198" s="2382"/>
      <c r="BF198" s="2382"/>
      <c r="BG198" s="2382"/>
      <c r="BH198" s="2382"/>
      <c r="BI198" s="2382"/>
      <c r="BJ198" s="2382"/>
      <c r="BK198" s="2382"/>
      <c r="BL198" s="2382"/>
      <c r="BM198" s="2382"/>
      <c r="BN198" s="2382"/>
      <c r="BO198" s="2382"/>
      <c r="BP198" s="2382"/>
      <c r="BQ198" s="2382"/>
      <c r="BR198" s="2382"/>
      <c r="BS198" s="2382"/>
      <c r="BT198" s="2382"/>
      <c r="BU198" s="2382"/>
      <c r="BV198" s="2382"/>
      <c r="BW198" s="2382"/>
      <c r="BX198" s="2382"/>
      <c r="BY198" s="589"/>
      <c r="BZ198" s="589"/>
      <c r="CA198" s="589"/>
    </row>
    <row r="199" spans="2:79" ht="16.5" customHeight="1" x14ac:dyDescent="0.3">
      <c r="B199" s="269"/>
      <c r="D199" s="685"/>
      <c r="E199" s="121" t="s">
        <v>638</v>
      </c>
      <c r="F199" s="220"/>
      <c r="G199" s="220"/>
      <c r="H199" s="220"/>
      <c r="I199" s="220"/>
      <c r="J199" s="220"/>
      <c r="K199" s="220"/>
      <c r="L199" s="363"/>
      <c r="M199" s="363"/>
      <c r="N199" s="364"/>
      <c r="O199" s="80" t="s">
        <v>180</v>
      </c>
      <c r="P199" s="2316">
        <v>1</v>
      </c>
      <c r="Q199" s="2316"/>
      <c r="R199" s="2399">
        <v>1</v>
      </c>
      <c r="S199" s="2399"/>
      <c r="T199" s="313"/>
      <c r="U199" s="576"/>
      <c r="V199" s="576"/>
      <c r="W199" s="576"/>
      <c r="X199" s="734"/>
      <c r="Y199" s="734"/>
      <c r="Z199" s="734"/>
      <c r="AA199" s="734"/>
      <c r="AB199" s="734"/>
      <c r="AC199" s="734"/>
      <c r="AD199" s="734"/>
      <c r="AE199" s="734"/>
      <c r="AF199" s="734"/>
      <c r="AG199" s="734"/>
      <c r="AH199" s="734"/>
      <c r="AI199" s="734"/>
      <c r="AJ199" s="2395"/>
      <c r="AK199" s="2396"/>
      <c r="AL199" s="293"/>
      <c r="AM199" s="860"/>
      <c r="AN199" s="467"/>
      <c r="AO199" s="467"/>
      <c r="AP199" s="467"/>
      <c r="AQ199" s="467"/>
      <c r="AR199" s="730"/>
      <c r="AS199" s="282"/>
      <c r="AT199" s="299"/>
      <c r="AU199" s="2382"/>
      <c r="AV199" s="2382"/>
      <c r="AW199" s="2382"/>
      <c r="AX199" s="2382"/>
      <c r="AY199" s="2382"/>
      <c r="AZ199" s="2382"/>
      <c r="BA199" s="2382"/>
      <c r="BB199" s="2382"/>
      <c r="BC199" s="2382"/>
      <c r="BD199" s="2382"/>
      <c r="BE199" s="2382"/>
      <c r="BF199" s="2382"/>
      <c r="BG199" s="2382"/>
      <c r="BH199" s="2382"/>
      <c r="BI199" s="2382"/>
      <c r="BJ199" s="2382"/>
      <c r="BK199" s="2382"/>
      <c r="BL199" s="2382"/>
      <c r="BM199" s="2382"/>
      <c r="BN199" s="2382"/>
      <c r="BO199" s="2382"/>
      <c r="BP199" s="2382"/>
      <c r="BQ199" s="2382"/>
      <c r="BR199" s="2382"/>
      <c r="BS199" s="2382"/>
      <c r="BT199" s="2382"/>
      <c r="BU199" s="2382"/>
      <c r="BV199" s="2382"/>
      <c r="BW199" s="2382"/>
      <c r="BX199" s="2382"/>
      <c r="BY199" s="589"/>
      <c r="BZ199" s="589"/>
      <c r="CA199" s="589"/>
    </row>
    <row r="200" spans="2:79" ht="16.5" customHeight="1" x14ac:dyDescent="0.3">
      <c r="B200" s="269"/>
      <c r="D200" s="144"/>
      <c r="E200" s="194" t="s">
        <v>548</v>
      </c>
      <c r="F200" s="195"/>
      <c r="G200" s="195"/>
      <c r="H200" s="195"/>
      <c r="I200" s="195"/>
      <c r="J200" s="195"/>
      <c r="K200" s="195"/>
      <c r="L200" s="365"/>
      <c r="M200" s="365"/>
      <c r="N200" s="234"/>
      <c r="O200" s="80" t="s">
        <v>180</v>
      </c>
      <c r="P200" s="2316">
        <v>1</v>
      </c>
      <c r="Q200" s="2316"/>
      <c r="R200" s="2472">
        <v>1</v>
      </c>
      <c r="S200" s="2473"/>
      <c r="T200" s="316"/>
      <c r="U200" s="580"/>
      <c r="V200" s="580"/>
      <c r="W200" s="580"/>
      <c r="X200" s="739"/>
      <c r="Y200" s="739"/>
      <c r="Z200" s="739"/>
      <c r="AA200" s="739"/>
      <c r="AB200" s="739"/>
      <c r="AC200" s="739"/>
      <c r="AD200" s="739"/>
      <c r="AE200" s="739"/>
      <c r="AF200" s="739"/>
      <c r="AG200" s="739"/>
      <c r="AH200" s="739"/>
      <c r="AI200" s="739"/>
      <c r="AJ200" s="2380"/>
      <c r="AK200" s="2381"/>
      <c r="AL200" s="328"/>
      <c r="AM200" s="861"/>
      <c r="AN200" s="467"/>
      <c r="AO200" s="467"/>
      <c r="AP200" s="467"/>
      <c r="AQ200" s="467"/>
      <c r="AR200" s="730"/>
      <c r="AS200" s="282"/>
      <c r="AT200" s="299"/>
      <c r="AU200" s="2382"/>
      <c r="AV200" s="2382"/>
      <c r="AW200" s="2382"/>
      <c r="AX200" s="2382"/>
      <c r="AY200" s="2382"/>
      <c r="AZ200" s="2382"/>
      <c r="BA200" s="2382"/>
      <c r="BB200" s="2382"/>
      <c r="BC200" s="2382"/>
      <c r="BD200" s="2382"/>
      <c r="BE200" s="2382"/>
      <c r="BF200" s="2382"/>
      <c r="BG200" s="2382"/>
      <c r="BH200" s="2382"/>
      <c r="BI200" s="2382"/>
      <c r="BJ200" s="2382"/>
      <c r="BK200" s="2382"/>
      <c r="BL200" s="2382"/>
      <c r="BM200" s="2382"/>
      <c r="BN200" s="2382"/>
      <c r="BO200" s="2382"/>
      <c r="BP200" s="2382"/>
      <c r="BQ200" s="2382"/>
      <c r="BR200" s="2382"/>
      <c r="BS200" s="2382"/>
      <c r="BT200" s="2382"/>
      <c r="BU200" s="2382"/>
      <c r="BV200" s="2382"/>
      <c r="BW200" s="2382"/>
      <c r="BX200" s="2382"/>
      <c r="BY200" s="589"/>
      <c r="BZ200" s="589"/>
      <c r="CA200" s="589"/>
    </row>
    <row r="201" spans="2:79" ht="16.5" customHeight="1" x14ac:dyDescent="0.3">
      <c r="B201" s="269"/>
      <c r="D201" s="167" t="s">
        <v>305</v>
      </c>
      <c r="E201" s="72"/>
      <c r="F201" s="64"/>
      <c r="G201" s="106"/>
      <c r="H201" s="106"/>
      <c r="I201" s="106"/>
      <c r="J201" s="106"/>
      <c r="K201" s="363"/>
      <c r="L201" s="363"/>
      <c r="M201" s="363"/>
      <c r="N201" s="364"/>
      <c r="O201" s="367"/>
      <c r="P201" s="2313"/>
      <c r="Q201" s="2314"/>
      <c r="R201" s="2313"/>
      <c r="S201" s="2314"/>
      <c r="T201" s="313"/>
      <c r="U201" s="576"/>
      <c r="V201" s="576"/>
      <c r="W201" s="576"/>
      <c r="X201" s="734"/>
      <c r="Y201" s="734"/>
      <c r="Z201" s="734"/>
      <c r="AA201" s="734"/>
      <c r="AB201" s="734"/>
      <c r="AC201" s="734"/>
      <c r="AD201" s="734"/>
      <c r="AE201" s="734"/>
      <c r="AF201" s="734"/>
      <c r="AG201" s="734"/>
      <c r="AH201" s="734"/>
      <c r="AI201" s="734"/>
      <c r="AJ201" s="2395"/>
      <c r="AK201" s="2396"/>
      <c r="AL201" s="293"/>
      <c r="AM201" s="860"/>
      <c r="AN201" s="467"/>
      <c r="AO201" s="467"/>
      <c r="AP201" s="467"/>
      <c r="AQ201" s="467"/>
      <c r="AR201" s="730"/>
      <c r="AS201" s="282"/>
      <c r="AT201" s="299"/>
      <c r="AU201" s="2382"/>
      <c r="AV201" s="2382"/>
      <c r="AW201" s="2382"/>
      <c r="AX201" s="2382"/>
      <c r="AY201" s="2382"/>
      <c r="AZ201" s="2382"/>
      <c r="BA201" s="2382"/>
      <c r="BB201" s="2382"/>
      <c r="BC201" s="2382"/>
      <c r="BD201" s="2382"/>
      <c r="BE201" s="2382"/>
      <c r="BF201" s="2382"/>
      <c r="BG201" s="2382"/>
      <c r="BH201" s="2382"/>
      <c r="BI201" s="2382"/>
      <c r="BJ201" s="2382"/>
      <c r="BK201" s="2382"/>
      <c r="BL201" s="2382"/>
      <c r="BM201" s="2382"/>
      <c r="BN201" s="2382"/>
      <c r="BO201" s="2382"/>
      <c r="BP201" s="2382"/>
      <c r="BQ201" s="2382"/>
      <c r="BR201" s="2382"/>
      <c r="BS201" s="2382"/>
      <c r="BT201" s="2382"/>
      <c r="BU201" s="2382"/>
      <c r="BV201" s="2382"/>
      <c r="BW201" s="2382"/>
      <c r="BX201" s="2382"/>
      <c r="BY201" s="589"/>
      <c r="BZ201" s="589"/>
      <c r="CA201" s="589"/>
    </row>
    <row r="202" spans="2:79" ht="16.5" customHeight="1" x14ac:dyDescent="0.3">
      <c r="B202" s="269"/>
      <c r="D202" s="439" t="s">
        <v>325</v>
      </c>
      <c r="E202" s="106"/>
      <c r="F202" s="106"/>
      <c r="G202" s="106"/>
      <c r="H202" s="106"/>
      <c r="I202" s="106"/>
      <c r="J202" s="106"/>
      <c r="K202" s="363"/>
      <c r="L202" s="363"/>
      <c r="M202" s="363"/>
      <c r="N202" s="364"/>
      <c r="O202" s="367"/>
      <c r="P202" s="2313"/>
      <c r="Q202" s="2314"/>
      <c r="R202" s="2313"/>
      <c r="S202" s="2314"/>
      <c r="T202" s="313"/>
      <c r="U202" s="576"/>
      <c r="V202" s="576"/>
      <c r="W202" s="576"/>
      <c r="X202" s="734"/>
      <c r="Y202" s="734"/>
      <c r="Z202" s="734"/>
      <c r="AA202" s="734"/>
      <c r="AB202" s="734"/>
      <c r="AC202" s="734"/>
      <c r="AD202" s="734"/>
      <c r="AE202" s="734"/>
      <c r="AF202" s="734"/>
      <c r="AG202" s="734"/>
      <c r="AH202" s="734"/>
      <c r="AI202" s="734"/>
      <c r="AJ202" s="2395"/>
      <c r="AK202" s="2396"/>
      <c r="AL202" s="293"/>
      <c r="AM202" s="860"/>
      <c r="AN202" s="467"/>
      <c r="AO202" s="467"/>
      <c r="AP202" s="467"/>
      <c r="AQ202" s="467"/>
      <c r="AR202" s="730"/>
      <c r="AS202" s="282"/>
      <c r="AT202" s="299"/>
      <c r="AU202" s="2382"/>
      <c r="AV202" s="2382"/>
      <c r="AW202" s="2382"/>
      <c r="AX202" s="2382"/>
      <c r="AY202" s="2382"/>
      <c r="AZ202" s="2382"/>
      <c r="BA202" s="2382"/>
      <c r="BB202" s="2382"/>
      <c r="BC202" s="2382"/>
      <c r="BD202" s="2382"/>
      <c r="BE202" s="2382"/>
      <c r="BF202" s="2382"/>
      <c r="BG202" s="2382"/>
      <c r="BH202" s="2382"/>
      <c r="BI202" s="2382"/>
      <c r="BJ202" s="2382"/>
      <c r="BK202" s="2382"/>
      <c r="BL202" s="2382"/>
      <c r="BM202" s="2382"/>
      <c r="BN202" s="2382"/>
      <c r="BO202" s="2382"/>
      <c r="BP202" s="2382"/>
      <c r="BQ202" s="2382"/>
      <c r="BR202" s="2382"/>
      <c r="BS202" s="2382"/>
      <c r="BT202" s="2382"/>
      <c r="BU202" s="2382"/>
      <c r="BV202" s="2382"/>
      <c r="BW202" s="2382"/>
      <c r="BX202" s="2382"/>
      <c r="BY202" s="589"/>
      <c r="BZ202" s="589"/>
      <c r="CA202" s="589"/>
    </row>
    <row r="203" spans="2:79" ht="16.5" customHeight="1" x14ac:dyDescent="0.3">
      <c r="B203" s="269"/>
      <c r="D203" s="607" t="s">
        <v>398</v>
      </c>
      <c r="E203" s="197" t="s">
        <v>126</v>
      </c>
      <c r="F203" s="52"/>
      <c r="G203" s="52"/>
      <c r="H203" s="52"/>
      <c r="I203" s="359"/>
      <c r="J203" s="359"/>
      <c r="K203" s="359"/>
      <c r="L203" s="359"/>
      <c r="M203" s="359"/>
      <c r="N203" s="360"/>
      <c r="O203" s="80" t="s">
        <v>180</v>
      </c>
      <c r="P203" s="2316">
        <v>2</v>
      </c>
      <c r="Q203" s="2316"/>
      <c r="R203" s="2472">
        <v>1</v>
      </c>
      <c r="S203" s="2473"/>
      <c r="T203" s="313"/>
      <c r="U203" s="576"/>
      <c r="V203" s="576"/>
      <c r="W203" s="576"/>
      <c r="X203" s="734"/>
      <c r="Y203" s="734"/>
      <c r="Z203" s="734"/>
      <c r="AA203" s="734"/>
      <c r="AB203" s="734"/>
      <c r="AC203" s="734"/>
      <c r="AD203" s="734"/>
      <c r="AE203" s="734"/>
      <c r="AF203" s="734"/>
      <c r="AG203" s="734"/>
      <c r="AH203" s="734"/>
      <c r="AI203" s="734"/>
      <c r="AJ203" s="2395"/>
      <c r="AK203" s="2396"/>
      <c r="AL203" s="293"/>
      <c r="AM203" s="860"/>
      <c r="AN203" s="467"/>
      <c r="AO203" s="467"/>
      <c r="AP203" s="467"/>
      <c r="AQ203" s="467"/>
      <c r="AR203" s="730"/>
      <c r="AS203" s="282"/>
      <c r="AT203" s="299"/>
      <c r="AU203" s="2382"/>
      <c r="AV203" s="2382"/>
      <c r="AW203" s="2382"/>
      <c r="AX203" s="2382"/>
      <c r="AY203" s="2382"/>
      <c r="AZ203" s="2382"/>
      <c r="BA203" s="2382"/>
      <c r="BB203" s="2382"/>
      <c r="BC203" s="2382"/>
      <c r="BD203" s="2382"/>
      <c r="BE203" s="2382"/>
      <c r="BF203" s="2382"/>
      <c r="BG203" s="2382"/>
      <c r="BH203" s="2382"/>
      <c r="BI203" s="2382"/>
      <c r="BJ203" s="2382"/>
      <c r="BK203" s="2382"/>
      <c r="BL203" s="2382"/>
      <c r="BM203" s="2382"/>
      <c r="BN203" s="2382"/>
      <c r="BO203" s="2382"/>
      <c r="BP203" s="2382"/>
      <c r="BQ203" s="2382"/>
      <c r="BR203" s="2382"/>
      <c r="BS203" s="2382"/>
      <c r="BT203" s="2382"/>
      <c r="BU203" s="2382"/>
      <c r="BV203" s="2382"/>
      <c r="BW203" s="2382"/>
      <c r="BX203" s="2382"/>
      <c r="BY203" s="589"/>
      <c r="BZ203" s="589"/>
      <c r="CA203" s="589"/>
    </row>
    <row r="204" spans="2:79" ht="16.5" customHeight="1" x14ac:dyDescent="0.3">
      <c r="B204" s="269"/>
      <c r="D204" s="2465" t="s">
        <v>40</v>
      </c>
      <c r="E204" s="2466"/>
      <c r="F204" s="2466"/>
      <c r="G204" s="2466"/>
      <c r="H204" s="2466"/>
      <c r="I204" s="2466"/>
      <c r="J204" s="2466"/>
      <c r="K204" s="173"/>
      <c r="L204" s="2469" t="s">
        <v>118</v>
      </c>
      <c r="M204" s="2470"/>
      <c r="N204" s="2470"/>
      <c r="O204" s="2471"/>
      <c r="P204" s="2455">
        <f>SUM(P191:Q195)+SUM(P197:Q200)</f>
        <v>8</v>
      </c>
      <c r="Q204" s="2455"/>
      <c r="R204" s="2455">
        <f>SUM(R191:S200)</f>
        <v>5</v>
      </c>
      <c r="S204" s="2455"/>
      <c r="T204" s="623"/>
      <c r="U204" s="628"/>
      <c r="V204" s="625">
        <f>P195+P197+P199+P200</f>
        <v>4</v>
      </c>
      <c r="W204" s="625">
        <f>P191+P192+P193+P194</f>
        <v>4</v>
      </c>
      <c r="X204" s="625"/>
      <c r="Y204" s="625"/>
      <c r="Z204" s="625"/>
      <c r="AA204" s="625"/>
      <c r="AB204" s="625"/>
      <c r="AC204" s="625"/>
      <c r="AD204" s="625"/>
      <c r="AE204" s="625"/>
      <c r="AF204" s="625"/>
      <c r="AG204" s="625"/>
      <c r="AH204" s="625"/>
      <c r="AI204" s="625"/>
      <c r="AJ204" s="2456"/>
      <c r="AK204" s="2456"/>
      <c r="AL204" s="2456"/>
      <c r="AM204" s="2427"/>
      <c r="AN204" s="855"/>
      <c r="AO204" s="855"/>
      <c r="AP204" s="855"/>
      <c r="AQ204" s="855"/>
      <c r="AR204" s="341"/>
      <c r="AS204" s="279"/>
      <c r="AT204" s="341"/>
      <c r="AU204" s="2382"/>
      <c r="AV204" s="2382"/>
      <c r="AW204" s="2382"/>
      <c r="AX204" s="2382"/>
      <c r="AY204" s="2382"/>
      <c r="AZ204" s="2382"/>
      <c r="BA204" s="2382"/>
      <c r="BB204" s="2382"/>
      <c r="BC204" s="2382"/>
      <c r="BD204" s="2382"/>
      <c r="BE204" s="2382"/>
      <c r="BF204" s="2382"/>
      <c r="BG204" s="2382"/>
      <c r="BH204" s="2382"/>
      <c r="BI204" s="2382"/>
      <c r="BJ204" s="2382"/>
      <c r="BK204" s="2382"/>
      <c r="BL204" s="2382"/>
      <c r="BM204" s="2382"/>
      <c r="BN204" s="2382"/>
      <c r="BO204" s="2382"/>
      <c r="BP204" s="2382"/>
      <c r="BQ204" s="2382"/>
      <c r="BR204" s="2382"/>
      <c r="BS204" s="2382"/>
      <c r="BT204" s="2382"/>
      <c r="BU204" s="2382"/>
      <c r="BV204" s="2382"/>
      <c r="BW204" s="2382"/>
      <c r="BX204" s="2382"/>
      <c r="BY204" s="589"/>
      <c r="BZ204" s="589"/>
      <c r="CA204" s="589"/>
    </row>
    <row r="205" spans="2:79" ht="16.5" customHeight="1" x14ac:dyDescent="0.3">
      <c r="B205" s="269"/>
      <c r="D205" s="2467"/>
      <c r="E205" s="2468"/>
      <c r="F205" s="2468"/>
      <c r="G205" s="2468"/>
      <c r="H205" s="2468"/>
      <c r="I205" s="2468"/>
      <c r="J205" s="2468"/>
      <c r="K205" s="359"/>
      <c r="L205" s="2432" t="s">
        <v>120</v>
      </c>
      <c r="M205" s="2433"/>
      <c r="N205" s="2433"/>
      <c r="O205" s="2434"/>
      <c r="P205" s="2455">
        <f>SUM(P191:Q195)+P203</f>
        <v>7</v>
      </c>
      <c r="Q205" s="2455"/>
      <c r="R205" s="2455">
        <f>SUM(R191:S195)+R203</f>
        <v>4</v>
      </c>
      <c r="S205" s="2455"/>
      <c r="T205" s="623"/>
      <c r="U205" s="628"/>
      <c r="V205" s="625">
        <f>P195+P203</f>
        <v>3</v>
      </c>
      <c r="W205" s="625">
        <f>P191+P192+P193+P194</f>
        <v>4</v>
      </c>
      <c r="X205" s="625"/>
      <c r="Y205" s="625"/>
      <c r="Z205" s="625"/>
      <c r="AA205" s="625"/>
      <c r="AB205" s="625"/>
      <c r="AC205" s="625"/>
      <c r="AD205" s="625"/>
      <c r="AE205" s="625"/>
      <c r="AF205" s="625"/>
      <c r="AG205" s="625"/>
      <c r="AH205" s="625"/>
      <c r="AI205" s="625"/>
      <c r="AJ205" s="2456"/>
      <c r="AK205" s="2456"/>
      <c r="AL205" s="2456"/>
      <c r="AM205" s="2427"/>
      <c r="AN205" s="855"/>
      <c r="AO205" s="855"/>
      <c r="AP205" s="855"/>
      <c r="AQ205" s="855"/>
      <c r="AR205" s="341"/>
      <c r="AS205" s="279"/>
      <c r="AT205" s="341"/>
      <c r="AU205" s="2382"/>
      <c r="AV205" s="2382"/>
      <c r="AW205" s="2382"/>
      <c r="AX205" s="2382"/>
      <c r="AY205" s="2382"/>
      <c r="AZ205" s="2382"/>
      <c r="BA205" s="2382"/>
      <c r="BB205" s="2382"/>
      <c r="BC205" s="2382"/>
      <c r="BD205" s="2382"/>
      <c r="BE205" s="2382"/>
      <c r="BF205" s="2382"/>
      <c r="BG205" s="2382"/>
      <c r="BH205" s="2382"/>
      <c r="BI205" s="2382"/>
      <c r="BJ205" s="2382"/>
      <c r="BK205" s="2382"/>
      <c r="BL205" s="2382"/>
      <c r="BM205" s="2382"/>
      <c r="BN205" s="2382"/>
      <c r="BO205" s="2382"/>
      <c r="BP205" s="2382"/>
      <c r="BQ205" s="2382"/>
      <c r="BR205" s="2382"/>
      <c r="BS205" s="2382"/>
      <c r="BT205" s="2382"/>
      <c r="BU205" s="2382"/>
      <c r="BV205" s="2382"/>
      <c r="BW205" s="2382"/>
      <c r="BX205" s="2382"/>
      <c r="BY205" s="589"/>
      <c r="BZ205" s="589"/>
      <c r="CA205" s="589"/>
    </row>
    <row r="206" spans="2:79" ht="9.9499999999999993" customHeight="1" x14ac:dyDescent="0.3">
      <c r="B206" s="269"/>
      <c r="D206" s="182"/>
      <c r="E206" s="183"/>
      <c r="O206" s="184"/>
      <c r="AN206" s="163"/>
      <c r="AO206" s="163"/>
      <c r="AP206" s="163"/>
      <c r="AQ206" s="163"/>
      <c r="AS206" s="274"/>
      <c r="BW206" s="300"/>
      <c r="BX206" s="300"/>
      <c r="BY206" s="566"/>
      <c r="BZ206" s="566"/>
      <c r="CA206" s="566"/>
    </row>
    <row r="207" spans="2:79" ht="16.5" customHeight="1" x14ac:dyDescent="0.3">
      <c r="B207" s="269"/>
      <c r="D207" s="447" t="s">
        <v>495</v>
      </c>
      <c r="E207" s="205"/>
      <c r="F207" s="205"/>
      <c r="G207" s="205"/>
      <c r="H207" s="205"/>
      <c r="I207" s="205"/>
      <c r="J207" s="205"/>
      <c r="K207" s="205"/>
      <c r="L207" s="205"/>
      <c r="M207" s="205"/>
      <c r="N207" s="205"/>
      <c r="O207" s="205"/>
      <c r="P207" s="205"/>
      <c r="Q207" s="205"/>
      <c r="R207" s="205"/>
      <c r="S207" s="205"/>
      <c r="T207" s="205"/>
      <c r="U207" s="444"/>
      <c r="V207" s="444"/>
      <c r="W207" s="444"/>
      <c r="X207" s="444"/>
      <c r="Y207" s="444"/>
      <c r="Z207" s="444"/>
      <c r="AA207" s="444"/>
      <c r="AB207" s="444"/>
      <c r="AC207" s="444"/>
      <c r="AD207" s="444"/>
      <c r="AE207" s="444"/>
      <c r="AF207" s="444"/>
      <c r="AG207" s="444"/>
      <c r="AH207" s="444"/>
      <c r="AI207" s="444"/>
      <c r="AJ207" s="715"/>
      <c r="AK207" s="715"/>
      <c r="AL207" s="205"/>
      <c r="AM207" s="444"/>
      <c r="AN207" s="864"/>
      <c r="AO207" s="864"/>
      <c r="AP207" s="864"/>
      <c r="AQ207" s="864"/>
      <c r="AR207" s="273"/>
      <c r="AS207" s="277"/>
      <c r="AT207" s="273"/>
      <c r="AU207" s="2382"/>
      <c r="AV207" s="2382"/>
      <c r="AW207" s="2382"/>
      <c r="AX207" s="2382"/>
      <c r="AY207" s="2382"/>
      <c r="AZ207" s="2382"/>
      <c r="BA207" s="2382"/>
      <c r="BB207" s="2382"/>
      <c r="BC207" s="2382"/>
      <c r="BD207" s="2382"/>
      <c r="BE207" s="2382"/>
      <c r="BF207" s="2382"/>
      <c r="BG207" s="2382"/>
      <c r="BH207" s="2382"/>
      <c r="BI207" s="2382"/>
      <c r="BJ207" s="2382"/>
      <c r="BK207" s="2382"/>
      <c r="BL207" s="2382"/>
      <c r="BM207" s="2382"/>
      <c r="BN207" s="2382"/>
      <c r="BO207" s="2382"/>
      <c r="BP207" s="2382"/>
      <c r="BQ207" s="2382"/>
      <c r="BR207" s="2382"/>
      <c r="BS207" s="2382"/>
      <c r="BT207" s="2382"/>
      <c r="BU207" s="2382"/>
      <c r="BV207" s="2382"/>
      <c r="BW207" s="2382"/>
      <c r="BX207" s="2382"/>
      <c r="BY207" s="589"/>
      <c r="BZ207" s="589"/>
      <c r="CA207" s="589"/>
    </row>
    <row r="208" spans="2:79" ht="16.5" customHeight="1" x14ac:dyDescent="0.35">
      <c r="B208" s="269"/>
      <c r="D208" s="304" t="s">
        <v>54</v>
      </c>
      <c r="E208" s="166" t="s">
        <v>92</v>
      </c>
      <c r="F208" s="61"/>
      <c r="G208" s="92"/>
      <c r="H208" s="92"/>
      <c r="I208" s="92"/>
      <c r="J208" s="92"/>
      <c r="K208" s="214"/>
      <c r="L208" s="61"/>
      <c r="M208" s="92"/>
      <c r="N208" s="364"/>
      <c r="O208" s="80" t="s">
        <v>180</v>
      </c>
      <c r="P208" s="2418" t="s">
        <v>194</v>
      </c>
      <c r="Q208" s="2418"/>
      <c r="R208" s="2418" t="s">
        <v>194</v>
      </c>
      <c r="S208" s="2418"/>
      <c r="T208" s="313"/>
      <c r="U208" s="576"/>
      <c r="V208" s="576"/>
      <c r="W208" s="576"/>
      <c r="X208" s="734"/>
      <c r="Y208" s="734"/>
      <c r="Z208" s="734"/>
      <c r="AA208" s="734"/>
      <c r="AB208" s="734"/>
      <c r="AC208" s="734"/>
      <c r="AD208" s="734"/>
      <c r="AE208" s="734"/>
      <c r="AF208" s="734"/>
      <c r="AG208" s="734"/>
      <c r="AH208" s="734"/>
      <c r="AI208" s="734"/>
      <c r="AJ208" s="2383"/>
      <c r="AK208" s="2384"/>
      <c r="AL208" s="295"/>
      <c r="AM208" s="854"/>
      <c r="AN208" s="467"/>
      <c r="AO208" s="467"/>
      <c r="AP208" s="467"/>
      <c r="AQ208" s="467"/>
      <c r="AR208" s="730"/>
      <c r="AS208" s="282"/>
      <c r="AT208" s="299"/>
      <c r="AU208" s="2382"/>
      <c r="AV208" s="2382"/>
      <c r="AW208" s="2382"/>
      <c r="AX208" s="2382"/>
      <c r="AY208" s="2382"/>
      <c r="AZ208" s="2382"/>
      <c r="BA208" s="2382"/>
      <c r="BB208" s="2382"/>
      <c r="BC208" s="2382"/>
      <c r="BD208" s="2382"/>
      <c r="BE208" s="2382"/>
      <c r="BF208" s="2382"/>
      <c r="BG208" s="2382"/>
      <c r="BH208" s="2382"/>
      <c r="BI208" s="2382"/>
      <c r="BJ208" s="2382"/>
      <c r="BK208" s="2382"/>
      <c r="BL208" s="2382"/>
      <c r="BM208" s="2382"/>
      <c r="BN208" s="2382"/>
      <c r="BO208" s="2382"/>
      <c r="BP208" s="2382"/>
      <c r="BQ208" s="2382"/>
      <c r="BR208" s="2382"/>
      <c r="BS208" s="2382"/>
      <c r="BT208" s="2382"/>
      <c r="BU208" s="2382"/>
      <c r="BV208" s="2382"/>
      <c r="BW208" s="2382"/>
      <c r="BX208" s="2382"/>
      <c r="BY208" s="589"/>
      <c r="BZ208" s="589"/>
      <c r="CA208" s="589"/>
    </row>
    <row r="209" spans="2:79" ht="16.5" customHeight="1" x14ac:dyDescent="0.3">
      <c r="B209" s="269"/>
      <c r="D209" s="215"/>
      <c r="E209" s="2474" t="s">
        <v>93</v>
      </c>
      <c r="F209" s="2474"/>
      <c r="G209" s="2474"/>
      <c r="H209" s="2474"/>
      <c r="I209" s="2474"/>
      <c r="J209" s="2474"/>
      <c r="K209" s="2474"/>
      <c r="L209" s="2474"/>
      <c r="M209" s="2474"/>
      <c r="N209" s="2475"/>
      <c r="O209" s="314"/>
      <c r="P209" s="2431"/>
      <c r="Q209" s="2431"/>
      <c r="R209" s="2431"/>
      <c r="S209" s="2431"/>
      <c r="T209" s="314"/>
      <c r="U209" s="579"/>
      <c r="V209" s="579"/>
      <c r="W209" s="579"/>
      <c r="X209" s="738"/>
      <c r="Y209" s="738"/>
      <c r="Z209" s="738"/>
      <c r="AA209" s="738"/>
      <c r="AB209" s="738"/>
      <c r="AC209" s="738"/>
      <c r="AD209" s="738"/>
      <c r="AE209" s="738"/>
      <c r="AF209" s="738"/>
      <c r="AG209" s="738"/>
      <c r="AH209" s="738"/>
      <c r="AI209" s="738"/>
      <c r="AJ209" s="2480"/>
      <c r="AK209" s="2481"/>
      <c r="AL209" s="333"/>
      <c r="AM209" s="821"/>
      <c r="AN209" s="467"/>
      <c r="AO209" s="467"/>
      <c r="AP209" s="467"/>
      <c r="AQ209" s="467"/>
      <c r="AR209" s="730"/>
      <c r="AS209" s="282"/>
      <c r="AT209" s="299"/>
      <c r="AU209" s="2382"/>
      <c r="AV209" s="2382"/>
      <c r="AW209" s="2382"/>
      <c r="AX209" s="2382"/>
      <c r="AY209" s="2382"/>
      <c r="AZ209" s="2382"/>
      <c r="BA209" s="2382"/>
      <c r="BB209" s="2382"/>
      <c r="BC209" s="2382"/>
      <c r="BD209" s="2382"/>
      <c r="BE209" s="2382"/>
      <c r="BF209" s="2382"/>
      <c r="BG209" s="2382"/>
      <c r="BH209" s="2382"/>
      <c r="BI209" s="2382"/>
      <c r="BJ209" s="2382"/>
      <c r="BK209" s="2382"/>
      <c r="BL209" s="2382"/>
      <c r="BM209" s="2382"/>
      <c r="BN209" s="2382"/>
      <c r="BO209" s="2382"/>
      <c r="BP209" s="2382"/>
      <c r="BQ209" s="2382"/>
      <c r="BR209" s="2382"/>
      <c r="BS209" s="2382"/>
      <c r="BT209" s="2382"/>
      <c r="BU209" s="2382"/>
      <c r="BV209" s="2382"/>
      <c r="BW209" s="2382"/>
      <c r="BX209" s="2382"/>
      <c r="BY209" s="589"/>
      <c r="BZ209" s="589"/>
      <c r="CA209" s="589"/>
    </row>
    <row r="210" spans="2:79" ht="16.5" customHeight="1" x14ac:dyDescent="0.3">
      <c r="B210" s="269"/>
      <c r="D210" s="196"/>
      <c r="E210" s="2476"/>
      <c r="F210" s="2476"/>
      <c r="G210" s="2476"/>
      <c r="H210" s="2476"/>
      <c r="I210" s="2476"/>
      <c r="J210" s="2476"/>
      <c r="K210" s="2476"/>
      <c r="L210" s="2476"/>
      <c r="M210" s="2476"/>
      <c r="N210" s="2477"/>
      <c r="O210" s="323"/>
      <c r="P210" s="2452"/>
      <c r="Q210" s="2452"/>
      <c r="R210" s="2436"/>
      <c r="S210" s="2437"/>
      <c r="T210" s="323"/>
      <c r="U210" s="583"/>
      <c r="V210" s="583"/>
      <c r="W210" s="583"/>
      <c r="X210" s="740"/>
      <c r="Y210" s="740"/>
      <c r="Z210" s="740"/>
      <c r="AA210" s="740"/>
      <c r="AB210" s="740"/>
      <c r="AC210" s="740"/>
      <c r="AD210" s="740"/>
      <c r="AE210" s="740"/>
      <c r="AF210" s="740"/>
      <c r="AG210" s="740"/>
      <c r="AH210" s="740"/>
      <c r="AI210" s="740"/>
      <c r="AJ210" s="2486"/>
      <c r="AK210" s="2487"/>
      <c r="AL210" s="299"/>
      <c r="AM210" s="788"/>
      <c r="AN210" s="467"/>
      <c r="AO210" s="467"/>
      <c r="AP210" s="467"/>
      <c r="AQ210" s="467"/>
      <c r="AR210" s="730"/>
      <c r="AS210" s="282"/>
      <c r="AT210" s="299"/>
      <c r="AU210" s="2382"/>
      <c r="AV210" s="2382"/>
      <c r="AW210" s="2382"/>
      <c r="AX210" s="2382"/>
      <c r="AY210" s="2382"/>
      <c r="AZ210" s="2382"/>
      <c r="BA210" s="2382"/>
      <c r="BB210" s="2382"/>
      <c r="BC210" s="2382"/>
      <c r="BD210" s="2382"/>
      <c r="BE210" s="2382"/>
      <c r="BF210" s="2382"/>
      <c r="BG210" s="2382"/>
      <c r="BH210" s="2382"/>
      <c r="BI210" s="2382"/>
      <c r="BJ210" s="2382"/>
      <c r="BK210" s="2382"/>
      <c r="BL210" s="2382"/>
      <c r="BM210" s="2382"/>
      <c r="BN210" s="2382"/>
      <c r="BO210" s="2382"/>
      <c r="BP210" s="2382"/>
      <c r="BQ210" s="2382"/>
      <c r="BR210" s="2382"/>
      <c r="BS210" s="2382"/>
      <c r="BT210" s="2382"/>
      <c r="BU210" s="2382"/>
      <c r="BV210" s="2382"/>
      <c r="BW210" s="2382"/>
      <c r="BX210" s="2382"/>
      <c r="BY210" s="589"/>
      <c r="BZ210" s="589"/>
      <c r="CA210" s="589"/>
    </row>
    <row r="211" spans="2:79" ht="16.5" customHeight="1" x14ac:dyDescent="0.3">
      <c r="B211" s="269"/>
      <c r="D211" s="216"/>
      <c r="E211" s="2478"/>
      <c r="F211" s="2478"/>
      <c r="G211" s="2478"/>
      <c r="H211" s="2478"/>
      <c r="I211" s="2478"/>
      <c r="J211" s="2478"/>
      <c r="K211" s="2478"/>
      <c r="L211" s="2478"/>
      <c r="M211" s="2478"/>
      <c r="N211" s="2479"/>
      <c r="O211" s="353"/>
      <c r="P211" s="2312"/>
      <c r="Q211" s="2312"/>
      <c r="R211" s="2312"/>
      <c r="S211" s="2312"/>
      <c r="T211" s="316"/>
      <c r="U211" s="580"/>
      <c r="V211" s="580"/>
      <c r="W211" s="580"/>
      <c r="X211" s="739"/>
      <c r="Y211" s="739"/>
      <c r="Z211" s="739"/>
      <c r="AA211" s="739"/>
      <c r="AB211" s="739"/>
      <c r="AC211" s="739"/>
      <c r="AD211" s="739"/>
      <c r="AE211" s="739"/>
      <c r="AF211" s="739"/>
      <c r="AG211" s="739"/>
      <c r="AH211" s="739"/>
      <c r="AI211" s="739"/>
      <c r="AJ211" s="2374"/>
      <c r="AK211" s="2375"/>
      <c r="AL211" s="334"/>
      <c r="AM211" s="823"/>
      <c r="AN211" s="467"/>
      <c r="AO211" s="467"/>
      <c r="AP211" s="467"/>
      <c r="AQ211" s="467"/>
      <c r="AR211" s="730"/>
      <c r="AS211" s="282"/>
      <c r="AT211" s="299"/>
      <c r="AU211" s="2382"/>
      <c r="AV211" s="2382"/>
      <c r="AW211" s="2382"/>
      <c r="AX211" s="2382"/>
      <c r="AY211" s="2382"/>
      <c r="AZ211" s="2382"/>
      <c r="BA211" s="2382"/>
      <c r="BB211" s="2382"/>
      <c r="BC211" s="2382"/>
      <c r="BD211" s="2382"/>
      <c r="BE211" s="2382"/>
      <c r="BF211" s="2382"/>
      <c r="BG211" s="2382"/>
      <c r="BH211" s="2382"/>
      <c r="BI211" s="2382"/>
      <c r="BJ211" s="2382"/>
      <c r="BK211" s="2382"/>
      <c r="BL211" s="2382"/>
      <c r="BM211" s="2382"/>
      <c r="BN211" s="2382"/>
      <c r="BO211" s="2382"/>
      <c r="BP211" s="2382"/>
      <c r="BQ211" s="2382"/>
      <c r="BR211" s="2382"/>
      <c r="BS211" s="2382"/>
      <c r="BT211" s="2382"/>
      <c r="BU211" s="2382"/>
      <c r="BV211" s="2382"/>
      <c r="BW211" s="2382"/>
      <c r="BX211" s="2382"/>
      <c r="BY211" s="589"/>
      <c r="BZ211" s="589"/>
      <c r="CA211" s="589"/>
    </row>
    <row r="212" spans="2:79" ht="16.5" customHeight="1" x14ac:dyDescent="0.3">
      <c r="B212" s="269"/>
      <c r="D212" s="304" t="s">
        <v>70</v>
      </c>
      <c r="E212" s="438" t="s">
        <v>405</v>
      </c>
      <c r="F212" s="61"/>
      <c r="G212" s="61"/>
      <c r="H212" s="338"/>
      <c r="I212" s="338"/>
      <c r="J212" s="338"/>
      <c r="K212" s="338"/>
      <c r="L212" s="338"/>
      <c r="M212" s="338"/>
      <c r="N212" s="364"/>
      <c r="O212" s="80" t="s">
        <v>180</v>
      </c>
      <c r="P212" s="2418" t="s">
        <v>194</v>
      </c>
      <c r="Q212" s="2418"/>
      <c r="R212" s="2418" t="s">
        <v>194</v>
      </c>
      <c r="S212" s="2418"/>
      <c r="T212" s="316"/>
      <c r="U212" s="582"/>
      <c r="V212" s="582"/>
      <c r="W212" s="582"/>
      <c r="X212" s="737"/>
      <c r="Y212" s="737"/>
      <c r="Z212" s="737"/>
      <c r="AA212" s="737"/>
      <c r="AB212" s="737"/>
      <c r="AC212" s="737"/>
      <c r="AD212" s="737"/>
      <c r="AE212" s="737"/>
      <c r="AF212" s="737"/>
      <c r="AG212" s="737"/>
      <c r="AH212" s="737"/>
      <c r="AI212" s="737"/>
      <c r="AJ212" s="2424"/>
      <c r="AK212" s="2424"/>
      <c r="AL212" s="334"/>
      <c r="AM212" s="823"/>
      <c r="AN212" s="467"/>
      <c r="AO212" s="467"/>
      <c r="AP212" s="467"/>
      <c r="AQ212" s="467"/>
      <c r="AR212" s="730"/>
      <c r="AS212" s="282"/>
      <c r="AT212" s="299"/>
      <c r="AU212" s="2382"/>
      <c r="AV212" s="2382"/>
      <c r="AW212" s="2382"/>
      <c r="AX212" s="2382"/>
      <c r="AY212" s="2382"/>
      <c r="AZ212" s="2382"/>
      <c r="BA212" s="2382"/>
      <c r="BB212" s="2382"/>
      <c r="BC212" s="2382"/>
      <c r="BD212" s="2382"/>
      <c r="BE212" s="2382"/>
      <c r="BF212" s="2382"/>
      <c r="BG212" s="2382"/>
      <c r="BH212" s="2382"/>
      <c r="BI212" s="2382"/>
      <c r="BJ212" s="2382"/>
      <c r="BK212" s="2382"/>
      <c r="BL212" s="2382"/>
      <c r="BM212" s="2382"/>
      <c r="BN212" s="2382"/>
      <c r="BO212" s="2382"/>
      <c r="BP212" s="2382"/>
      <c r="BQ212" s="2382"/>
      <c r="BR212" s="2382"/>
      <c r="BS212" s="2382"/>
      <c r="BT212" s="2382"/>
      <c r="BU212" s="2382"/>
      <c r="BV212" s="2382"/>
      <c r="BW212" s="2382"/>
      <c r="BX212" s="2382"/>
      <c r="BY212" s="589"/>
      <c r="BZ212" s="589"/>
      <c r="CA212" s="589"/>
    </row>
    <row r="213" spans="2:79" ht="16.5" customHeight="1" x14ac:dyDescent="0.3">
      <c r="B213" s="269"/>
      <c r="D213" s="215"/>
      <c r="E213" s="2482" t="s">
        <v>299</v>
      </c>
      <c r="F213" s="2482"/>
      <c r="G213" s="2482"/>
      <c r="H213" s="2482"/>
      <c r="I213" s="2482"/>
      <c r="J213" s="2482"/>
      <c r="K213" s="2482"/>
      <c r="L213" s="2482"/>
      <c r="M213" s="2482"/>
      <c r="N213" s="2483"/>
      <c r="O213" s="145"/>
      <c r="P213" s="2420"/>
      <c r="Q213" s="2421"/>
      <c r="R213" s="2420"/>
      <c r="S213" s="2421"/>
      <c r="T213" s="2431"/>
      <c r="U213" s="579"/>
      <c r="V213" s="579"/>
      <c r="W213" s="579"/>
      <c r="X213" s="738"/>
      <c r="Y213" s="738"/>
      <c r="Z213" s="738"/>
      <c r="AA213" s="738"/>
      <c r="AB213" s="738"/>
      <c r="AC213" s="738"/>
      <c r="AD213" s="738"/>
      <c r="AE213" s="738"/>
      <c r="AF213" s="738"/>
      <c r="AG213" s="738"/>
      <c r="AH213" s="738"/>
      <c r="AI213" s="738"/>
      <c r="AJ213" s="699"/>
      <c r="AK213" s="700"/>
      <c r="AL213" s="333"/>
      <c r="AM213" s="821"/>
      <c r="AN213" s="467"/>
      <c r="AO213" s="467"/>
      <c r="AP213" s="467"/>
      <c r="AQ213" s="467"/>
      <c r="AR213" s="730"/>
      <c r="AS213" s="282"/>
      <c r="AT213" s="299"/>
      <c r="AU213" s="2382"/>
      <c r="AV213" s="2382"/>
      <c r="AW213" s="2382"/>
      <c r="AX213" s="2382"/>
      <c r="AY213" s="2382"/>
      <c r="AZ213" s="2382"/>
      <c r="BA213" s="2382"/>
      <c r="BB213" s="2382"/>
      <c r="BC213" s="2382"/>
      <c r="BD213" s="2382"/>
      <c r="BE213" s="2382"/>
      <c r="BF213" s="2382"/>
      <c r="BG213" s="2382"/>
      <c r="BH213" s="2382"/>
      <c r="BI213" s="2382"/>
      <c r="BJ213" s="2382"/>
      <c r="BK213" s="2382"/>
      <c r="BL213" s="2382"/>
      <c r="BM213" s="2382"/>
      <c r="BN213" s="2382"/>
      <c r="BO213" s="2382"/>
      <c r="BP213" s="2382"/>
      <c r="BQ213" s="2382"/>
      <c r="BR213" s="2382"/>
      <c r="BS213" s="2382"/>
      <c r="BT213" s="2382"/>
      <c r="BU213" s="2382"/>
      <c r="BV213" s="2382"/>
      <c r="BW213" s="2382"/>
      <c r="BX213" s="2382"/>
      <c r="BY213" s="589"/>
      <c r="BZ213" s="589"/>
      <c r="CA213" s="589"/>
    </row>
    <row r="214" spans="2:79" ht="16.5" customHeight="1" x14ac:dyDescent="0.3">
      <c r="B214" s="269"/>
      <c r="D214" s="216"/>
      <c r="E214" s="2484"/>
      <c r="F214" s="2484"/>
      <c r="G214" s="2484"/>
      <c r="H214" s="2484"/>
      <c r="I214" s="2484"/>
      <c r="J214" s="2484"/>
      <c r="K214" s="2484"/>
      <c r="L214" s="2484"/>
      <c r="M214" s="2484"/>
      <c r="N214" s="2485"/>
      <c r="O214" s="147"/>
      <c r="P214" s="2422"/>
      <c r="Q214" s="2423"/>
      <c r="R214" s="2422"/>
      <c r="S214" s="2423"/>
      <c r="T214" s="2312"/>
      <c r="U214" s="580"/>
      <c r="V214" s="580"/>
      <c r="W214" s="580"/>
      <c r="X214" s="739"/>
      <c r="Y214" s="739"/>
      <c r="Z214" s="739"/>
      <c r="AA214" s="739"/>
      <c r="AB214" s="739"/>
      <c r="AC214" s="739"/>
      <c r="AD214" s="739"/>
      <c r="AE214" s="739"/>
      <c r="AF214" s="739"/>
      <c r="AG214" s="739"/>
      <c r="AH214" s="739"/>
      <c r="AI214" s="739"/>
      <c r="AJ214" s="701"/>
      <c r="AK214" s="702"/>
      <c r="AL214" s="334"/>
      <c r="AM214" s="823"/>
      <c r="AN214" s="467"/>
      <c r="AO214" s="467"/>
      <c r="AP214" s="467"/>
      <c r="AQ214" s="467"/>
      <c r="AR214" s="730"/>
      <c r="AS214" s="282"/>
      <c r="AT214" s="299"/>
      <c r="AU214" s="2382"/>
      <c r="AV214" s="2382"/>
      <c r="AW214" s="2382"/>
      <c r="AX214" s="2382"/>
      <c r="AY214" s="2382"/>
      <c r="AZ214" s="2382"/>
      <c r="BA214" s="2382"/>
      <c r="BB214" s="2382"/>
      <c r="BC214" s="2382"/>
      <c r="BD214" s="2382"/>
      <c r="BE214" s="2382"/>
      <c r="BF214" s="2382"/>
      <c r="BG214" s="2382"/>
      <c r="BH214" s="2382"/>
      <c r="BI214" s="2382"/>
      <c r="BJ214" s="2382"/>
      <c r="BK214" s="2382"/>
      <c r="BL214" s="2382"/>
      <c r="BM214" s="2382"/>
      <c r="BN214" s="2382"/>
      <c r="BO214" s="2382"/>
      <c r="BP214" s="2382"/>
      <c r="BQ214" s="2382"/>
      <c r="BR214" s="2382"/>
      <c r="BS214" s="2382"/>
      <c r="BT214" s="2382"/>
      <c r="BU214" s="2382"/>
      <c r="BV214" s="2382"/>
      <c r="BW214" s="2382"/>
      <c r="BX214" s="2382"/>
      <c r="BY214" s="589"/>
      <c r="BZ214" s="589"/>
      <c r="CA214" s="589"/>
    </row>
    <row r="215" spans="2:79" ht="16.5" customHeight="1" x14ac:dyDescent="0.3">
      <c r="B215" s="269"/>
      <c r="D215" s="304" t="s">
        <v>399</v>
      </c>
      <c r="E215" s="98" t="s">
        <v>94</v>
      </c>
      <c r="F215" s="65"/>
      <c r="G215" s="65"/>
      <c r="H215" s="65"/>
      <c r="I215" s="65"/>
      <c r="J215" s="61"/>
      <c r="K215" s="31"/>
      <c r="L215" s="31"/>
      <c r="M215" s="31"/>
      <c r="N215" s="198"/>
      <c r="O215" s="335"/>
      <c r="P215" s="2316"/>
      <c r="Q215" s="2316"/>
      <c r="R215" s="2316"/>
      <c r="S215" s="2316"/>
      <c r="T215" s="391"/>
      <c r="U215" s="576"/>
      <c r="V215" s="576"/>
      <c r="W215" s="576"/>
      <c r="X215" s="734"/>
      <c r="Y215" s="734"/>
      <c r="Z215" s="734"/>
      <c r="AA215" s="734"/>
      <c r="AB215" s="734"/>
      <c r="AC215" s="734"/>
      <c r="AD215" s="734"/>
      <c r="AE215" s="734"/>
      <c r="AF215" s="734"/>
      <c r="AG215" s="734"/>
      <c r="AH215" s="734"/>
      <c r="AI215" s="734"/>
      <c r="AJ215" s="2383"/>
      <c r="AK215" s="2384"/>
      <c r="AL215" s="2316"/>
      <c r="AM215" s="2313"/>
      <c r="AN215" s="798"/>
      <c r="AO215" s="798"/>
      <c r="AP215" s="798"/>
      <c r="AQ215" s="798"/>
      <c r="AR215" s="746"/>
      <c r="AS215" s="280"/>
      <c r="AT215" s="306"/>
      <c r="AU215" s="2382"/>
      <c r="AV215" s="2382"/>
      <c r="AW215" s="2382"/>
      <c r="AX215" s="2382"/>
      <c r="AY215" s="2382"/>
      <c r="AZ215" s="2382"/>
      <c r="BA215" s="2382"/>
      <c r="BB215" s="2382"/>
      <c r="BC215" s="2382"/>
      <c r="BD215" s="2382"/>
      <c r="BE215" s="2382"/>
      <c r="BF215" s="2382"/>
      <c r="BG215" s="2382"/>
      <c r="BH215" s="2382"/>
      <c r="BI215" s="2382"/>
      <c r="BJ215" s="2382"/>
      <c r="BK215" s="2382"/>
      <c r="BL215" s="2382"/>
      <c r="BM215" s="2382"/>
      <c r="BN215" s="2382"/>
      <c r="BO215" s="2382"/>
      <c r="BP215" s="2382"/>
      <c r="BQ215" s="2382"/>
      <c r="BR215" s="2382"/>
      <c r="BS215" s="2382"/>
      <c r="BT215" s="2382"/>
      <c r="BU215" s="2382"/>
      <c r="BV215" s="2382"/>
      <c r="BW215" s="2382"/>
      <c r="BX215" s="2382"/>
      <c r="BY215" s="589"/>
      <c r="BZ215" s="589"/>
      <c r="CA215" s="589"/>
    </row>
    <row r="216" spans="2:79" ht="16.5" customHeight="1" x14ac:dyDescent="0.3">
      <c r="B216" s="269"/>
      <c r="D216" s="149"/>
      <c r="E216" s="435" t="s">
        <v>308</v>
      </c>
      <c r="F216" s="138"/>
      <c r="G216" s="138"/>
      <c r="H216" s="138"/>
      <c r="I216" s="138"/>
      <c r="J216" s="235"/>
      <c r="K216" s="109"/>
      <c r="L216" s="109"/>
      <c r="M216" s="109"/>
      <c r="N216" s="164"/>
      <c r="O216" s="80" t="s">
        <v>180</v>
      </c>
      <c r="P216" s="2316">
        <v>1</v>
      </c>
      <c r="Q216" s="2316"/>
      <c r="R216" s="2399"/>
      <c r="S216" s="2399"/>
      <c r="T216" s="391"/>
      <c r="U216" s="576"/>
      <c r="V216" s="576"/>
      <c r="W216" s="576"/>
      <c r="X216" s="734"/>
      <c r="Y216" s="734"/>
      <c r="Z216" s="734"/>
      <c r="AA216" s="734"/>
      <c r="AB216" s="734"/>
      <c r="AC216" s="734"/>
      <c r="AD216" s="734"/>
      <c r="AE216" s="734"/>
      <c r="AF216" s="734"/>
      <c r="AG216" s="734"/>
      <c r="AH216" s="734"/>
      <c r="AI216" s="734"/>
      <c r="AJ216" s="2383"/>
      <c r="AK216" s="2384"/>
      <c r="AL216" s="2316"/>
      <c r="AM216" s="2313"/>
      <c r="AN216" s="798"/>
      <c r="AO216" s="798"/>
      <c r="AP216" s="798"/>
      <c r="AQ216" s="798"/>
      <c r="AR216" s="746"/>
      <c r="AS216" s="280"/>
      <c r="AT216" s="395"/>
      <c r="AU216" s="2382"/>
      <c r="AV216" s="2382"/>
      <c r="AW216" s="2382"/>
      <c r="AX216" s="2382"/>
      <c r="AY216" s="2382"/>
      <c r="AZ216" s="2382"/>
      <c r="BA216" s="2382"/>
      <c r="BB216" s="2382"/>
      <c r="BC216" s="2382"/>
      <c r="BD216" s="2382"/>
      <c r="BE216" s="2382"/>
      <c r="BF216" s="2382"/>
      <c r="BG216" s="2382"/>
      <c r="BH216" s="2382"/>
      <c r="BI216" s="2382"/>
      <c r="BJ216" s="2382"/>
      <c r="BK216" s="2382"/>
      <c r="BL216" s="2382"/>
      <c r="BM216" s="2382"/>
      <c r="BN216" s="2382"/>
      <c r="BO216" s="2382"/>
      <c r="BP216" s="2382"/>
      <c r="BQ216" s="2382"/>
      <c r="BR216" s="2382"/>
      <c r="BS216" s="2382"/>
      <c r="BT216" s="2382"/>
      <c r="BU216" s="2382"/>
      <c r="BV216" s="2382"/>
      <c r="BW216" s="2382"/>
      <c r="BX216" s="2382"/>
      <c r="BY216" s="589"/>
      <c r="BZ216" s="589"/>
      <c r="CA216" s="589"/>
    </row>
    <row r="217" spans="2:79" ht="16.5" customHeight="1" x14ac:dyDescent="0.3">
      <c r="B217" s="269"/>
      <c r="D217" s="390"/>
      <c r="E217" s="423" t="s">
        <v>309</v>
      </c>
      <c r="F217" s="65"/>
      <c r="G217" s="65"/>
      <c r="H217" s="65"/>
      <c r="I217" s="65"/>
      <c r="J217" s="61"/>
      <c r="K217" s="31"/>
      <c r="L217" s="31"/>
      <c r="M217" s="31"/>
      <c r="N217" s="198"/>
      <c r="O217" s="80" t="s">
        <v>180</v>
      </c>
      <c r="P217" s="2316">
        <v>2</v>
      </c>
      <c r="Q217" s="2316"/>
      <c r="R217" s="2399"/>
      <c r="S217" s="2399"/>
      <c r="T217" s="391"/>
      <c r="U217" s="576"/>
      <c r="V217" s="576"/>
      <c r="W217" s="576"/>
      <c r="X217" s="734"/>
      <c r="Y217" s="734"/>
      <c r="Z217" s="734"/>
      <c r="AA217" s="734"/>
      <c r="AB217" s="734"/>
      <c r="AC217" s="734"/>
      <c r="AD217" s="734"/>
      <c r="AE217" s="734"/>
      <c r="AF217" s="734"/>
      <c r="AG217" s="734"/>
      <c r="AH217" s="734"/>
      <c r="AI217" s="734"/>
      <c r="AJ217" s="2383"/>
      <c r="AK217" s="2384"/>
      <c r="AL217" s="2316"/>
      <c r="AM217" s="2313"/>
      <c r="AN217" s="798"/>
      <c r="AO217" s="798"/>
      <c r="AP217" s="798"/>
      <c r="AQ217" s="798"/>
      <c r="AR217" s="746"/>
      <c r="AS217" s="280"/>
      <c r="AT217" s="395"/>
      <c r="AU217" s="2382"/>
      <c r="AV217" s="2382"/>
      <c r="AW217" s="2382"/>
      <c r="AX217" s="2382"/>
      <c r="AY217" s="2382"/>
      <c r="AZ217" s="2382"/>
      <c r="BA217" s="2382"/>
      <c r="BB217" s="2382"/>
      <c r="BC217" s="2382"/>
      <c r="BD217" s="2382"/>
      <c r="BE217" s="2382"/>
      <c r="BF217" s="2382"/>
      <c r="BG217" s="2382"/>
      <c r="BH217" s="2382"/>
      <c r="BI217" s="2382"/>
      <c r="BJ217" s="2382"/>
      <c r="BK217" s="2382"/>
      <c r="BL217" s="2382"/>
      <c r="BM217" s="2382"/>
      <c r="BN217" s="2382"/>
      <c r="BO217" s="2382"/>
      <c r="BP217" s="2382"/>
      <c r="BQ217" s="2382"/>
      <c r="BR217" s="2382"/>
      <c r="BS217" s="2382"/>
      <c r="BT217" s="2382"/>
      <c r="BU217" s="2382"/>
      <c r="BV217" s="2382"/>
      <c r="BW217" s="2382"/>
      <c r="BX217" s="2382"/>
      <c r="BY217" s="589"/>
      <c r="BZ217" s="589"/>
      <c r="CA217" s="589"/>
    </row>
    <row r="218" spans="2:79" ht="16.5" customHeight="1" x14ac:dyDescent="0.3">
      <c r="B218" s="269"/>
      <c r="D218" s="149"/>
      <c r="E218" s="435" t="s">
        <v>322</v>
      </c>
      <c r="F218" s="138"/>
      <c r="G218" s="138"/>
      <c r="H218" s="138"/>
      <c r="I218" s="138"/>
      <c r="J218" s="235"/>
      <c r="K218" s="109"/>
      <c r="L218" s="109"/>
      <c r="M218" s="109"/>
      <c r="N218" s="164"/>
      <c r="O218" s="80" t="s">
        <v>180</v>
      </c>
      <c r="P218" s="2316">
        <v>3</v>
      </c>
      <c r="Q218" s="2316"/>
      <c r="R218" s="2399"/>
      <c r="S218" s="2399"/>
      <c r="T218" s="391"/>
      <c r="U218" s="576"/>
      <c r="V218" s="576"/>
      <c r="W218" s="576"/>
      <c r="X218" s="734"/>
      <c r="Y218" s="734"/>
      <c r="Z218" s="734"/>
      <c r="AA218" s="734"/>
      <c r="AB218" s="734"/>
      <c r="AC218" s="734"/>
      <c r="AD218" s="734"/>
      <c r="AE218" s="734"/>
      <c r="AF218" s="734"/>
      <c r="AG218" s="734"/>
      <c r="AH218" s="734"/>
      <c r="AI218" s="734"/>
      <c r="AJ218" s="2383"/>
      <c r="AK218" s="2384"/>
      <c r="AL218" s="2316"/>
      <c r="AM218" s="2313"/>
      <c r="AN218" s="798"/>
      <c r="AO218" s="798"/>
      <c r="AP218" s="798"/>
      <c r="AQ218" s="798"/>
      <c r="AR218" s="746"/>
      <c r="AS218" s="280"/>
      <c r="AT218" s="395"/>
      <c r="AU218" s="2382"/>
      <c r="AV218" s="2382"/>
      <c r="AW218" s="2382"/>
      <c r="AX218" s="2382"/>
      <c r="AY218" s="2382"/>
      <c r="AZ218" s="2382"/>
      <c r="BA218" s="2382"/>
      <c r="BB218" s="2382"/>
      <c r="BC218" s="2382"/>
      <c r="BD218" s="2382"/>
      <c r="BE218" s="2382"/>
      <c r="BF218" s="2382"/>
      <c r="BG218" s="2382"/>
      <c r="BH218" s="2382"/>
      <c r="BI218" s="2382"/>
      <c r="BJ218" s="2382"/>
      <c r="BK218" s="2382"/>
      <c r="BL218" s="2382"/>
      <c r="BM218" s="2382"/>
      <c r="BN218" s="2382"/>
      <c r="BO218" s="2382"/>
      <c r="BP218" s="2382"/>
      <c r="BQ218" s="2382"/>
      <c r="BR218" s="2382"/>
      <c r="BS218" s="2382"/>
      <c r="BT218" s="2382"/>
      <c r="BU218" s="2382"/>
      <c r="BV218" s="2382"/>
      <c r="BW218" s="2382"/>
      <c r="BX218" s="2382"/>
      <c r="BY218" s="589"/>
      <c r="BZ218" s="589"/>
      <c r="CA218" s="589"/>
    </row>
    <row r="219" spans="2:79" ht="16.5" customHeight="1" x14ac:dyDescent="0.3">
      <c r="B219" s="269"/>
      <c r="D219" s="390" t="s">
        <v>400</v>
      </c>
      <c r="E219" s="98" t="s">
        <v>95</v>
      </c>
      <c r="F219" s="65"/>
      <c r="G219" s="65"/>
      <c r="H219" s="65"/>
      <c r="I219" s="65"/>
      <c r="J219" s="65"/>
      <c r="K219" s="31"/>
      <c r="L219" s="31"/>
      <c r="M219" s="31"/>
      <c r="N219" s="198"/>
      <c r="O219" s="313"/>
      <c r="P219" s="2316"/>
      <c r="Q219" s="2316"/>
      <c r="R219" s="2316"/>
      <c r="S219" s="2316"/>
      <c r="T219" s="313"/>
      <c r="U219" s="576"/>
      <c r="V219" s="576"/>
      <c r="W219" s="576"/>
      <c r="X219" s="734"/>
      <c r="Y219" s="734"/>
      <c r="Z219" s="734"/>
      <c r="AA219" s="734"/>
      <c r="AB219" s="734"/>
      <c r="AC219" s="734"/>
      <c r="AD219" s="734"/>
      <c r="AE219" s="734"/>
      <c r="AF219" s="734"/>
      <c r="AG219" s="734"/>
      <c r="AH219" s="734"/>
      <c r="AI219" s="734"/>
      <c r="AJ219" s="2383"/>
      <c r="AK219" s="2384"/>
      <c r="AL219" s="2316"/>
      <c r="AM219" s="2313"/>
      <c r="AN219" s="798"/>
      <c r="AO219" s="798"/>
      <c r="AP219" s="798"/>
      <c r="AQ219" s="798"/>
      <c r="AR219" s="746"/>
      <c r="AS219" s="280"/>
      <c r="AT219" s="306"/>
      <c r="AU219" s="2382"/>
      <c r="AV219" s="2382"/>
      <c r="AW219" s="2382"/>
      <c r="AX219" s="2382"/>
      <c r="AY219" s="2382"/>
      <c r="AZ219" s="2382"/>
      <c r="BA219" s="2382"/>
      <c r="BB219" s="2382"/>
      <c r="BC219" s="2382"/>
      <c r="BD219" s="2382"/>
      <c r="BE219" s="2382"/>
      <c r="BF219" s="2382"/>
      <c r="BG219" s="2382"/>
      <c r="BH219" s="2382"/>
      <c r="BI219" s="2382"/>
      <c r="BJ219" s="2382"/>
      <c r="BK219" s="2382"/>
      <c r="BL219" s="2382"/>
      <c r="BM219" s="2382"/>
      <c r="BN219" s="2382"/>
      <c r="BO219" s="2382"/>
      <c r="BP219" s="2382"/>
      <c r="BQ219" s="2382"/>
      <c r="BR219" s="2382"/>
      <c r="BS219" s="2382"/>
      <c r="BT219" s="2382"/>
      <c r="BU219" s="2382"/>
      <c r="BV219" s="2382"/>
      <c r="BW219" s="2382"/>
      <c r="BX219" s="2382"/>
      <c r="BY219" s="589"/>
      <c r="BZ219" s="589"/>
      <c r="CA219" s="589"/>
    </row>
    <row r="220" spans="2:79" ht="16.5" customHeight="1" x14ac:dyDescent="0.3">
      <c r="B220" s="269"/>
      <c r="D220" s="362"/>
      <c r="E220" s="540" t="s">
        <v>549</v>
      </c>
      <c r="F220" s="363"/>
      <c r="G220" s="363"/>
      <c r="H220" s="363"/>
      <c r="I220" s="363"/>
      <c r="J220" s="363"/>
      <c r="K220" s="363"/>
      <c r="L220" s="363"/>
      <c r="M220" s="363"/>
      <c r="N220" s="364"/>
      <c r="O220" s="80" t="s">
        <v>180</v>
      </c>
      <c r="P220" s="2316">
        <v>1</v>
      </c>
      <c r="Q220" s="2316"/>
      <c r="R220" s="2399"/>
      <c r="S220" s="2399"/>
      <c r="T220" s="313"/>
      <c r="U220" s="576"/>
      <c r="V220" s="576"/>
      <c r="W220" s="576"/>
      <c r="X220" s="734"/>
      <c r="Y220" s="734"/>
      <c r="Z220" s="734"/>
      <c r="AA220" s="734"/>
      <c r="AB220" s="734"/>
      <c r="AC220" s="734"/>
      <c r="AD220" s="734"/>
      <c r="AE220" s="734"/>
      <c r="AF220" s="734"/>
      <c r="AG220" s="734"/>
      <c r="AH220" s="734"/>
      <c r="AI220" s="734"/>
      <c r="AJ220" s="2383"/>
      <c r="AK220" s="2384"/>
      <c r="AL220" s="2316"/>
      <c r="AM220" s="2313"/>
      <c r="AN220" s="798"/>
      <c r="AO220" s="798"/>
      <c r="AP220" s="798"/>
      <c r="AQ220" s="798"/>
      <c r="AR220" s="746"/>
      <c r="AS220" s="280"/>
      <c r="AT220" s="306"/>
      <c r="AU220" s="2382"/>
      <c r="AV220" s="2382"/>
      <c r="AW220" s="2382"/>
      <c r="AX220" s="2382"/>
      <c r="AY220" s="2382"/>
      <c r="AZ220" s="2382"/>
      <c r="BA220" s="2382"/>
      <c r="BB220" s="2382"/>
      <c r="BC220" s="2382"/>
      <c r="BD220" s="2382"/>
      <c r="BE220" s="2382"/>
      <c r="BF220" s="2382"/>
      <c r="BG220" s="2382"/>
      <c r="BH220" s="2382"/>
      <c r="BI220" s="2382"/>
      <c r="BJ220" s="2382"/>
      <c r="BK220" s="2382"/>
      <c r="BL220" s="2382"/>
      <c r="BM220" s="2382"/>
      <c r="BN220" s="2382"/>
      <c r="BO220" s="2382"/>
      <c r="BP220" s="2382"/>
      <c r="BQ220" s="2382"/>
      <c r="BR220" s="2382"/>
      <c r="BS220" s="2382"/>
      <c r="BT220" s="2382"/>
      <c r="BU220" s="2382"/>
      <c r="BV220" s="2382"/>
      <c r="BW220" s="2382"/>
      <c r="BX220" s="2382"/>
      <c r="BY220" s="589"/>
      <c r="BZ220" s="589"/>
      <c r="CA220" s="589"/>
    </row>
    <row r="221" spans="2:79" ht="16.5" customHeight="1" x14ac:dyDescent="0.3">
      <c r="B221" s="269"/>
      <c r="D221" s="144"/>
      <c r="E221" s="140" t="s">
        <v>550</v>
      </c>
      <c r="F221" s="365"/>
      <c r="G221" s="365"/>
      <c r="H221" s="365"/>
      <c r="I221" s="365"/>
      <c r="J221" s="365"/>
      <c r="K221" s="365"/>
      <c r="L221" s="365"/>
      <c r="M221" s="365"/>
      <c r="N221" s="234"/>
      <c r="O221" s="313"/>
      <c r="P221" s="2316"/>
      <c r="Q221" s="2316"/>
      <c r="R221" s="2313"/>
      <c r="S221" s="2314"/>
      <c r="T221" s="313"/>
      <c r="U221" s="576"/>
      <c r="V221" s="576"/>
      <c r="W221" s="576"/>
      <c r="X221" s="734"/>
      <c r="Y221" s="734"/>
      <c r="Z221" s="734"/>
      <c r="AA221" s="734"/>
      <c r="AB221" s="734"/>
      <c r="AC221" s="734"/>
      <c r="AD221" s="734"/>
      <c r="AE221" s="734"/>
      <c r="AF221" s="734"/>
      <c r="AG221" s="734"/>
      <c r="AH221" s="734"/>
      <c r="AI221" s="734"/>
      <c r="AJ221" s="2383"/>
      <c r="AK221" s="2384"/>
      <c r="AL221" s="2313"/>
      <c r="AM221" s="2488"/>
      <c r="AN221" s="798"/>
      <c r="AO221" s="798"/>
      <c r="AP221" s="798"/>
      <c r="AQ221" s="798"/>
      <c r="AR221" s="746"/>
      <c r="AS221" s="280"/>
      <c r="AT221" s="306"/>
      <c r="AU221" s="2382"/>
      <c r="AV221" s="2382"/>
      <c r="AW221" s="2382"/>
      <c r="AX221" s="2382"/>
      <c r="AY221" s="2382"/>
      <c r="AZ221" s="2382"/>
      <c r="BA221" s="2382"/>
      <c r="BB221" s="2382"/>
      <c r="BC221" s="2382"/>
      <c r="BD221" s="2382"/>
      <c r="BE221" s="2382"/>
      <c r="BF221" s="2382"/>
      <c r="BG221" s="2382"/>
      <c r="BH221" s="2382"/>
      <c r="BI221" s="2382"/>
      <c r="BJ221" s="2382"/>
      <c r="BK221" s="2382"/>
      <c r="BL221" s="2382"/>
      <c r="BM221" s="2382"/>
      <c r="BN221" s="2382"/>
      <c r="BO221" s="2382"/>
      <c r="BP221" s="2382"/>
      <c r="BQ221" s="2382"/>
      <c r="BR221" s="2382"/>
      <c r="BS221" s="2382"/>
      <c r="BT221" s="2382"/>
      <c r="BU221" s="2382"/>
      <c r="BV221" s="2382"/>
      <c r="BW221" s="2382"/>
      <c r="BX221" s="2382"/>
      <c r="BY221" s="589"/>
      <c r="BZ221" s="589"/>
      <c r="CA221" s="589"/>
    </row>
    <row r="222" spans="2:79" ht="16.5" customHeight="1" x14ac:dyDescent="0.3">
      <c r="B222" s="269"/>
      <c r="D222" s="362"/>
      <c r="E222" s="72" t="s">
        <v>96</v>
      </c>
      <c r="F222" s="363"/>
      <c r="G222" s="363"/>
      <c r="H222" s="363"/>
      <c r="I222" s="363"/>
      <c r="J222" s="363"/>
      <c r="K222" s="363"/>
      <c r="L222" s="363"/>
      <c r="M222" s="363"/>
      <c r="N222" s="364"/>
      <c r="O222" s="429" t="s">
        <v>180</v>
      </c>
      <c r="P222" s="2316">
        <v>1</v>
      </c>
      <c r="Q222" s="2316"/>
      <c r="R222" s="2399">
        <v>1</v>
      </c>
      <c r="S222" s="2399"/>
      <c r="T222" s="79" t="str">
        <f>IF(R222=1,"Y","")</f>
        <v>Y</v>
      </c>
      <c r="U222" s="428"/>
      <c r="V222" s="428"/>
      <c r="W222" s="428"/>
      <c r="X222" s="428"/>
      <c r="Y222" s="428"/>
      <c r="Z222" s="428"/>
      <c r="AA222" s="428"/>
      <c r="AB222" s="428"/>
      <c r="AC222" s="428"/>
      <c r="AD222" s="428"/>
      <c r="AE222" s="428"/>
      <c r="AF222" s="428"/>
      <c r="AG222" s="428"/>
      <c r="AH222" s="428"/>
      <c r="AI222" s="428"/>
      <c r="AJ222" s="2316"/>
      <c r="AK222" s="2316"/>
      <c r="AL222" s="2316"/>
      <c r="AM222" s="2313"/>
      <c r="AN222" s="798"/>
      <c r="AO222" s="798"/>
      <c r="AP222" s="798"/>
      <c r="AQ222" s="798"/>
      <c r="AR222" s="746"/>
      <c r="AS222" s="280"/>
      <c r="AT222" s="306"/>
      <c r="AU222" s="2382"/>
      <c r="AV222" s="2382"/>
      <c r="AW222" s="2382"/>
      <c r="AX222" s="2382"/>
      <c r="AY222" s="2382"/>
      <c r="AZ222" s="2382"/>
      <c r="BA222" s="2382"/>
      <c r="BB222" s="2382"/>
      <c r="BC222" s="2382"/>
      <c r="BD222" s="2382"/>
      <c r="BE222" s="2382"/>
      <c r="BF222" s="2382"/>
      <c r="BG222" s="2382"/>
      <c r="BH222" s="2382"/>
      <c r="BI222" s="2382"/>
      <c r="BJ222" s="2382"/>
      <c r="BK222" s="2382"/>
      <c r="BL222" s="2382"/>
      <c r="BM222" s="2382"/>
      <c r="BN222" s="2382"/>
      <c r="BO222" s="2382"/>
      <c r="BP222" s="2382"/>
      <c r="BQ222" s="2382"/>
      <c r="BR222" s="2382"/>
      <c r="BS222" s="2382"/>
      <c r="BT222" s="2382"/>
      <c r="BU222" s="2382"/>
      <c r="BV222" s="2382"/>
      <c r="BW222" s="2382"/>
      <c r="BX222" s="2382"/>
      <c r="BY222" s="589"/>
      <c r="BZ222" s="589"/>
      <c r="CA222" s="589"/>
    </row>
    <row r="223" spans="2:79" ht="16.5" customHeight="1" x14ac:dyDescent="0.3">
      <c r="B223" s="269"/>
      <c r="D223" s="144"/>
      <c r="E223" s="141" t="s">
        <v>97</v>
      </c>
      <c r="F223" s="365"/>
      <c r="G223" s="365"/>
      <c r="H223" s="365"/>
      <c r="I223" s="365"/>
      <c r="J223" s="365"/>
      <c r="K223" s="365"/>
      <c r="L223" s="365"/>
      <c r="M223" s="365"/>
      <c r="N223" s="234"/>
      <c r="O223" s="429" t="s">
        <v>180</v>
      </c>
      <c r="P223" s="2316">
        <v>2</v>
      </c>
      <c r="Q223" s="2316"/>
      <c r="R223" s="2399"/>
      <c r="S223" s="2399"/>
      <c r="T223" s="79"/>
      <c r="U223" s="428"/>
      <c r="V223" s="428"/>
      <c r="W223" s="428"/>
      <c r="X223" s="428"/>
      <c r="Y223" s="428"/>
      <c r="Z223" s="428"/>
      <c r="AA223" s="428"/>
      <c r="AB223" s="428"/>
      <c r="AC223" s="428"/>
      <c r="AD223" s="428"/>
      <c r="AE223" s="428"/>
      <c r="AF223" s="428"/>
      <c r="AG223" s="428"/>
      <c r="AH223" s="428"/>
      <c r="AI223" s="428"/>
      <c r="AJ223" s="2316"/>
      <c r="AK223" s="2316"/>
      <c r="AL223" s="2316"/>
      <c r="AM223" s="2313"/>
      <c r="AN223" s="798"/>
      <c r="AO223" s="798"/>
      <c r="AP223" s="798"/>
      <c r="AQ223" s="798"/>
      <c r="AR223" s="746"/>
      <c r="AS223" s="280"/>
      <c r="AT223" s="306"/>
      <c r="AU223" s="2382"/>
      <c r="AV223" s="2382"/>
      <c r="AW223" s="2382"/>
      <c r="AX223" s="2382"/>
      <c r="AY223" s="2382"/>
      <c r="AZ223" s="2382"/>
      <c r="BA223" s="2382"/>
      <c r="BB223" s="2382"/>
      <c r="BC223" s="2382"/>
      <c r="BD223" s="2382"/>
      <c r="BE223" s="2382"/>
      <c r="BF223" s="2382"/>
      <c r="BG223" s="2382"/>
      <c r="BH223" s="2382"/>
      <c r="BI223" s="2382"/>
      <c r="BJ223" s="2382"/>
      <c r="BK223" s="2382"/>
      <c r="BL223" s="2382"/>
      <c r="BM223" s="2382"/>
      <c r="BN223" s="2382"/>
      <c r="BO223" s="2382"/>
      <c r="BP223" s="2382"/>
      <c r="BQ223" s="2382"/>
      <c r="BR223" s="2382"/>
      <c r="BS223" s="2382"/>
      <c r="BT223" s="2382"/>
      <c r="BU223" s="2382"/>
      <c r="BV223" s="2382"/>
      <c r="BW223" s="2382"/>
      <c r="BX223" s="2382"/>
      <c r="BY223" s="589"/>
      <c r="BZ223" s="589"/>
      <c r="CA223" s="589"/>
    </row>
    <row r="224" spans="2:79" ht="16.5" customHeight="1" x14ac:dyDescent="0.3">
      <c r="B224" s="269"/>
      <c r="D224" s="362"/>
      <c r="E224" s="540" t="s">
        <v>551</v>
      </c>
      <c r="F224" s="363"/>
      <c r="G224" s="363"/>
      <c r="H224" s="363"/>
      <c r="I224" s="363"/>
      <c r="J224" s="363"/>
      <c r="K224" s="363"/>
      <c r="L224" s="363"/>
      <c r="M224" s="363"/>
      <c r="N224" s="364"/>
      <c r="O224" s="78" t="s">
        <v>53</v>
      </c>
      <c r="P224" s="2316">
        <v>1</v>
      </c>
      <c r="Q224" s="2316"/>
      <c r="R224" s="2399">
        <v>1</v>
      </c>
      <c r="S224" s="2399"/>
      <c r="T224" s="79" t="str">
        <f>IF(R224=1,"Y","")</f>
        <v>Y</v>
      </c>
      <c r="U224" s="428"/>
      <c r="V224" s="428"/>
      <c r="W224" s="428"/>
      <c r="X224" s="428"/>
      <c r="Y224" s="428"/>
      <c r="Z224" s="428"/>
      <c r="AA224" s="428"/>
      <c r="AB224" s="428"/>
      <c r="AC224" s="428"/>
      <c r="AD224" s="428"/>
      <c r="AE224" s="428"/>
      <c r="AF224" s="428"/>
      <c r="AG224" s="428"/>
      <c r="AH224" s="428"/>
      <c r="AI224" s="428"/>
      <c r="AJ224" s="2316"/>
      <c r="AK224" s="2316"/>
      <c r="AL224" s="2316"/>
      <c r="AM224" s="2313"/>
      <c r="AN224" s="798"/>
      <c r="AO224" s="798"/>
      <c r="AP224" s="798"/>
      <c r="AQ224" s="798"/>
      <c r="AR224" s="746"/>
      <c r="AS224" s="280"/>
      <c r="AT224" s="306"/>
      <c r="AU224" s="2382"/>
      <c r="AV224" s="2382"/>
      <c r="AW224" s="2382"/>
      <c r="AX224" s="2382"/>
      <c r="AY224" s="2382"/>
      <c r="AZ224" s="2382"/>
      <c r="BA224" s="2382"/>
      <c r="BB224" s="2382"/>
      <c r="BC224" s="2382"/>
      <c r="BD224" s="2382"/>
      <c r="BE224" s="2382"/>
      <c r="BF224" s="2382"/>
      <c r="BG224" s="2382"/>
      <c r="BH224" s="2382"/>
      <c r="BI224" s="2382"/>
      <c r="BJ224" s="2382"/>
      <c r="BK224" s="2382"/>
      <c r="BL224" s="2382"/>
      <c r="BM224" s="2382"/>
      <c r="BN224" s="2382"/>
      <c r="BO224" s="2382"/>
      <c r="BP224" s="2382"/>
      <c r="BQ224" s="2382"/>
      <c r="BR224" s="2382"/>
      <c r="BS224" s="2382"/>
      <c r="BT224" s="2382"/>
      <c r="BU224" s="2382"/>
      <c r="BV224" s="2382"/>
      <c r="BW224" s="2382"/>
      <c r="BX224" s="2382"/>
      <c r="BY224" s="589"/>
      <c r="BZ224" s="589"/>
      <c r="CA224" s="589"/>
    </row>
    <row r="225" spans="2:79" ht="16.5" customHeight="1" x14ac:dyDescent="0.3">
      <c r="B225" s="269"/>
      <c r="D225" s="509" t="s">
        <v>401</v>
      </c>
      <c r="E225" s="166" t="s">
        <v>98</v>
      </c>
      <c r="F225" s="65"/>
      <c r="G225" s="65"/>
      <c r="H225" s="31"/>
      <c r="I225" s="65"/>
      <c r="J225" s="363"/>
      <c r="K225" s="363"/>
      <c r="L225" s="363"/>
      <c r="M225" s="363"/>
      <c r="N225" s="364"/>
      <c r="O225" s="335"/>
      <c r="P225" s="2316"/>
      <c r="Q225" s="2316"/>
      <c r="R225" s="2316"/>
      <c r="S225" s="2316"/>
      <c r="T225" s="335"/>
      <c r="U225" s="467"/>
      <c r="V225" s="467"/>
      <c r="W225" s="467"/>
      <c r="X225" s="467"/>
      <c r="Y225" s="467"/>
      <c r="Z225" s="467"/>
      <c r="AA225" s="467"/>
      <c r="AB225" s="467"/>
      <c r="AC225" s="467"/>
      <c r="AD225" s="467"/>
      <c r="AE225" s="467"/>
      <c r="AF225" s="467"/>
      <c r="AG225" s="467"/>
      <c r="AH225" s="467"/>
      <c r="AI225" s="467"/>
      <c r="AJ225" s="2316"/>
      <c r="AK225" s="2316"/>
      <c r="AL225" s="2316"/>
      <c r="AM225" s="2313"/>
      <c r="AN225" s="798"/>
      <c r="AO225" s="798"/>
      <c r="AP225" s="798"/>
      <c r="AQ225" s="798"/>
      <c r="AR225" s="746"/>
      <c r="AS225" s="280"/>
      <c r="AT225" s="306"/>
      <c r="AU225" s="2382"/>
      <c r="AV225" s="2382"/>
      <c r="AW225" s="2382"/>
      <c r="AX225" s="2382"/>
      <c r="AY225" s="2382"/>
      <c r="AZ225" s="2382"/>
      <c r="BA225" s="2382"/>
      <c r="BB225" s="2382"/>
      <c r="BC225" s="2382"/>
      <c r="BD225" s="2382"/>
      <c r="BE225" s="2382"/>
      <c r="BF225" s="2382"/>
      <c r="BG225" s="2382"/>
      <c r="BH225" s="2382"/>
      <c r="BI225" s="2382"/>
      <c r="BJ225" s="2382"/>
      <c r="BK225" s="2382"/>
      <c r="BL225" s="2382"/>
      <c r="BM225" s="2382"/>
      <c r="BN225" s="2382"/>
      <c r="BO225" s="2382"/>
      <c r="BP225" s="2382"/>
      <c r="BQ225" s="2382"/>
      <c r="BR225" s="2382"/>
      <c r="BS225" s="2382"/>
      <c r="BT225" s="2382"/>
      <c r="BU225" s="2382"/>
      <c r="BV225" s="2382"/>
      <c r="BW225" s="2382"/>
      <c r="BX225" s="2382"/>
      <c r="BY225" s="589"/>
      <c r="BZ225" s="589"/>
      <c r="CA225" s="589"/>
    </row>
    <row r="226" spans="2:79" ht="16.5" customHeight="1" x14ac:dyDescent="0.3">
      <c r="B226" s="269"/>
      <c r="D226" s="362"/>
      <c r="E226" s="540" t="s">
        <v>552</v>
      </c>
      <c r="F226" s="64"/>
      <c r="G226" s="64"/>
      <c r="H226" s="363"/>
      <c r="I226" s="363"/>
      <c r="J226" s="363"/>
      <c r="K226" s="363"/>
      <c r="L226" s="363"/>
      <c r="M226" s="363"/>
      <c r="N226" s="364"/>
      <c r="O226" s="80" t="s">
        <v>180</v>
      </c>
      <c r="P226" s="2316">
        <v>3</v>
      </c>
      <c r="Q226" s="2316"/>
      <c r="R226" s="2413"/>
      <c r="S226" s="2414"/>
      <c r="T226" s="79" t="str">
        <f>IF(R226=1,"Y","")</f>
        <v/>
      </c>
      <c r="U226" s="569"/>
      <c r="V226" s="569"/>
      <c r="W226" s="569"/>
      <c r="X226" s="729"/>
      <c r="Y226" s="729"/>
      <c r="Z226" s="729"/>
      <c r="AA226" s="729"/>
      <c r="AB226" s="729"/>
      <c r="AC226" s="729"/>
      <c r="AD226" s="729"/>
      <c r="AE226" s="729"/>
      <c r="AF226" s="729"/>
      <c r="AG226" s="729"/>
      <c r="AH226" s="729"/>
      <c r="AI226" s="729"/>
      <c r="AJ226" s="2313"/>
      <c r="AK226" s="2314"/>
      <c r="AL226" s="2313"/>
      <c r="AM226" s="2488"/>
      <c r="AN226" s="798"/>
      <c r="AO226" s="798"/>
      <c r="AP226" s="798"/>
      <c r="AQ226" s="798"/>
      <c r="AR226" s="746"/>
      <c r="AS226" s="280"/>
      <c r="AT226" s="395"/>
      <c r="AU226" s="2382"/>
      <c r="AV226" s="2382"/>
      <c r="AW226" s="2382"/>
      <c r="AX226" s="2382"/>
      <c r="AY226" s="2382"/>
      <c r="AZ226" s="2382"/>
      <c r="BA226" s="2382"/>
      <c r="BB226" s="2382"/>
      <c r="BC226" s="2382"/>
      <c r="BD226" s="2382"/>
      <c r="BE226" s="2382"/>
      <c r="BF226" s="2382"/>
      <c r="BG226" s="2382"/>
      <c r="BH226" s="2382"/>
      <c r="BI226" s="2382"/>
      <c r="BJ226" s="2382"/>
      <c r="BK226" s="2382"/>
      <c r="BL226" s="2382"/>
      <c r="BM226" s="2382"/>
      <c r="BN226" s="2382"/>
      <c r="BO226" s="2382"/>
      <c r="BP226" s="2382"/>
      <c r="BQ226" s="2382"/>
      <c r="BR226" s="2382"/>
      <c r="BS226" s="2382"/>
      <c r="BT226" s="2382"/>
      <c r="BU226" s="2382"/>
      <c r="BV226" s="2382"/>
      <c r="BW226" s="2382"/>
      <c r="BX226" s="2382"/>
      <c r="BY226" s="589"/>
      <c r="BZ226" s="589"/>
      <c r="CA226" s="589"/>
    </row>
    <row r="227" spans="2:79" ht="16.5" customHeight="1" x14ac:dyDescent="0.3">
      <c r="B227" s="269"/>
      <c r="D227" s="362"/>
      <c r="E227" s="540" t="s">
        <v>553</v>
      </c>
      <c r="F227" s="64"/>
      <c r="G227" s="64"/>
      <c r="H227" s="363"/>
      <c r="I227" s="363"/>
      <c r="J227" s="363"/>
      <c r="K227" s="363"/>
      <c r="L227" s="363"/>
      <c r="M227" s="363"/>
      <c r="N227" s="364"/>
      <c r="O227" s="80" t="s">
        <v>180</v>
      </c>
      <c r="P227" s="2316">
        <v>5</v>
      </c>
      <c r="Q227" s="2316"/>
      <c r="R227" s="2399"/>
      <c r="S227" s="2399"/>
      <c r="T227" s="79"/>
      <c r="U227" s="428"/>
      <c r="V227" s="428"/>
      <c r="W227" s="428"/>
      <c r="X227" s="428"/>
      <c r="Y227" s="428"/>
      <c r="Z227" s="428"/>
      <c r="AA227" s="428"/>
      <c r="AB227" s="428"/>
      <c r="AC227" s="428"/>
      <c r="AD227" s="428"/>
      <c r="AE227" s="428"/>
      <c r="AF227" s="428"/>
      <c r="AG227" s="428"/>
      <c r="AH227" s="428"/>
      <c r="AI227" s="428"/>
      <c r="AJ227" s="2316"/>
      <c r="AK227" s="2316"/>
      <c r="AL227" s="2316"/>
      <c r="AM227" s="2313"/>
      <c r="AN227" s="798"/>
      <c r="AO227" s="798"/>
      <c r="AP227" s="798"/>
      <c r="AQ227" s="798"/>
      <c r="AR227" s="746"/>
      <c r="AS227" s="280"/>
      <c r="AT227" s="395"/>
      <c r="AU227" s="2382"/>
      <c r="AV227" s="2382"/>
      <c r="AW227" s="2382"/>
      <c r="AX227" s="2382"/>
      <c r="AY227" s="2382"/>
      <c r="AZ227" s="2382"/>
      <c r="BA227" s="2382"/>
      <c r="BB227" s="2382"/>
      <c r="BC227" s="2382"/>
      <c r="BD227" s="2382"/>
      <c r="BE227" s="2382"/>
      <c r="BF227" s="2382"/>
      <c r="BG227" s="2382"/>
      <c r="BH227" s="2382"/>
      <c r="BI227" s="2382"/>
      <c r="BJ227" s="2382"/>
      <c r="BK227" s="2382"/>
      <c r="BL227" s="2382"/>
      <c r="BM227" s="2382"/>
      <c r="BN227" s="2382"/>
      <c r="BO227" s="2382"/>
      <c r="BP227" s="2382"/>
      <c r="BQ227" s="2382"/>
      <c r="BR227" s="2382"/>
      <c r="BS227" s="2382"/>
      <c r="BT227" s="2382"/>
      <c r="BU227" s="2382"/>
      <c r="BV227" s="2382"/>
      <c r="BW227" s="2382"/>
      <c r="BX227" s="2382"/>
      <c r="BY227" s="589"/>
      <c r="BZ227" s="589"/>
      <c r="CA227" s="589"/>
    </row>
    <row r="228" spans="2:79" ht="16.5" customHeight="1" x14ac:dyDescent="0.3">
      <c r="B228" s="269"/>
      <c r="D228" s="149" t="s">
        <v>402</v>
      </c>
      <c r="E228" s="102" t="s">
        <v>328</v>
      </c>
      <c r="F228" s="138"/>
      <c r="G228" s="138"/>
      <c r="H228" s="109"/>
      <c r="I228" s="138"/>
      <c r="J228" s="365"/>
      <c r="K228" s="365"/>
      <c r="L228" s="365"/>
      <c r="M228" s="365"/>
      <c r="N228" s="234"/>
      <c r="O228" s="429" t="s">
        <v>180</v>
      </c>
      <c r="P228" s="2316">
        <v>1</v>
      </c>
      <c r="Q228" s="2316"/>
      <c r="R228" s="2399">
        <v>1</v>
      </c>
      <c r="S228" s="2399"/>
      <c r="T228" s="79" t="str">
        <f>IF(R228=1,"Y","")</f>
        <v>Y</v>
      </c>
      <c r="U228" s="428"/>
      <c r="V228" s="428"/>
      <c r="W228" s="428"/>
      <c r="X228" s="428"/>
      <c r="Y228" s="428"/>
      <c r="Z228" s="428"/>
      <c r="AA228" s="428"/>
      <c r="AB228" s="428"/>
      <c r="AC228" s="428"/>
      <c r="AD228" s="428"/>
      <c r="AE228" s="428"/>
      <c r="AF228" s="428"/>
      <c r="AG228" s="428"/>
      <c r="AH228" s="428"/>
      <c r="AI228" s="428"/>
      <c r="AJ228" s="2316"/>
      <c r="AK228" s="2316"/>
      <c r="AL228" s="2316"/>
      <c r="AM228" s="2313"/>
      <c r="AN228" s="798"/>
      <c r="AO228" s="798"/>
      <c r="AP228" s="798"/>
      <c r="AQ228" s="798"/>
      <c r="AR228" s="746"/>
      <c r="AS228" s="280"/>
      <c r="AT228" s="306"/>
      <c r="AU228" s="2382"/>
      <c r="AV228" s="2382"/>
      <c r="AW228" s="2382"/>
      <c r="AX228" s="2382"/>
      <c r="AY228" s="2382"/>
      <c r="AZ228" s="2382"/>
      <c r="BA228" s="2382"/>
      <c r="BB228" s="2382"/>
      <c r="BC228" s="2382"/>
      <c r="BD228" s="2382"/>
      <c r="BE228" s="2382"/>
      <c r="BF228" s="2382"/>
      <c r="BG228" s="2382"/>
      <c r="BH228" s="2382"/>
      <c r="BI228" s="2382"/>
      <c r="BJ228" s="2382"/>
      <c r="BK228" s="2382"/>
      <c r="BL228" s="2382"/>
      <c r="BM228" s="2382"/>
      <c r="BN228" s="2382"/>
      <c r="BO228" s="2382"/>
      <c r="BP228" s="2382"/>
      <c r="BQ228" s="2382"/>
      <c r="BR228" s="2382"/>
      <c r="BS228" s="2382"/>
      <c r="BT228" s="2382"/>
      <c r="BU228" s="2382"/>
      <c r="BV228" s="2382"/>
      <c r="BW228" s="2382"/>
      <c r="BX228" s="2382"/>
      <c r="BY228" s="589"/>
      <c r="BZ228" s="589"/>
      <c r="CA228" s="589"/>
    </row>
    <row r="229" spans="2:79" ht="16.5" customHeight="1" x14ac:dyDescent="0.3">
      <c r="B229" s="269"/>
      <c r="D229" s="509" t="s">
        <v>403</v>
      </c>
      <c r="E229" s="166" t="s">
        <v>99</v>
      </c>
      <c r="F229" s="65"/>
      <c r="G229" s="65"/>
      <c r="H229" s="31"/>
      <c r="I229" s="65"/>
      <c r="J229" s="363"/>
      <c r="K229" s="363"/>
      <c r="L229" s="363"/>
      <c r="M229" s="363"/>
      <c r="N229" s="364"/>
      <c r="O229" s="429" t="s">
        <v>180</v>
      </c>
      <c r="P229" s="2316">
        <v>1</v>
      </c>
      <c r="Q229" s="2316"/>
      <c r="R229" s="2399">
        <v>1</v>
      </c>
      <c r="S229" s="2399"/>
      <c r="T229" s="79" t="str">
        <f>IF(R229=1,"Y","")</f>
        <v>Y</v>
      </c>
      <c r="U229" s="428"/>
      <c r="V229" s="428"/>
      <c r="W229" s="428"/>
      <c r="X229" s="428"/>
      <c r="Y229" s="428"/>
      <c r="Z229" s="428"/>
      <c r="AA229" s="428"/>
      <c r="AB229" s="428"/>
      <c r="AC229" s="428"/>
      <c r="AD229" s="428"/>
      <c r="AE229" s="428"/>
      <c r="AF229" s="428"/>
      <c r="AG229" s="428"/>
      <c r="AH229" s="428"/>
      <c r="AI229" s="428"/>
      <c r="AJ229" s="2316"/>
      <c r="AK229" s="2316"/>
      <c r="AL229" s="2316"/>
      <c r="AM229" s="2313"/>
      <c r="AN229" s="798"/>
      <c r="AO229" s="798"/>
      <c r="AP229" s="798"/>
      <c r="AQ229" s="798"/>
      <c r="AR229" s="746"/>
      <c r="AS229" s="280"/>
      <c r="AT229" s="306"/>
      <c r="AU229" s="2382"/>
      <c r="AV229" s="2382"/>
      <c r="AW229" s="2382"/>
      <c r="AX229" s="2382"/>
      <c r="AY229" s="2382"/>
      <c r="AZ229" s="2382"/>
      <c r="BA229" s="2382"/>
      <c r="BB229" s="2382"/>
      <c r="BC229" s="2382"/>
      <c r="BD229" s="2382"/>
      <c r="BE229" s="2382"/>
      <c r="BF229" s="2382"/>
      <c r="BG229" s="2382"/>
      <c r="BH229" s="2382"/>
      <c r="BI229" s="2382"/>
      <c r="BJ229" s="2382"/>
      <c r="BK229" s="2382"/>
      <c r="BL229" s="2382"/>
      <c r="BM229" s="2382"/>
      <c r="BN229" s="2382"/>
      <c r="BO229" s="2382"/>
      <c r="BP229" s="2382"/>
      <c r="BQ229" s="2382"/>
      <c r="BR229" s="2382"/>
      <c r="BS229" s="2382"/>
      <c r="BT229" s="2382"/>
      <c r="BU229" s="2382"/>
      <c r="BV229" s="2382"/>
      <c r="BW229" s="2382"/>
      <c r="BX229" s="2382"/>
      <c r="BY229" s="589"/>
      <c r="BZ229" s="589"/>
      <c r="CA229" s="589"/>
    </row>
    <row r="230" spans="2:79" ht="16.5" customHeight="1" x14ac:dyDescent="0.3">
      <c r="B230" s="269"/>
      <c r="D230" s="419" t="s">
        <v>404</v>
      </c>
      <c r="E230" s="438" t="s">
        <v>405</v>
      </c>
      <c r="F230" s="252"/>
      <c r="G230" s="252"/>
      <c r="H230" s="252"/>
      <c r="I230" s="363"/>
      <c r="J230" s="363"/>
      <c r="K230" s="363"/>
      <c r="L230" s="363"/>
      <c r="M230" s="363"/>
      <c r="N230" s="364"/>
      <c r="O230" s="367"/>
      <c r="P230" s="2314"/>
      <c r="Q230" s="2316"/>
      <c r="R230" s="2316"/>
      <c r="S230" s="2316"/>
      <c r="T230" s="247"/>
      <c r="U230" s="412"/>
      <c r="V230" s="412"/>
      <c r="W230" s="412"/>
      <c r="X230" s="412"/>
      <c r="Y230" s="412"/>
      <c r="Z230" s="412"/>
      <c r="AA230" s="412"/>
      <c r="AB230" s="412"/>
      <c r="AC230" s="412"/>
      <c r="AD230" s="412"/>
      <c r="AE230" s="412"/>
      <c r="AF230" s="412"/>
      <c r="AG230" s="412"/>
      <c r="AH230" s="412"/>
      <c r="AI230" s="412"/>
      <c r="AJ230" s="694"/>
      <c r="AK230" s="695"/>
      <c r="AL230" s="310"/>
      <c r="AM230" s="841"/>
      <c r="AN230" s="798"/>
      <c r="AO230" s="798"/>
      <c r="AP230" s="798"/>
      <c r="AQ230" s="798"/>
      <c r="AR230" s="746"/>
      <c r="AS230" s="280"/>
      <c r="AT230" s="306"/>
      <c r="AU230" s="2382"/>
      <c r="AV230" s="2382"/>
      <c r="AW230" s="2382"/>
      <c r="AX230" s="2382"/>
      <c r="AY230" s="2382"/>
      <c r="AZ230" s="2382"/>
      <c r="BA230" s="2382"/>
      <c r="BB230" s="2382"/>
      <c r="BC230" s="2382"/>
      <c r="BD230" s="2382"/>
      <c r="BE230" s="2382"/>
      <c r="BF230" s="2382"/>
      <c r="BG230" s="2382"/>
      <c r="BH230" s="2382"/>
      <c r="BI230" s="2382"/>
      <c r="BJ230" s="2382"/>
      <c r="BK230" s="2382"/>
      <c r="BL230" s="2382"/>
      <c r="BM230" s="2382"/>
      <c r="BN230" s="2382"/>
      <c r="BO230" s="2382"/>
      <c r="BP230" s="2382"/>
      <c r="BQ230" s="2382"/>
      <c r="BR230" s="2382"/>
      <c r="BS230" s="2382"/>
      <c r="BT230" s="2382"/>
      <c r="BU230" s="2382"/>
      <c r="BV230" s="2382"/>
      <c r="BW230" s="2382"/>
      <c r="BX230" s="2382"/>
      <c r="BY230" s="589"/>
      <c r="BZ230" s="589"/>
      <c r="CA230" s="589"/>
    </row>
    <row r="231" spans="2:79" ht="16.5" customHeight="1" x14ac:dyDescent="0.3">
      <c r="B231" s="269"/>
      <c r="D231" s="143"/>
      <c r="E231" s="2495" t="s">
        <v>554</v>
      </c>
      <c r="F231" s="2495"/>
      <c r="G231" s="2495"/>
      <c r="H231" s="2495"/>
      <c r="I231" s="2495"/>
      <c r="J231" s="2495"/>
      <c r="K231" s="2495"/>
      <c r="L231" s="2495"/>
      <c r="M231" s="2495"/>
      <c r="N231" s="2496"/>
      <c r="O231" s="2499" t="s">
        <v>180</v>
      </c>
      <c r="P231" s="2480">
        <v>5</v>
      </c>
      <c r="Q231" s="2481"/>
      <c r="R231" s="2501">
        <v>1</v>
      </c>
      <c r="S231" s="2340"/>
      <c r="T231" s="2502"/>
      <c r="U231" s="591"/>
      <c r="V231" s="591"/>
      <c r="W231" s="591"/>
      <c r="X231" s="744"/>
      <c r="Y231" s="744"/>
      <c r="Z231" s="744"/>
      <c r="AA231" s="744"/>
      <c r="AB231" s="744"/>
      <c r="AC231" s="744"/>
      <c r="AD231" s="744"/>
      <c r="AE231" s="744"/>
      <c r="AF231" s="744"/>
      <c r="AG231" s="744"/>
      <c r="AH231" s="744"/>
      <c r="AI231" s="744"/>
      <c r="AJ231" s="2504"/>
      <c r="AK231" s="2505"/>
      <c r="AL231" s="2420"/>
      <c r="AM231" s="2493"/>
      <c r="AN231" s="798"/>
      <c r="AO231" s="798"/>
      <c r="AP231" s="798"/>
      <c r="AQ231" s="798"/>
      <c r="AR231" s="746"/>
      <c r="AS231" s="280"/>
      <c r="AT231" s="306"/>
      <c r="AU231" s="2382"/>
      <c r="AV231" s="2382"/>
      <c r="AW231" s="2382"/>
      <c r="AX231" s="2382"/>
      <c r="AY231" s="2382"/>
      <c r="AZ231" s="2382"/>
      <c r="BA231" s="2382"/>
      <c r="BB231" s="2382"/>
      <c r="BC231" s="2382"/>
      <c r="BD231" s="2382"/>
      <c r="BE231" s="2382"/>
      <c r="BF231" s="2382"/>
      <c r="BG231" s="2382"/>
      <c r="BH231" s="2382"/>
      <c r="BI231" s="2382"/>
      <c r="BJ231" s="2382"/>
      <c r="BK231" s="2382"/>
      <c r="BL231" s="2382"/>
      <c r="BM231" s="2382"/>
      <c r="BN231" s="2382"/>
      <c r="BO231" s="2382"/>
      <c r="BP231" s="2382"/>
      <c r="BQ231" s="2382"/>
      <c r="BR231" s="2382"/>
      <c r="BS231" s="2382"/>
      <c r="BT231" s="2382"/>
      <c r="BU231" s="2382"/>
      <c r="BV231" s="2382"/>
      <c r="BW231" s="2382"/>
      <c r="BX231" s="2382"/>
      <c r="BY231" s="589"/>
      <c r="BZ231" s="589"/>
      <c r="CA231" s="589"/>
    </row>
    <row r="232" spans="2:79" ht="16.5" customHeight="1" x14ac:dyDescent="0.3">
      <c r="B232" s="269"/>
      <c r="D232" s="361"/>
      <c r="E232" s="2497"/>
      <c r="F232" s="2497"/>
      <c r="G232" s="2497"/>
      <c r="H232" s="2497"/>
      <c r="I232" s="2497"/>
      <c r="J232" s="2497"/>
      <c r="K232" s="2497"/>
      <c r="L232" s="2497"/>
      <c r="M232" s="2497"/>
      <c r="N232" s="2498"/>
      <c r="O232" s="2500"/>
      <c r="P232" s="2374"/>
      <c r="Q232" s="2375"/>
      <c r="R232" s="2343"/>
      <c r="S232" s="2344"/>
      <c r="T232" s="2503"/>
      <c r="U232" s="592"/>
      <c r="V232" s="592"/>
      <c r="W232" s="592"/>
      <c r="X232" s="745"/>
      <c r="Y232" s="745"/>
      <c r="Z232" s="745"/>
      <c r="AA232" s="745"/>
      <c r="AB232" s="745"/>
      <c r="AC232" s="745"/>
      <c r="AD232" s="745"/>
      <c r="AE232" s="745"/>
      <c r="AF232" s="745"/>
      <c r="AG232" s="745"/>
      <c r="AH232" s="745"/>
      <c r="AI232" s="745"/>
      <c r="AJ232" s="2506"/>
      <c r="AK232" s="2507"/>
      <c r="AL232" s="2422"/>
      <c r="AM232" s="2494"/>
      <c r="AN232" s="798"/>
      <c r="AO232" s="798"/>
      <c r="AP232" s="798"/>
      <c r="AQ232" s="798"/>
      <c r="AR232" s="746"/>
      <c r="AS232" s="280"/>
      <c r="AT232" s="306"/>
      <c r="AU232" s="2382"/>
      <c r="AV232" s="2382"/>
      <c r="AW232" s="2382"/>
      <c r="AX232" s="2382"/>
      <c r="AY232" s="2382"/>
      <c r="AZ232" s="2382"/>
      <c r="BA232" s="2382"/>
      <c r="BB232" s="2382"/>
      <c r="BC232" s="2382"/>
      <c r="BD232" s="2382"/>
      <c r="BE232" s="2382"/>
      <c r="BF232" s="2382"/>
      <c r="BG232" s="2382"/>
      <c r="BH232" s="2382"/>
      <c r="BI232" s="2382"/>
      <c r="BJ232" s="2382"/>
      <c r="BK232" s="2382"/>
      <c r="BL232" s="2382"/>
      <c r="BM232" s="2382"/>
      <c r="BN232" s="2382"/>
      <c r="BO232" s="2382"/>
      <c r="BP232" s="2382"/>
      <c r="BQ232" s="2382"/>
      <c r="BR232" s="2382"/>
      <c r="BS232" s="2382"/>
      <c r="BT232" s="2382"/>
      <c r="BU232" s="2382"/>
      <c r="BV232" s="2382"/>
      <c r="BW232" s="2382"/>
      <c r="BX232" s="2382"/>
      <c r="BY232" s="589"/>
      <c r="BZ232" s="589"/>
      <c r="CA232" s="589"/>
    </row>
    <row r="233" spans="2:79" ht="16.5" customHeight="1" x14ac:dyDescent="0.3">
      <c r="B233" s="269"/>
      <c r="D233" s="144"/>
      <c r="E233" s="237" t="s">
        <v>406</v>
      </c>
      <c r="F233" s="365"/>
      <c r="G233" s="365"/>
      <c r="H233" s="365"/>
      <c r="I233" s="365"/>
      <c r="J233" s="365"/>
      <c r="K233" s="365"/>
      <c r="L233" s="365"/>
      <c r="M233" s="365"/>
      <c r="N233" s="234"/>
      <c r="O233" s="367"/>
      <c r="P233" s="2488"/>
      <c r="Q233" s="2314"/>
      <c r="R233" s="2313"/>
      <c r="S233" s="2314"/>
      <c r="T233" s="247"/>
      <c r="U233" s="412"/>
      <c r="V233" s="412"/>
      <c r="W233" s="412"/>
      <c r="X233" s="412"/>
      <c r="Y233" s="412"/>
      <c r="Z233" s="412"/>
      <c r="AA233" s="412"/>
      <c r="AB233" s="412"/>
      <c r="AC233" s="412"/>
      <c r="AD233" s="412"/>
      <c r="AE233" s="412"/>
      <c r="AF233" s="412"/>
      <c r="AG233" s="412"/>
      <c r="AH233" s="412"/>
      <c r="AI233" s="412"/>
      <c r="AJ233" s="694"/>
      <c r="AK233" s="695"/>
      <c r="AL233" s="310"/>
      <c r="AM233" s="841"/>
      <c r="AN233" s="798"/>
      <c r="AO233" s="798"/>
      <c r="AP233" s="798"/>
      <c r="AQ233" s="798"/>
      <c r="AR233" s="746"/>
      <c r="AS233" s="280"/>
      <c r="AT233" s="306"/>
      <c r="AU233" s="2382"/>
      <c r="AV233" s="2382"/>
      <c r="AW233" s="2382"/>
      <c r="AX233" s="2382"/>
      <c r="AY233" s="2382"/>
      <c r="AZ233" s="2382"/>
      <c r="BA233" s="2382"/>
      <c r="BB233" s="2382"/>
      <c r="BC233" s="2382"/>
      <c r="BD233" s="2382"/>
      <c r="BE233" s="2382"/>
      <c r="BF233" s="2382"/>
      <c r="BG233" s="2382"/>
      <c r="BH233" s="2382"/>
      <c r="BI233" s="2382"/>
      <c r="BJ233" s="2382"/>
      <c r="BK233" s="2382"/>
      <c r="BL233" s="2382"/>
      <c r="BM233" s="2382"/>
      <c r="BN233" s="2382"/>
      <c r="BO233" s="2382"/>
      <c r="BP233" s="2382"/>
      <c r="BQ233" s="2382"/>
      <c r="BR233" s="2382"/>
      <c r="BS233" s="2382"/>
      <c r="BT233" s="2382"/>
      <c r="BU233" s="2382"/>
      <c r="BV233" s="2382"/>
      <c r="BW233" s="2382"/>
      <c r="BX233" s="2382"/>
      <c r="BY233" s="589"/>
      <c r="BZ233" s="589"/>
      <c r="CA233" s="589"/>
    </row>
    <row r="234" spans="2:79" ht="16.5" customHeight="1" x14ac:dyDescent="0.3">
      <c r="B234" s="269"/>
      <c r="D234" s="419" t="s">
        <v>407</v>
      </c>
      <c r="E234" s="420" t="s">
        <v>353</v>
      </c>
      <c r="F234" s="292"/>
      <c r="G234" s="292"/>
      <c r="H234" s="106"/>
      <c r="I234" s="106"/>
      <c r="J234" s="106"/>
      <c r="K234" s="363"/>
      <c r="L234" s="363"/>
      <c r="M234" s="363"/>
      <c r="N234" s="364"/>
      <c r="O234" s="367"/>
      <c r="P234" s="2313"/>
      <c r="Q234" s="2314"/>
      <c r="R234" s="32"/>
      <c r="S234" s="164"/>
      <c r="T234" s="247"/>
      <c r="U234" s="412"/>
      <c r="V234" s="412"/>
      <c r="W234" s="412"/>
      <c r="X234" s="412"/>
      <c r="Y234" s="412"/>
      <c r="Z234" s="412"/>
      <c r="AA234" s="412"/>
      <c r="AB234" s="412"/>
      <c r="AC234" s="412"/>
      <c r="AD234" s="412"/>
      <c r="AE234" s="412"/>
      <c r="AF234" s="412"/>
      <c r="AG234" s="412"/>
      <c r="AH234" s="412"/>
      <c r="AI234" s="412"/>
      <c r="AJ234" s="694"/>
      <c r="AK234" s="695"/>
      <c r="AL234" s="310"/>
      <c r="AM234" s="841"/>
      <c r="AN234" s="798"/>
      <c r="AO234" s="798"/>
      <c r="AP234" s="798"/>
      <c r="AQ234" s="798"/>
      <c r="AR234" s="746"/>
      <c r="AS234" s="280"/>
      <c r="AT234" s="306"/>
      <c r="AU234" s="2382"/>
      <c r="AV234" s="2382"/>
      <c r="AW234" s="2382"/>
      <c r="AX234" s="2382"/>
      <c r="AY234" s="2382"/>
      <c r="AZ234" s="2382"/>
      <c r="BA234" s="2382"/>
      <c r="BB234" s="2382"/>
      <c r="BC234" s="2382"/>
      <c r="BD234" s="2382"/>
      <c r="BE234" s="2382"/>
      <c r="BF234" s="2382"/>
      <c r="BG234" s="2382"/>
      <c r="BH234" s="2382"/>
      <c r="BI234" s="2382"/>
      <c r="BJ234" s="2382"/>
      <c r="BK234" s="2382"/>
      <c r="BL234" s="2382"/>
      <c r="BM234" s="2382"/>
      <c r="BN234" s="2382"/>
      <c r="BO234" s="2382"/>
      <c r="BP234" s="2382"/>
      <c r="BQ234" s="2382"/>
      <c r="BR234" s="2382"/>
      <c r="BS234" s="2382"/>
      <c r="BT234" s="2382"/>
      <c r="BU234" s="2382"/>
      <c r="BV234" s="2382"/>
      <c r="BW234" s="2382"/>
      <c r="BX234" s="2382"/>
      <c r="BY234" s="589"/>
      <c r="BZ234" s="589"/>
      <c r="CA234" s="589"/>
    </row>
    <row r="235" spans="2:79" ht="16.5" customHeight="1" x14ac:dyDescent="0.3">
      <c r="B235" s="269"/>
      <c r="D235" s="144"/>
      <c r="E235" s="141" t="s">
        <v>29</v>
      </c>
      <c r="F235" s="365"/>
      <c r="G235" s="365"/>
      <c r="H235" s="365"/>
      <c r="I235" s="365"/>
      <c r="J235" s="365"/>
      <c r="K235" s="365"/>
      <c r="L235" s="365"/>
      <c r="M235" s="365"/>
      <c r="N235" s="234"/>
      <c r="O235" s="78" t="s">
        <v>53</v>
      </c>
      <c r="P235" s="2314">
        <v>2</v>
      </c>
      <c r="Q235" s="2316"/>
      <c r="R235" s="2490">
        <v>2</v>
      </c>
      <c r="S235" s="2490"/>
      <c r="T235" s="79" t="str">
        <f>IF(R235=2,"Y","")</f>
        <v>Y</v>
      </c>
      <c r="U235" s="569"/>
      <c r="V235" s="569"/>
      <c r="W235" s="569"/>
      <c r="X235" s="744"/>
      <c r="Y235" s="744"/>
      <c r="Z235" s="744"/>
      <c r="AA235" s="744"/>
      <c r="AB235" s="744"/>
      <c r="AC235" s="744"/>
      <c r="AD235" s="744"/>
      <c r="AE235" s="744"/>
      <c r="AF235" s="744"/>
      <c r="AG235" s="744"/>
      <c r="AH235" s="744"/>
      <c r="AI235" s="744"/>
      <c r="AJ235" s="2357" t="s">
        <v>669</v>
      </c>
      <c r="AK235" s="2358"/>
      <c r="AL235" s="2363">
        <f>'[38]Intro MM'!$O$18</f>
        <v>0.34</v>
      </c>
      <c r="AM235" s="2326"/>
      <c r="AN235" s="798"/>
      <c r="AO235" s="798"/>
      <c r="AP235" s="798"/>
      <c r="AQ235" s="798"/>
      <c r="AR235" s="746"/>
      <c r="AS235" s="280"/>
      <c r="AT235" s="306"/>
      <c r="AU235" s="2382"/>
      <c r="AV235" s="2382"/>
      <c r="AW235" s="2382"/>
      <c r="AX235" s="2382"/>
      <c r="AY235" s="2382"/>
      <c r="AZ235" s="2382"/>
      <c r="BA235" s="2382"/>
      <c r="BB235" s="2382"/>
      <c r="BC235" s="2382"/>
      <c r="BD235" s="2382"/>
      <c r="BE235" s="2382"/>
      <c r="BF235" s="2382"/>
      <c r="BG235" s="2382"/>
      <c r="BH235" s="2382"/>
      <c r="BI235" s="2382"/>
      <c r="BJ235" s="2382"/>
      <c r="BK235" s="2382"/>
      <c r="BL235" s="2382"/>
      <c r="BM235" s="2382"/>
      <c r="BN235" s="2382"/>
      <c r="BO235" s="2382"/>
      <c r="BP235" s="2382"/>
      <c r="BQ235" s="2382"/>
      <c r="BR235" s="2382"/>
      <c r="BS235" s="2382"/>
      <c r="BT235" s="2382"/>
      <c r="BU235" s="2382"/>
      <c r="BV235" s="2382"/>
      <c r="BW235" s="2382"/>
      <c r="BX235" s="2382"/>
      <c r="BY235" s="589"/>
      <c r="BZ235" s="589"/>
      <c r="CA235" s="589"/>
    </row>
    <row r="236" spans="2:79" ht="16.5" customHeight="1" x14ac:dyDescent="0.3">
      <c r="B236" s="269"/>
      <c r="D236" s="362"/>
      <c r="E236" s="72" t="s">
        <v>30</v>
      </c>
      <c r="F236" s="363"/>
      <c r="G236" s="363"/>
      <c r="H236" s="363"/>
      <c r="I236" s="363"/>
      <c r="J236" s="363"/>
      <c r="K236" s="363"/>
      <c r="L236" s="363"/>
      <c r="M236" s="363"/>
      <c r="N236" s="364"/>
      <c r="O236" s="78" t="s">
        <v>53</v>
      </c>
      <c r="P236" s="2314">
        <v>4</v>
      </c>
      <c r="Q236" s="2316"/>
      <c r="R236" s="2490"/>
      <c r="S236" s="2490"/>
      <c r="T236" s="79" t="str">
        <f>IF(R236=4,"Y","")</f>
        <v/>
      </c>
      <c r="U236" s="569"/>
      <c r="V236" s="569"/>
      <c r="W236" s="569"/>
      <c r="X236" s="731"/>
      <c r="Y236" s="731"/>
      <c r="Z236" s="731"/>
      <c r="AA236" s="731"/>
      <c r="AB236" s="731"/>
      <c r="AC236" s="731"/>
      <c r="AD236" s="731"/>
      <c r="AE236" s="731"/>
      <c r="AF236" s="731"/>
      <c r="AG236" s="731"/>
      <c r="AH236" s="731"/>
      <c r="AI236" s="731"/>
      <c r="AJ236" s="2359"/>
      <c r="AK236" s="2360"/>
      <c r="AL236" s="2327"/>
      <c r="AM236" s="2328"/>
      <c r="AN236" s="798"/>
      <c r="AO236" s="798"/>
      <c r="AP236" s="798"/>
      <c r="AQ236" s="798"/>
      <c r="AR236" s="746"/>
      <c r="AS236" s="280"/>
      <c r="AT236" s="306"/>
      <c r="AU236" s="2382"/>
      <c r="AV236" s="2382"/>
      <c r="AW236" s="2382"/>
      <c r="AX236" s="2382"/>
      <c r="AY236" s="2382"/>
      <c r="AZ236" s="2382"/>
      <c r="BA236" s="2382"/>
      <c r="BB236" s="2382"/>
      <c r="BC236" s="2382"/>
      <c r="BD236" s="2382"/>
      <c r="BE236" s="2382"/>
      <c r="BF236" s="2382"/>
      <c r="BG236" s="2382"/>
      <c r="BH236" s="2382"/>
      <c r="BI236" s="2382"/>
      <c r="BJ236" s="2382"/>
      <c r="BK236" s="2382"/>
      <c r="BL236" s="2382"/>
      <c r="BM236" s="2382"/>
      <c r="BN236" s="2382"/>
      <c r="BO236" s="2382"/>
      <c r="BP236" s="2382"/>
      <c r="BQ236" s="2382"/>
      <c r="BR236" s="2382"/>
      <c r="BS236" s="2382"/>
      <c r="BT236" s="2382"/>
      <c r="BU236" s="2382"/>
      <c r="BV236" s="2382"/>
      <c r="BW236" s="2382"/>
      <c r="BX236" s="2382"/>
      <c r="BY236" s="589"/>
      <c r="BZ236" s="589"/>
      <c r="CA236" s="589"/>
    </row>
    <row r="237" spans="2:79" ht="16.5" customHeight="1" x14ac:dyDescent="0.3">
      <c r="B237" s="269"/>
      <c r="D237" s="144"/>
      <c r="E237" s="141" t="s">
        <v>31</v>
      </c>
      <c r="F237" s="365"/>
      <c r="G237" s="365"/>
      <c r="H237" s="365"/>
      <c r="I237" s="365"/>
      <c r="J237" s="365"/>
      <c r="K237" s="365"/>
      <c r="L237" s="365"/>
      <c r="M237" s="365"/>
      <c r="N237" s="234"/>
      <c r="O237" s="78" t="s">
        <v>53</v>
      </c>
      <c r="P237" s="2488">
        <v>6</v>
      </c>
      <c r="Q237" s="2314"/>
      <c r="R237" s="2491"/>
      <c r="S237" s="2492"/>
      <c r="T237" s="79" t="str">
        <f>IF(R237=6,"Y","")</f>
        <v/>
      </c>
      <c r="U237" s="569"/>
      <c r="V237" s="569"/>
      <c r="W237" s="569"/>
      <c r="X237" s="731"/>
      <c r="Y237" s="731"/>
      <c r="Z237" s="731"/>
      <c r="AA237" s="731"/>
      <c r="AB237" s="731"/>
      <c r="AC237" s="731"/>
      <c r="AD237" s="731"/>
      <c r="AE237" s="731"/>
      <c r="AF237" s="731"/>
      <c r="AG237" s="731"/>
      <c r="AH237" s="731"/>
      <c r="AI237" s="731"/>
      <c r="AJ237" s="2359"/>
      <c r="AK237" s="2360"/>
      <c r="AL237" s="2327"/>
      <c r="AM237" s="2328"/>
      <c r="AN237" s="798"/>
      <c r="AO237" s="798"/>
      <c r="AP237" s="798"/>
      <c r="AQ237" s="798"/>
      <c r="AR237" s="746"/>
      <c r="AS237" s="280"/>
      <c r="AT237" s="306"/>
      <c r="AU237" s="2382"/>
      <c r="AV237" s="2382"/>
      <c r="AW237" s="2382"/>
      <c r="AX237" s="2382"/>
      <c r="AY237" s="2382"/>
      <c r="AZ237" s="2382"/>
      <c r="BA237" s="2382"/>
      <c r="BB237" s="2382"/>
      <c r="BC237" s="2382"/>
      <c r="BD237" s="2382"/>
      <c r="BE237" s="2382"/>
      <c r="BF237" s="2382"/>
      <c r="BG237" s="2382"/>
      <c r="BH237" s="2382"/>
      <c r="BI237" s="2382"/>
      <c r="BJ237" s="2382"/>
      <c r="BK237" s="2382"/>
      <c r="BL237" s="2382"/>
      <c r="BM237" s="2382"/>
      <c r="BN237" s="2382"/>
      <c r="BO237" s="2382"/>
      <c r="BP237" s="2382"/>
      <c r="BQ237" s="2382"/>
      <c r="BR237" s="2382"/>
      <c r="BS237" s="2382"/>
      <c r="BT237" s="2382"/>
      <c r="BU237" s="2382"/>
      <c r="BV237" s="2382"/>
      <c r="BW237" s="2382"/>
      <c r="BX237" s="2382"/>
      <c r="BY237" s="589"/>
      <c r="BZ237" s="589"/>
      <c r="CA237" s="589"/>
    </row>
    <row r="238" spans="2:79" ht="16.5" customHeight="1" x14ac:dyDescent="0.3">
      <c r="B238" s="269"/>
      <c r="D238" s="362"/>
      <c r="E238" s="72" t="s">
        <v>32</v>
      </c>
      <c r="F238" s="363"/>
      <c r="G238" s="363"/>
      <c r="H238" s="363"/>
      <c r="I238" s="363"/>
      <c r="J238" s="363"/>
      <c r="K238" s="363"/>
      <c r="L238" s="363"/>
      <c r="M238" s="363"/>
      <c r="N238" s="364"/>
      <c r="O238" s="78" t="s">
        <v>53</v>
      </c>
      <c r="P238" s="2488">
        <v>8</v>
      </c>
      <c r="Q238" s="2314"/>
      <c r="R238" s="2491"/>
      <c r="S238" s="2492"/>
      <c r="T238" s="79" t="str">
        <f>IF(R238=8,"Y","")</f>
        <v/>
      </c>
      <c r="U238" s="569"/>
      <c r="V238" s="569"/>
      <c r="W238" s="569"/>
      <c r="X238" s="731"/>
      <c r="Y238" s="731"/>
      <c r="Z238" s="731"/>
      <c r="AA238" s="731"/>
      <c r="AB238" s="731"/>
      <c r="AC238" s="731"/>
      <c r="AD238" s="731"/>
      <c r="AE238" s="731"/>
      <c r="AF238" s="731"/>
      <c r="AG238" s="731"/>
      <c r="AH238" s="731"/>
      <c r="AI238" s="731"/>
      <c r="AJ238" s="2359"/>
      <c r="AK238" s="2360"/>
      <c r="AL238" s="2327"/>
      <c r="AM238" s="2328"/>
      <c r="AN238" s="798"/>
      <c r="AO238" s="798"/>
      <c r="AP238" s="798"/>
      <c r="AQ238" s="798"/>
      <c r="AR238" s="746"/>
      <c r="AS238" s="280"/>
      <c r="AT238" s="306"/>
      <c r="AU238" s="2382"/>
      <c r="AV238" s="2382"/>
      <c r="AW238" s="2382"/>
      <c r="AX238" s="2382"/>
      <c r="AY238" s="2382"/>
      <c r="AZ238" s="2382"/>
      <c r="BA238" s="2382"/>
      <c r="BB238" s="2382"/>
      <c r="BC238" s="2382"/>
      <c r="BD238" s="2382"/>
      <c r="BE238" s="2382"/>
      <c r="BF238" s="2382"/>
      <c r="BG238" s="2382"/>
      <c r="BH238" s="2382"/>
      <c r="BI238" s="2382"/>
      <c r="BJ238" s="2382"/>
      <c r="BK238" s="2382"/>
      <c r="BL238" s="2382"/>
      <c r="BM238" s="2382"/>
      <c r="BN238" s="2382"/>
      <c r="BO238" s="2382"/>
      <c r="BP238" s="2382"/>
      <c r="BQ238" s="2382"/>
      <c r="BR238" s="2382"/>
      <c r="BS238" s="2382"/>
      <c r="BT238" s="2382"/>
      <c r="BU238" s="2382"/>
      <c r="BV238" s="2382"/>
      <c r="BW238" s="2382"/>
      <c r="BX238" s="2382"/>
      <c r="BY238" s="589"/>
      <c r="BZ238" s="589"/>
      <c r="CA238" s="589"/>
    </row>
    <row r="239" spans="2:79" ht="16.5" customHeight="1" x14ac:dyDescent="0.3">
      <c r="B239" s="269"/>
      <c r="D239" s="361"/>
      <c r="E239" s="170" t="s">
        <v>33</v>
      </c>
      <c r="F239" s="359"/>
      <c r="G239" s="359"/>
      <c r="H239" s="359"/>
      <c r="I239" s="359"/>
      <c r="J239" s="359"/>
      <c r="K239" s="359"/>
      <c r="L239" s="359"/>
      <c r="M239" s="359"/>
      <c r="N239" s="360"/>
      <c r="O239" s="78" t="s">
        <v>53</v>
      </c>
      <c r="P239" s="2488">
        <v>10</v>
      </c>
      <c r="Q239" s="2314"/>
      <c r="R239" s="2491"/>
      <c r="S239" s="2492"/>
      <c r="T239" s="79" t="str">
        <f>IF(R239=P239,"Y","")</f>
        <v/>
      </c>
      <c r="U239" s="569"/>
      <c r="V239" s="569"/>
      <c r="W239" s="569"/>
      <c r="X239" s="745"/>
      <c r="Y239" s="745"/>
      <c r="Z239" s="745"/>
      <c r="AA239" s="745"/>
      <c r="AB239" s="745"/>
      <c r="AC239" s="745"/>
      <c r="AD239" s="745"/>
      <c r="AE239" s="745"/>
      <c r="AF239" s="745"/>
      <c r="AG239" s="745"/>
      <c r="AH239" s="745"/>
      <c r="AI239" s="745"/>
      <c r="AJ239" s="2361"/>
      <c r="AK239" s="2362"/>
      <c r="AL239" s="2329"/>
      <c r="AM239" s="2330"/>
      <c r="AN239" s="798"/>
      <c r="AO239" s="798"/>
      <c r="AP239" s="798"/>
      <c r="AQ239" s="798"/>
      <c r="AR239" s="746"/>
      <c r="AS239" s="280"/>
      <c r="AT239" s="306"/>
      <c r="AU239" s="2382"/>
      <c r="AV239" s="2382"/>
      <c r="AW239" s="2382"/>
      <c r="AX239" s="2382"/>
      <c r="AY239" s="2382"/>
      <c r="AZ239" s="2382"/>
      <c r="BA239" s="2382"/>
      <c r="BB239" s="2382"/>
      <c r="BC239" s="2382"/>
      <c r="BD239" s="2382"/>
      <c r="BE239" s="2382"/>
      <c r="BF239" s="2382"/>
      <c r="BG239" s="2382"/>
      <c r="BH239" s="2382"/>
      <c r="BI239" s="2382"/>
      <c r="BJ239" s="2382"/>
      <c r="BK239" s="2382"/>
      <c r="BL239" s="2382"/>
      <c r="BM239" s="2382"/>
      <c r="BN239" s="2382"/>
      <c r="BO239" s="2382"/>
      <c r="BP239" s="2382"/>
      <c r="BQ239" s="2382"/>
      <c r="BR239" s="2382"/>
      <c r="BS239" s="2382"/>
      <c r="BT239" s="2382"/>
      <c r="BU239" s="2382"/>
      <c r="BV239" s="2382"/>
      <c r="BW239" s="2382"/>
      <c r="BX239" s="2382"/>
      <c r="BY239" s="589"/>
      <c r="BZ239" s="589"/>
      <c r="CA239" s="589"/>
    </row>
    <row r="240" spans="2:79" s="398" customFormat="1" ht="16.5" customHeight="1" x14ac:dyDescent="0.3">
      <c r="B240" s="456"/>
      <c r="D240" s="561" t="s">
        <v>408</v>
      </c>
      <c r="E240" s="562" t="s">
        <v>354</v>
      </c>
      <c r="F240" s="563"/>
      <c r="G240" s="563"/>
      <c r="H240" s="359"/>
      <c r="I240" s="359"/>
      <c r="J240" s="359"/>
      <c r="K240" s="359"/>
      <c r="L240" s="359"/>
      <c r="M240" s="359"/>
      <c r="N240" s="359"/>
      <c r="O240" s="467"/>
      <c r="P240" s="2313"/>
      <c r="Q240" s="2314"/>
      <c r="R240" s="576"/>
      <c r="S240" s="577"/>
      <c r="T240" s="554"/>
      <c r="U240" s="570"/>
      <c r="V240" s="428"/>
      <c r="W240" s="598"/>
      <c r="X240" s="750"/>
      <c r="Y240" s="750"/>
      <c r="Z240" s="750"/>
      <c r="AA240" s="750"/>
      <c r="AB240" s="750"/>
      <c r="AC240" s="750"/>
      <c r="AD240" s="750"/>
      <c r="AE240" s="750"/>
      <c r="AF240" s="750"/>
      <c r="AG240" s="750"/>
      <c r="AH240" s="750"/>
      <c r="AI240" s="750"/>
      <c r="AJ240" s="697"/>
      <c r="AK240" s="698"/>
      <c r="AL240" s="576"/>
      <c r="AM240" s="841"/>
      <c r="AN240" s="798"/>
      <c r="AO240" s="798"/>
      <c r="AP240" s="798"/>
      <c r="AQ240" s="798"/>
      <c r="AR240" s="746"/>
      <c r="AS240" s="458"/>
      <c r="AT240" s="558"/>
      <c r="AU240" s="2382"/>
      <c r="AV240" s="2382"/>
      <c r="AW240" s="2382"/>
      <c r="AX240" s="2382"/>
      <c r="AY240" s="2382"/>
      <c r="AZ240" s="2382"/>
      <c r="BA240" s="2382"/>
      <c r="BB240" s="2382"/>
      <c r="BC240" s="2382"/>
      <c r="BD240" s="2382"/>
      <c r="BE240" s="2382"/>
      <c r="BF240" s="2382"/>
      <c r="BG240" s="2382"/>
      <c r="BH240" s="2382"/>
      <c r="BI240" s="2382"/>
      <c r="BJ240" s="2382"/>
      <c r="BK240" s="2382"/>
      <c r="BL240" s="2382"/>
      <c r="BM240" s="2382"/>
      <c r="BN240" s="2382"/>
      <c r="BO240" s="2382"/>
      <c r="BP240" s="2382"/>
      <c r="BQ240" s="2382"/>
      <c r="BR240" s="2382"/>
      <c r="BS240" s="2382"/>
      <c r="BT240" s="2382"/>
      <c r="BU240" s="2382"/>
      <c r="BV240" s="2382"/>
      <c r="BW240" s="2382"/>
      <c r="BX240" s="2382"/>
      <c r="BY240" s="589"/>
      <c r="BZ240" s="589"/>
      <c r="CA240" s="589"/>
    </row>
    <row r="241" spans="2:79" s="398" customFormat="1" ht="16.5" customHeight="1" x14ac:dyDescent="0.3">
      <c r="B241" s="456"/>
      <c r="D241" s="686"/>
      <c r="E241" s="440" t="s">
        <v>658</v>
      </c>
      <c r="F241" s="359"/>
      <c r="G241" s="359"/>
      <c r="H241" s="359"/>
      <c r="I241" s="359"/>
      <c r="J241" s="359"/>
      <c r="K241" s="359"/>
      <c r="L241" s="359"/>
      <c r="M241" s="359"/>
      <c r="N241" s="359"/>
      <c r="O241" s="429" t="s">
        <v>180</v>
      </c>
      <c r="P241" s="2313">
        <v>1</v>
      </c>
      <c r="Q241" s="2314"/>
      <c r="R241" s="2399"/>
      <c r="S241" s="2399"/>
      <c r="T241" s="554"/>
      <c r="U241" s="570"/>
      <c r="V241" s="428"/>
      <c r="W241" s="598"/>
      <c r="X241" s="750"/>
      <c r="Y241" s="750"/>
      <c r="Z241" s="750"/>
      <c r="AA241" s="750"/>
      <c r="AB241" s="750"/>
      <c r="AC241" s="750"/>
      <c r="AD241" s="750"/>
      <c r="AE241" s="750"/>
      <c r="AF241" s="750"/>
      <c r="AG241" s="750"/>
      <c r="AH241" s="750"/>
      <c r="AI241" s="750"/>
      <c r="AJ241" s="697"/>
      <c r="AK241" s="698"/>
      <c r="AL241" s="576"/>
      <c r="AM241" s="841"/>
      <c r="AN241" s="798"/>
      <c r="AO241" s="798"/>
      <c r="AP241" s="798"/>
      <c r="AQ241" s="798"/>
      <c r="AR241" s="746"/>
      <c r="AS241" s="458"/>
      <c r="AT241" s="558"/>
      <c r="AU241" s="2382"/>
      <c r="AV241" s="2382"/>
      <c r="AW241" s="2382"/>
      <c r="AX241" s="2382"/>
      <c r="AY241" s="2382"/>
      <c r="AZ241" s="2382"/>
      <c r="BA241" s="2382"/>
      <c r="BB241" s="2382"/>
      <c r="BC241" s="2382"/>
      <c r="BD241" s="2382"/>
      <c r="BE241" s="2382"/>
      <c r="BF241" s="2382"/>
      <c r="BG241" s="2382"/>
      <c r="BH241" s="2382"/>
      <c r="BI241" s="2382"/>
      <c r="BJ241" s="2382"/>
      <c r="BK241" s="2382"/>
      <c r="BL241" s="2382"/>
      <c r="BM241" s="2382"/>
      <c r="BN241" s="2382"/>
      <c r="BO241" s="2382"/>
      <c r="BP241" s="2382"/>
      <c r="BQ241" s="2382"/>
      <c r="BR241" s="2382"/>
      <c r="BS241" s="2382"/>
      <c r="BT241" s="2382"/>
      <c r="BU241" s="2382"/>
      <c r="BV241" s="2382"/>
      <c r="BW241" s="2382"/>
      <c r="BX241" s="2382"/>
      <c r="BY241" s="589"/>
      <c r="BZ241" s="589"/>
      <c r="CA241" s="589"/>
    </row>
    <row r="242" spans="2:79" ht="16.5" customHeight="1" x14ac:dyDescent="0.3">
      <c r="B242" s="269"/>
      <c r="D242" s="2432" t="s">
        <v>40</v>
      </c>
      <c r="E242" s="2433"/>
      <c r="F242" s="2433"/>
      <c r="G242" s="2433"/>
      <c r="H242" s="2433"/>
      <c r="I242" s="2433"/>
      <c r="J242" s="2433"/>
      <c r="K242" s="2433"/>
      <c r="L242" s="2433"/>
      <c r="M242" s="2433"/>
      <c r="N242" s="2433"/>
      <c r="O242" s="2434"/>
      <c r="P242" s="2397">
        <f>P218+P220+P223+P224+P227+P228+P229+P231+P239+P240+P241</f>
        <v>30</v>
      </c>
      <c r="Q242" s="2398"/>
      <c r="R242" s="2397">
        <f>SUM(R216:S241)</f>
        <v>7</v>
      </c>
      <c r="S242" s="2398"/>
      <c r="T242" s="315">
        <f>SUM(R235:S239)+SUM(R224)+SUM(R228:S229)</f>
        <v>5</v>
      </c>
      <c r="U242" s="627">
        <f>P224+P239</f>
        <v>11</v>
      </c>
      <c r="V242" s="625">
        <f>P218+P220+P223+P227+P231+P241+P228+P229</f>
        <v>19</v>
      </c>
      <c r="W242" s="626"/>
      <c r="X242" s="626"/>
      <c r="Y242" s="626"/>
      <c r="Z242" s="626"/>
      <c r="AA242" s="626"/>
      <c r="AB242" s="626"/>
      <c r="AC242" s="626"/>
      <c r="AD242" s="626"/>
      <c r="AE242" s="626"/>
      <c r="AF242" s="626"/>
      <c r="AG242" s="626"/>
      <c r="AH242" s="626"/>
      <c r="AI242" s="626"/>
      <c r="AJ242" s="2427"/>
      <c r="AK242" s="2428"/>
      <c r="AL242" s="2397">
        <f>SUM(AL215:AM229)</f>
        <v>0</v>
      </c>
      <c r="AM242" s="2489"/>
      <c r="AN242" s="855"/>
      <c r="AO242" s="855"/>
      <c r="AP242" s="855"/>
      <c r="AQ242" s="855"/>
      <c r="AR242" s="341"/>
      <c r="AS242" s="279"/>
      <c r="AT242" s="341"/>
      <c r="AU242" s="2382"/>
      <c r="AV242" s="2382"/>
      <c r="AW242" s="2382"/>
      <c r="AX242" s="2382"/>
      <c r="AY242" s="2382"/>
      <c r="AZ242" s="2382"/>
      <c r="BA242" s="2382"/>
      <c r="BB242" s="2382"/>
      <c r="BC242" s="2382"/>
      <c r="BD242" s="2382"/>
      <c r="BE242" s="2382"/>
      <c r="BF242" s="2382"/>
      <c r="BG242" s="2382"/>
      <c r="BH242" s="2382"/>
      <c r="BI242" s="2382"/>
      <c r="BJ242" s="2382"/>
      <c r="BK242" s="2382"/>
      <c r="BL242" s="2382"/>
      <c r="BM242" s="2382"/>
      <c r="BN242" s="2382"/>
      <c r="BO242" s="2382"/>
      <c r="BP242" s="2382"/>
      <c r="BQ242" s="2382"/>
      <c r="BR242" s="2382"/>
      <c r="BS242" s="2382"/>
      <c r="BT242" s="2382"/>
      <c r="BU242" s="2382"/>
      <c r="BV242" s="2382"/>
      <c r="BW242" s="2382"/>
      <c r="BX242" s="2382"/>
      <c r="BY242" s="589"/>
      <c r="BZ242" s="589"/>
      <c r="CA242" s="589"/>
    </row>
    <row r="243" spans="2:79" ht="9.9499999999999993" customHeight="1" x14ac:dyDescent="0.25">
      <c r="B243" s="269"/>
      <c r="AN243" s="163"/>
      <c r="AO243" s="163"/>
      <c r="AP243" s="163"/>
      <c r="AQ243" s="163"/>
      <c r="AS243" s="274"/>
      <c r="BW243" s="300"/>
      <c r="BX243" s="300"/>
      <c r="BY243" s="566"/>
      <c r="BZ243" s="566"/>
      <c r="CA243" s="566"/>
    </row>
    <row r="244" spans="2:79" ht="16.5" customHeight="1" x14ac:dyDescent="0.3">
      <c r="B244" s="269"/>
      <c r="D244" s="447" t="s">
        <v>496</v>
      </c>
      <c r="E244" s="205"/>
      <c r="F244" s="205"/>
      <c r="G244" s="205"/>
      <c r="H244" s="205"/>
      <c r="I244" s="205"/>
      <c r="J244" s="205"/>
      <c r="K244" s="205"/>
      <c r="L244" s="205"/>
      <c r="M244" s="205"/>
      <c r="N244" s="205"/>
      <c r="O244" s="205"/>
      <c r="P244" s="205"/>
      <c r="Q244" s="205"/>
      <c r="R244" s="205"/>
      <c r="S244" s="205"/>
      <c r="T244" s="205"/>
      <c r="U244" s="444"/>
      <c r="V244" s="444"/>
      <c r="W244" s="444"/>
      <c r="X244" s="444"/>
      <c r="Y244" s="444"/>
      <c r="Z244" s="444"/>
      <c r="AA244" s="444"/>
      <c r="AB244" s="444"/>
      <c r="AC244" s="444"/>
      <c r="AD244" s="444"/>
      <c r="AE244" s="444"/>
      <c r="AF244" s="444"/>
      <c r="AG244" s="444"/>
      <c r="AH244" s="444"/>
      <c r="AI244" s="444"/>
      <c r="AJ244" s="715"/>
      <c r="AK244" s="715"/>
      <c r="AL244" s="205"/>
      <c r="AM244" s="444"/>
      <c r="AN244" s="864"/>
      <c r="AO244" s="864"/>
      <c r="AP244" s="864"/>
      <c r="AQ244" s="864"/>
      <c r="AR244" s="273"/>
      <c r="AS244" s="277"/>
      <c r="AT244" s="273"/>
      <c r="AU244" s="2382"/>
      <c r="AV244" s="2382"/>
      <c r="AW244" s="2382"/>
      <c r="AX244" s="2382"/>
      <c r="AY244" s="2382"/>
      <c r="AZ244" s="2382"/>
      <c r="BA244" s="2382"/>
      <c r="BB244" s="2382"/>
      <c r="BC244" s="2382"/>
      <c r="BD244" s="2382"/>
      <c r="BE244" s="2382"/>
      <c r="BF244" s="2382"/>
      <c r="BG244" s="2382"/>
      <c r="BH244" s="2382"/>
      <c r="BI244" s="2382"/>
      <c r="BJ244" s="2382"/>
      <c r="BK244" s="2382"/>
      <c r="BL244" s="2382"/>
      <c r="BM244" s="2382"/>
      <c r="BN244" s="2382"/>
      <c r="BO244" s="2382"/>
      <c r="BP244" s="2382"/>
      <c r="BQ244" s="2382"/>
      <c r="BR244" s="2382"/>
      <c r="BS244" s="2382"/>
      <c r="BT244" s="2382"/>
      <c r="BU244" s="2382"/>
      <c r="BV244" s="2382"/>
      <c r="BW244" s="2382"/>
      <c r="BX244" s="2382"/>
      <c r="BY244" s="589"/>
      <c r="BZ244" s="589"/>
      <c r="CA244" s="589"/>
    </row>
    <row r="245" spans="2:79" ht="16.5" customHeight="1" x14ac:dyDescent="0.3">
      <c r="B245" s="269"/>
      <c r="D245" s="304" t="s">
        <v>54</v>
      </c>
      <c r="E245" s="166" t="s">
        <v>100</v>
      </c>
      <c r="F245" s="61"/>
      <c r="G245" s="61"/>
      <c r="H245" s="31"/>
      <c r="I245" s="31"/>
      <c r="J245" s="31"/>
      <c r="K245" s="31"/>
      <c r="L245" s="31"/>
      <c r="M245" s="31"/>
      <c r="N245" s="198"/>
      <c r="O245" s="78" t="s">
        <v>53</v>
      </c>
      <c r="P245" s="2418" t="s">
        <v>194</v>
      </c>
      <c r="Q245" s="2418"/>
      <c r="R245" s="2418" t="s">
        <v>194</v>
      </c>
      <c r="S245" s="2418"/>
      <c r="T245" s="313"/>
      <c r="U245" s="576"/>
      <c r="V245" s="576"/>
      <c r="W245" s="576"/>
      <c r="X245" s="734"/>
      <c r="Y245" s="734"/>
      <c r="Z245" s="734"/>
      <c r="AA245" s="734"/>
      <c r="AB245" s="734"/>
      <c r="AC245" s="734"/>
      <c r="AD245" s="734"/>
      <c r="AE245" s="734"/>
      <c r="AF245" s="734"/>
      <c r="AG245" s="734"/>
      <c r="AH245" s="734"/>
      <c r="AI245" s="734"/>
      <c r="AJ245" s="2383"/>
      <c r="AK245" s="2384"/>
      <c r="AL245" s="2316"/>
      <c r="AM245" s="2313"/>
      <c r="AN245" s="798"/>
      <c r="AO245" s="798"/>
      <c r="AP245" s="798"/>
      <c r="AQ245" s="798"/>
      <c r="AR245" s="746"/>
      <c r="AS245" s="280"/>
      <c r="AT245" s="306"/>
      <c r="AU245" s="2382"/>
      <c r="AV245" s="2382"/>
      <c r="AW245" s="2382"/>
      <c r="AX245" s="2382"/>
      <c r="AY245" s="2382"/>
      <c r="AZ245" s="2382"/>
      <c r="BA245" s="2382"/>
      <c r="BB245" s="2382"/>
      <c r="BC245" s="2382"/>
      <c r="BD245" s="2382"/>
      <c r="BE245" s="2382"/>
      <c r="BF245" s="2382"/>
      <c r="BG245" s="2382"/>
      <c r="BH245" s="2382"/>
      <c r="BI245" s="2382"/>
      <c r="BJ245" s="2382"/>
      <c r="BK245" s="2382"/>
      <c r="BL245" s="2382"/>
      <c r="BM245" s="2382"/>
      <c r="BN245" s="2382"/>
      <c r="BO245" s="2382"/>
      <c r="BP245" s="2382"/>
      <c r="BQ245" s="2382"/>
      <c r="BR245" s="2382"/>
      <c r="BS245" s="2382"/>
      <c r="BT245" s="2382"/>
      <c r="BU245" s="2382"/>
      <c r="BV245" s="2382"/>
      <c r="BW245" s="2382"/>
      <c r="BX245" s="2382"/>
      <c r="BY245" s="589"/>
      <c r="BZ245" s="589"/>
      <c r="CA245" s="589"/>
    </row>
    <row r="246" spans="2:79" ht="16.5" customHeight="1" x14ac:dyDescent="0.3">
      <c r="B246" s="269"/>
      <c r="D246" s="81"/>
      <c r="E246" s="2628" t="s">
        <v>101</v>
      </c>
      <c r="F246" s="2628"/>
      <c r="G246" s="2628"/>
      <c r="H246" s="2628"/>
      <c r="I246" s="2628"/>
      <c r="J246" s="2628"/>
      <c r="K246" s="2628"/>
      <c r="L246" s="2628"/>
      <c r="M246" s="2628"/>
      <c r="N246" s="2629"/>
      <c r="O246" s="314"/>
      <c r="P246" s="2431"/>
      <c r="Q246" s="2431"/>
      <c r="R246" s="2431"/>
      <c r="S246" s="2431"/>
      <c r="T246" s="314"/>
      <c r="U246" s="579"/>
      <c r="V246" s="579"/>
      <c r="W246" s="579"/>
      <c r="X246" s="738"/>
      <c r="Y246" s="738"/>
      <c r="Z246" s="738"/>
      <c r="AA246" s="738"/>
      <c r="AB246" s="738"/>
      <c r="AC246" s="738"/>
      <c r="AD246" s="738"/>
      <c r="AE246" s="738"/>
      <c r="AF246" s="738"/>
      <c r="AG246" s="738"/>
      <c r="AH246" s="738"/>
      <c r="AI246" s="738"/>
      <c r="AJ246" s="2480"/>
      <c r="AK246" s="2481"/>
      <c r="AL246" s="2431"/>
      <c r="AM246" s="2420"/>
      <c r="AN246" s="798"/>
      <c r="AO246" s="798"/>
      <c r="AP246" s="798"/>
      <c r="AQ246" s="798"/>
      <c r="AR246" s="746"/>
      <c r="AS246" s="280"/>
      <c r="AT246" s="306"/>
      <c r="AU246" s="2382"/>
      <c r="AV246" s="2382"/>
      <c r="AW246" s="2382"/>
      <c r="AX246" s="2382"/>
      <c r="AY246" s="2382"/>
      <c r="AZ246" s="2382"/>
      <c r="BA246" s="2382"/>
      <c r="BB246" s="2382"/>
      <c r="BC246" s="2382"/>
      <c r="BD246" s="2382"/>
      <c r="BE246" s="2382"/>
      <c r="BF246" s="2382"/>
      <c r="BG246" s="2382"/>
      <c r="BH246" s="2382"/>
      <c r="BI246" s="2382"/>
      <c r="BJ246" s="2382"/>
      <c r="BK246" s="2382"/>
      <c r="BL246" s="2382"/>
      <c r="BM246" s="2382"/>
      <c r="BN246" s="2382"/>
      <c r="BO246" s="2382"/>
      <c r="BP246" s="2382"/>
      <c r="BQ246" s="2382"/>
      <c r="BR246" s="2382"/>
      <c r="BS246" s="2382"/>
      <c r="BT246" s="2382"/>
      <c r="BU246" s="2382"/>
      <c r="BV246" s="2382"/>
      <c r="BW246" s="2382"/>
      <c r="BX246" s="2382"/>
      <c r="BY246" s="589"/>
      <c r="BZ246" s="589"/>
      <c r="CA246" s="589"/>
    </row>
    <row r="247" spans="2:79" ht="16.5" customHeight="1" x14ac:dyDescent="0.3">
      <c r="B247" s="269"/>
      <c r="D247" s="68"/>
      <c r="E247" s="2630"/>
      <c r="F247" s="2630"/>
      <c r="G247" s="2630"/>
      <c r="H247" s="2630"/>
      <c r="I247" s="2630"/>
      <c r="J247" s="2630"/>
      <c r="K247" s="2630"/>
      <c r="L247" s="2630"/>
      <c r="M247" s="2630"/>
      <c r="N247" s="2631"/>
      <c r="O247" s="353"/>
      <c r="P247" s="2312"/>
      <c r="Q247" s="2312"/>
      <c r="R247" s="2312"/>
      <c r="S247" s="2312"/>
      <c r="T247" s="316"/>
      <c r="U247" s="580"/>
      <c r="V247" s="580"/>
      <c r="W247" s="580"/>
      <c r="X247" s="739"/>
      <c r="Y247" s="739"/>
      <c r="Z247" s="739"/>
      <c r="AA247" s="739"/>
      <c r="AB247" s="739"/>
      <c r="AC247" s="739"/>
      <c r="AD247" s="739"/>
      <c r="AE247" s="739"/>
      <c r="AF247" s="739"/>
      <c r="AG247" s="739"/>
      <c r="AH247" s="739"/>
      <c r="AI247" s="739"/>
      <c r="AJ247" s="2374"/>
      <c r="AK247" s="2375"/>
      <c r="AL247" s="2312"/>
      <c r="AM247" s="2422"/>
      <c r="AN247" s="798"/>
      <c r="AO247" s="798"/>
      <c r="AP247" s="798"/>
      <c r="AQ247" s="798"/>
      <c r="AR247" s="746"/>
      <c r="AS247" s="280"/>
      <c r="AT247" s="306"/>
      <c r="AU247" s="2382"/>
      <c r="AV247" s="2382"/>
      <c r="AW247" s="2382"/>
      <c r="AX247" s="2382"/>
      <c r="AY247" s="2382"/>
      <c r="AZ247" s="2382"/>
      <c r="BA247" s="2382"/>
      <c r="BB247" s="2382"/>
      <c r="BC247" s="2382"/>
      <c r="BD247" s="2382"/>
      <c r="BE247" s="2382"/>
      <c r="BF247" s="2382"/>
      <c r="BG247" s="2382"/>
      <c r="BH247" s="2382"/>
      <c r="BI247" s="2382"/>
      <c r="BJ247" s="2382"/>
      <c r="BK247" s="2382"/>
      <c r="BL247" s="2382"/>
      <c r="BM247" s="2382"/>
      <c r="BN247" s="2382"/>
      <c r="BO247" s="2382"/>
      <c r="BP247" s="2382"/>
      <c r="BQ247" s="2382"/>
      <c r="BR247" s="2382"/>
      <c r="BS247" s="2382"/>
      <c r="BT247" s="2382"/>
      <c r="BU247" s="2382"/>
      <c r="BV247" s="2382"/>
      <c r="BW247" s="2382"/>
      <c r="BX247" s="2382"/>
      <c r="BY247" s="589"/>
      <c r="BZ247" s="589"/>
      <c r="CA247" s="589"/>
    </row>
    <row r="248" spans="2:79" ht="16.5" customHeight="1" x14ac:dyDescent="0.3">
      <c r="B248" s="269"/>
      <c r="D248" s="62" t="s">
        <v>409</v>
      </c>
      <c r="E248" s="430" t="s">
        <v>133</v>
      </c>
      <c r="F248" s="292"/>
      <c r="G248" s="292"/>
      <c r="H248" s="292"/>
      <c r="I248" s="218"/>
      <c r="J248" s="218"/>
      <c r="K248" s="218"/>
      <c r="L248" s="218"/>
      <c r="M248" s="218"/>
      <c r="N248" s="226"/>
      <c r="O248" s="353"/>
      <c r="P248" s="2316"/>
      <c r="Q248" s="2316"/>
      <c r="R248" s="307"/>
      <c r="S248" s="308"/>
      <c r="T248" s="353"/>
      <c r="U248" s="581"/>
      <c r="V248" s="581"/>
      <c r="W248" s="581"/>
      <c r="X248" s="736"/>
      <c r="Y248" s="736"/>
      <c r="Z248" s="736"/>
      <c r="AA248" s="736"/>
      <c r="AB248" s="736"/>
      <c r="AC248" s="736"/>
      <c r="AD248" s="736"/>
      <c r="AE248" s="736"/>
      <c r="AF248" s="736"/>
      <c r="AG248" s="736"/>
      <c r="AH248" s="736"/>
      <c r="AI248" s="736"/>
      <c r="AJ248" s="701"/>
      <c r="AK248" s="702"/>
      <c r="AL248" s="310"/>
      <c r="AM248" s="841"/>
      <c r="AN248" s="798"/>
      <c r="AO248" s="798"/>
      <c r="AP248" s="798"/>
      <c r="AQ248" s="798"/>
      <c r="AR248" s="746"/>
      <c r="AS248" s="280"/>
      <c r="AT248" s="306"/>
      <c r="AU248" s="2382"/>
      <c r="AV248" s="2382"/>
      <c r="AW248" s="2382"/>
      <c r="AX248" s="2382"/>
      <c r="AY248" s="2382"/>
      <c r="AZ248" s="2382"/>
      <c r="BA248" s="2382"/>
      <c r="BB248" s="2382"/>
      <c r="BC248" s="2382"/>
      <c r="BD248" s="2382"/>
      <c r="BE248" s="2382"/>
      <c r="BF248" s="2382"/>
      <c r="BG248" s="2382"/>
      <c r="BH248" s="2382"/>
      <c r="BI248" s="2382"/>
      <c r="BJ248" s="2382"/>
      <c r="BK248" s="2382"/>
      <c r="BL248" s="2382"/>
      <c r="BM248" s="2382"/>
      <c r="BN248" s="2382"/>
      <c r="BO248" s="2382"/>
      <c r="BP248" s="2382"/>
      <c r="BQ248" s="2382"/>
      <c r="BR248" s="2382"/>
      <c r="BS248" s="2382"/>
      <c r="BT248" s="2382"/>
      <c r="BU248" s="2382"/>
      <c r="BV248" s="2382"/>
      <c r="BW248" s="2382"/>
      <c r="BX248" s="2382"/>
      <c r="BY248" s="589"/>
      <c r="BZ248" s="589"/>
      <c r="CA248" s="589"/>
    </row>
    <row r="249" spans="2:79" ht="16.5" customHeight="1" x14ac:dyDescent="0.3">
      <c r="B249" s="269"/>
      <c r="D249" s="30"/>
      <c r="E249" s="540" t="s">
        <v>555</v>
      </c>
      <c r="F249" s="338"/>
      <c r="G249" s="338"/>
      <c r="H249" s="338"/>
      <c r="I249" s="338"/>
      <c r="J249" s="338"/>
      <c r="K249" s="338"/>
      <c r="L249" s="338"/>
      <c r="M249" s="338"/>
      <c r="N249" s="225"/>
      <c r="O249" s="78" t="s">
        <v>53</v>
      </c>
      <c r="P249" s="2316">
        <v>1</v>
      </c>
      <c r="Q249" s="2316"/>
      <c r="R249" s="2413">
        <v>1</v>
      </c>
      <c r="S249" s="2414"/>
      <c r="T249" s="79" t="str">
        <f>IF(R249=1,"Y","")</f>
        <v>Y</v>
      </c>
      <c r="U249" s="569"/>
      <c r="V249" s="569"/>
      <c r="W249" s="569"/>
      <c r="X249" s="744"/>
      <c r="Y249" s="744"/>
      <c r="Z249" s="744"/>
      <c r="AA249" s="744"/>
      <c r="AB249" s="744"/>
      <c r="AC249" s="744"/>
      <c r="AD249" s="744"/>
      <c r="AE249" s="744"/>
      <c r="AF249" s="744"/>
      <c r="AG249" s="744"/>
      <c r="AH249" s="744"/>
      <c r="AI249" s="744"/>
      <c r="AJ249" s="2319" t="s">
        <v>670</v>
      </c>
      <c r="AK249" s="2320"/>
      <c r="AL249" s="2325">
        <f>[39]Introduction!$P$11</f>
        <v>1410.6498570450437</v>
      </c>
      <c r="AM249" s="2326"/>
      <c r="AN249" s="798"/>
      <c r="AO249" s="798"/>
      <c r="AP249" s="798"/>
      <c r="AQ249" s="798"/>
      <c r="AR249" s="746"/>
      <c r="AS249" s="280"/>
      <c r="AT249" s="306"/>
      <c r="AU249" s="2382"/>
      <c r="AV249" s="2382"/>
      <c r="AW249" s="2382"/>
      <c r="AX249" s="2382"/>
      <c r="AY249" s="2382"/>
      <c r="AZ249" s="2382"/>
      <c r="BA249" s="2382"/>
      <c r="BB249" s="2382"/>
      <c r="BC249" s="2382"/>
      <c r="BD249" s="2382"/>
      <c r="BE249" s="2382"/>
      <c r="BF249" s="2382"/>
      <c r="BG249" s="2382"/>
      <c r="BH249" s="2382"/>
      <c r="BI249" s="2382"/>
      <c r="BJ249" s="2382"/>
      <c r="BK249" s="2382"/>
      <c r="BL249" s="2382"/>
      <c r="BM249" s="2382"/>
      <c r="BN249" s="2382"/>
      <c r="BO249" s="2382"/>
      <c r="BP249" s="2382"/>
      <c r="BQ249" s="2382"/>
      <c r="BR249" s="2382"/>
      <c r="BS249" s="2382"/>
      <c r="BT249" s="2382"/>
      <c r="BU249" s="2382"/>
      <c r="BV249" s="2382"/>
      <c r="BW249" s="2382"/>
      <c r="BX249" s="2382"/>
      <c r="BY249" s="589"/>
      <c r="BZ249" s="589"/>
      <c r="CA249" s="589"/>
    </row>
    <row r="250" spans="2:79" ht="16.5" customHeight="1" x14ac:dyDescent="0.3">
      <c r="B250" s="269"/>
      <c r="D250" s="68"/>
      <c r="E250" s="140" t="s">
        <v>556</v>
      </c>
      <c r="F250" s="319"/>
      <c r="G250" s="319"/>
      <c r="H250" s="319"/>
      <c r="I250" s="319"/>
      <c r="J250" s="319"/>
      <c r="K250" s="319"/>
      <c r="L250" s="319"/>
      <c r="M250" s="319"/>
      <c r="N250" s="320"/>
      <c r="O250" s="78" t="s">
        <v>53</v>
      </c>
      <c r="P250" s="2316">
        <v>2</v>
      </c>
      <c r="Q250" s="2316"/>
      <c r="R250" s="2399"/>
      <c r="S250" s="2399"/>
      <c r="T250" s="79" t="str">
        <f>IF(R250=2,"Y","")</f>
        <v/>
      </c>
      <c r="U250" s="428"/>
      <c r="V250" s="428"/>
      <c r="W250" s="428"/>
      <c r="X250" s="731"/>
      <c r="Y250" s="731"/>
      <c r="Z250" s="731"/>
      <c r="AA250" s="731"/>
      <c r="AB250" s="731"/>
      <c r="AC250" s="731"/>
      <c r="AD250" s="731"/>
      <c r="AE250" s="731"/>
      <c r="AF250" s="731"/>
      <c r="AG250" s="731"/>
      <c r="AH250" s="731"/>
      <c r="AI250" s="731"/>
      <c r="AJ250" s="2321"/>
      <c r="AK250" s="2322"/>
      <c r="AL250" s="2327"/>
      <c r="AM250" s="2328"/>
      <c r="AN250" s="798"/>
      <c r="AO250" s="798"/>
      <c r="AP250" s="798"/>
      <c r="AQ250" s="798"/>
      <c r="AR250" s="746"/>
      <c r="AS250" s="280"/>
      <c r="AT250" s="306"/>
      <c r="AU250" s="2382"/>
      <c r="AV250" s="2382"/>
      <c r="AW250" s="2382"/>
      <c r="AX250" s="2382"/>
      <c r="AY250" s="2382"/>
      <c r="AZ250" s="2382"/>
      <c r="BA250" s="2382"/>
      <c r="BB250" s="2382"/>
      <c r="BC250" s="2382"/>
      <c r="BD250" s="2382"/>
      <c r="BE250" s="2382"/>
      <c r="BF250" s="2382"/>
      <c r="BG250" s="2382"/>
      <c r="BH250" s="2382"/>
      <c r="BI250" s="2382"/>
      <c r="BJ250" s="2382"/>
      <c r="BK250" s="2382"/>
      <c r="BL250" s="2382"/>
      <c r="BM250" s="2382"/>
      <c r="BN250" s="2382"/>
      <c r="BO250" s="2382"/>
      <c r="BP250" s="2382"/>
      <c r="BQ250" s="2382"/>
      <c r="BR250" s="2382"/>
      <c r="BS250" s="2382"/>
      <c r="BT250" s="2382"/>
      <c r="BU250" s="2382"/>
      <c r="BV250" s="2382"/>
      <c r="BW250" s="2382"/>
      <c r="BX250" s="2382"/>
      <c r="BY250" s="589"/>
      <c r="BZ250" s="589"/>
      <c r="CA250" s="589"/>
    </row>
    <row r="251" spans="2:79" ht="16.5" customHeight="1" x14ac:dyDescent="0.3">
      <c r="B251" s="269"/>
      <c r="D251" s="304" t="s">
        <v>410</v>
      </c>
      <c r="E251" s="438" t="s">
        <v>640</v>
      </c>
      <c r="F251" s="65"/>
      <c r="G251" s="65"/>
      <c r="H251" s="65"/>
      <c r="I251" s="65"/>
      <c r="J251" s="31"/>
      <c r="K251" s="31"/>
      <c r="L251" s="31"/>
      <c r="M251" s="31"/>
      <c r="N251" s="198"/>
      <c r="O251" s="78" t="s">
        <v>53</v>
      </c>
      <c r="P251" s="2316">
        <v>2</v>
      </c>
      <c r="Q251" s="2316"/>
      <c r="R251" s="2399">
        <v>2</v>
      </c>
      <c r="S251" s="2399"/>
      <c r="T251" s="79" t="str">
        <f>IF(R251=2,"Y","")</f>
        <v>Y</v>
      </c>
      <c r="U251" s="428"/>
      <c r="V251" s="428"/>
      <c r="W251" s="428"/>
      <c r="X251" s="745"/>
      <c r="Y251" s="745"/>
      <c r="Z251" s="745"/>
      <c r="AA251" s="745"/>
      <c r="AB251" s="745"/>
      <c r="AC251" s="745"/>
      <c r="AD251" s="745"/>
      <c r="AE251" s="745"/>
      <c r="AF251" s="745"/>
      <c r="AG251" s="745"/>
      <c r="AH251" s="745"/>
      <c r="AI251" s="745"/>
      <c r="AJ251" s="2323"/>
      <c r="AK251" s="2324"/>
      <c r="AL251" s="2329"/>
      <c r="AM251" s="2330"/>
      <c r="AN251" s="798"/>
      <c r="AO251" s="798"/>
      <c r="AP251" s="798"/>
      <c r="AQ251" s="798"/>
      <c r="AR251" s="746"/>
      <c r="AS251" s="280"/>
      <c r="AT251" s="306"/>
      <c r="AU251" s="2382"/>
      <c r="AV251" s="2382"/>
      <c r="AW251" s="2382"/>
      <c r="AX251" s="2382"/>
      <c r="AY251" s="2382"/>
      <c r="AZ251" s="2382"/>
      <c r="BA251" s="2382"/>
      <c r="BB251" s="2382"/>
      <c r="BC251" s="2382"/>
      <c r="BD251" s="2382"/>
      <c r="BE251" s="2382"/>
      <c r="BF251" s="2382"/>
      <c r="BG251" s="2382"/>
      <c r="BH251" s="2382"/>
      <c r="BI251" s="2382"/>
      <c r="BJ251" s="2382"/>
      <c r="BK251" s="2382"/>
      <c r="BL251" s="2382"/>
      <c r="BM251" s="2382"/>
      <c r="BN251" s="2382"/>
      <c r="BO251" s="2382"/>
      <c r="BP251" s="2382"/>
      <c r="BQ251" s="2382"/>
      <c r="BR251" s="2382"/>
      <c r="BS251" s="2382"/>
      <c r="BT251" s="2382"/>
      <c r="BU251" s="2382"/>
      <c r="BV251" s="2382"/>
      <c r="BW251" s="2382"/>
      <c r="BX251" s="2382"/>
      <c r="BY251" s="589"/>
      <c r="BZ251" s="589"/>
      <c r="CA251" s="589"/>
    </row>
    <row r="252" spans="2:79" ht="16.5" customHeight="1" x14ac:dyDescent="0.3">
      <c r="B252" s="269"/>
      <c r="D252" s="304" t="s">
        <v>411</v>
      </c>
      <c r="E252" s="438" t="s">
        <v>641</v>
      </c>
      <c r="F252" s="65"/>
      <c r="G252" s="65"/>
      <c r="H252" s="65"/>
      <c r="I252" s="65"/>
      <c r="J252" s="31"/>
      <c r="K252" s="31"/>
      <c r="L252" s="31"/>
      <c r="M252" s="31"/>
      <c r="N252" s="198"/>
      <c r="O252" s="335"/>
      <c r="P252" s="2316"/>
      <c r="Q252" s="2316"/>
      <c r="R252" s="2316"/>
      <c r="S252" s="2316"/>
      <c r="T252" s="335"/>
      <c r="U252" s="575"/>
      <c r="V252" s="575"/>
      <c r="W252" s="575"/>
      <c r="X252" s="733"/>
      <c r="Y252" s="733"/>
      <c r="Z252" s="733"/>
      <c r="AA252" s="733"/>
      <c r="AB252" s="733"/>
      <c r="AC252" s="733"/>
      <c r="AD252" s="733"/>
      <c r="AE252" s="733"/>
      <c r="AF252" s="733"/>
      <c r="AG252" s="733"/>
      <c r="AH252" s="733"/>
      <c r="AI252" s="733"/>
      <c r="AJ252" s="2383"/>
      <c r="AK252" s="2384"/>
      <c r="AL252" s="2316"/>
      <c r="AM252" s="2313"/>
      <c r="AN252" s="798"/>
      <c r="AO252" s="798"/>
      <c r="AP252" s="798"/>
      <c r="AQ252" s="798"/>
      <c r="AR252" s="746"/>
      <c r="AS252" s="280"/>
      <c r="AT252" s="306"/>
      <c r="AU252" s="2382"/>
      <c r="AV252" s="2382"/>
      <c r="AW252" s="2382"/>
      <c r="AX252" s="2382"/>
      <c r="AY252" s="2382"/>
      <c r="AZ252" s="2382"/>
      <c r="BA252" s="2382"/>
      <c r="BB252" s="2382"/>
      <c r="BC252" s="2382"/>
      <c r="BD252" s="2382"/>
      <c r="BE252" s="2382"/>
      <c r="BF252" s="2382"/>
      <c r="BG252" s="2382"/>
      <c r="BH252" s="2382"/>
      <c r="BI252" s="2382"/>
      <c r="BJ252" s="2382"/>
      <c r="BK252" s="2382"/>
      <c r="BL252" s="2382"/>
      <c r="BM252" s="2382"/>
      <c r="BN252" s="2382"/>
      <c r="BO252" s="2382"/>
      <c r="BP252" s="2382"/>
      <c r="BQ252" s="2382"/>
      <c r="BR252" s="2382"/>
      <c r="BS252" s="2382"/>
      <c r="BT252" s="2382"/>
      <c r="BU252" s="2382"/>
      <c r="BV252" s="2382"/>
      <c r="BW252" s="2382"/>
      <c r="BX252" s="2382"/>
      <c r="BY252" s="589"/>
      <c r="BZ252" s="589"/>
      <c r="CA252" s="589"/>
    </row>
    <row r="253" spans="2:79" ht="16.5" customHeight="1" x14ac:dyDescent="0.3">
      <c r="B253" s="269"/>
      <c r="D253" s="30"/>
      <c r="E253" s="223" t="s">
        <v>557</v>
      </c>
      <c r="F253" s="31"/>
      <c r="G253" s="31"/>
      <c r="H253" s="31"/>
      <c r="I253" s="31"/>
      <c r="J253" s="31"/>
      <c r="K253" s="31"/>
      <c r="L253" s="31"/>
      <c r="M253" s="31"/>
      <c r="N253" s="198"/>
      <c r="O253" s="80" t="s">
        <v>180</v>
      </c>
      <c r="P253" s="2316">
        <v>1</v>
      </c>
      <c r="Q253" s="2316"/>
      <c r="R253" s="2399">
        <v>1</v>
      </c>
      <c r="S253" s="2399"/>
      <c r="T253" s="335"/>
      <c r="U253" s="575"/>
      <c r="V253" s="575"/>
      <c r="W253" s="575"/>
      <c r="X253" s="733"/>
      <c r="Y253" s="733"/>
      <c r="Z253" s="733"/>
      <c r="AA253" s="733"/>
      <c r="AB253" s="733"/>
      <c r="AC253" s="733"/>
      <c r="AD253" s="733"/>
      <c r="AE253" s="733"/>
      <c r="AF253" s="733"/>
      <c r="AG253" s="733"/>
      <c r="AH253" s="733"/>
      <c r="AI253" s="733"/>
      <c r="AJ253" s="2383"/>
      <c r="AK253" s="2384"/>
      <c r="AL253" s="2316"/>
      <c r="AM253" s="2313"/>
      <c r="AN253" s="798"/>
      <c r="AO253" s="798"/>
      <c r="AP253" s="798"/>
      <c r="AQ253" s="798"/>
      <c r="AR253" s="746"/>
      <c r="AS253" s="280"/>
      <c r="AT253" s="306"/>
      <c r="AU253" s="2382"/>
      <c r="AV253" s="2382"/>
      <c r="AW253" s="2382"/>
      <c r="AX253" s="2382"/>
      <c r="AY253" s="2382"/>
      <c r="AZ253" s="2382"/>
      <c r="BA253" s="2382"/>
      <c r="BB253" s="2382"/>
      <c r="BC253" s="2382"/>
      <c r="BD253" s="2382"/>
      <c r="BE253" s="2382"/>
      <c r="BF253" s="2382"/>
      <c r="BG253" s="2382"/>
      <c r="BH253" s="2382"/>
      <c r="BI253" s="2382"/>
      <c r="BJ253" s="2382"/>
      <c r="BK253" s="2382"/>
      <c r="BL253" s="2382"/>
      <c r="BM253" s="2382"/>
      <c r="BN253" s="2382"/>
      <c r="BO253" s="2382"/>
      <c r="BP253" s="2382"/>
      <c r="BQ253" s="2382"/>
      <c r="BR253" s="2382"/>
      <c r="BS253" s="2382"/>
      <c r="BT253" s="2382"/>
      <c r="BU253" s="2382"/>
      <c r="BV253" s="2382"/>
      <c r="BW253" s="2382"/>
      <c r="BX253" s="2382"/>
      <c r="BY253" s="589"/>
      <c r="BZ253" s="589"/>
      <c r="CA253" s="589"/>
    </row>
    <row r="254" spans="2:79" ht="16.5" customHeight="1" x14ac:dyDescent="0.3">
      <c r="B254" s="269"/>
      <c r="D254" s="30"/>
      <c r="E254" s="224" t="s">
        <v>558</v>
      </c>
      <c r="F254" s="31"/>
      <c r="G254" s="31"/>
      <c r="H254" s="31"/>
      <c r="I254" s="31"/>
      <c r="J254" s="31"/>
      <c r="K254" s="31"/>
      <c r="L254" s="31"/>
      <c r="M254" s="31"/>
      <c r="N254" s="198"/>
      <c r="O254" s="80" t="s">
        <v>180</v>
      </c>
      <c r="P254" s="2316">
        <v>1</v>
      </c>
      <c r="Q254" s="2316"/>
      <c r="R254" s="2399">
        <v>1</v>
      </c>
      <c r="S254" s="2399"/>
      <c r="T254" s="335"/>
      <c r="U254" s="575"/>
      <c r="V254" s="575"/>
      <c r="W254" s="575"/>
      <c r="X254" s="733"/>
      <c r="Y254" s="733"/>
      <c r="Z254" s="733"/>
      <c r="AA254" s="733"/>
      <c r="AB254" s="733"/>
      <c r="AC254" s="733"/>
      <c r="AD254" s="733"/>
      <c r="AE254" s="733"/>
      <c r="AF254" s="733"/>
      <c r="AG254" s="733"/>
      <c r="AH254" s="733"/>
      <c r="AI254" s="733"/>
      <c r="AJ254" s="2383"/>
      <c r="AK254" s="2384"/>
      <c r="AL254" s="2316"/>
      <c r="AM254" s="2313"/>
      <c r="AN254" s="798"/>
      <c r="AO254" s="798"/>
      <c r="AP254" s="798"/>
      <c r="AQ254" s="798"/>
      <c r="AR254" s="746"/>
      <c r="AS254" s="280"/>
      <c r="AT254" s="306"/>
      <c r="AU254" s="2382"/>
      <c r="AV254" s="2382"/>
      <c r="AW254" s="2382"/>
      <c r="AX254" s="2382"/>
      <c r="AY254" s="2382"/>
      <c r="AZ254" s="2382"/>
      <c r="BA254" s="2382"/>
      <c r="BB254" s="2382"/>
      <c r="BC254" s="2382"/>
      <c r="BD254" s="2382"/>
      <c r="BE254" s="2382"/>
      <c r="BF254" s="2382"/>
      <c r="BG254" s="2382"/>
      <c r="BH254" s="2382"/>
      <c r="BI254" s="2382"/>
      <c r="BJ254" s="2382"/>
      <c r="BK254" s="2382"/>
      <c r="BL254" s="2382"/>
      <c r="BM254" s="2382"/>
      <c r="BN254" s="2382"/>
      <c r="BO254" s="2382"/>
      <c r="BP254" s="2382"/>
      <c r="BQ254" s="2382"/>
      <c r="BR254" s="2382"/>
      <c r="BS254" s="2382"/>
      <c r="BT254" s="2382"/>
      <c r="BU254" s="2382"/>
      <c r="BV254" s="2382"/>
      <c r="BW254" s="2382"/>
      <c r="BX254" s="2382"/>
      <c r="BY254" s="589"/>
      <c r="BZ254" s="589"/>
      <c r="CA254" s="589"/>
    </row>
    <row r="255" spans="2:79" ht="16.5" customHeight="1" x14ac:dyDescent="0.3">
      <c r="B255" s="269"/>
      <c r="D255" s="304" t="s">
        <v>412</v>
      </c>
      <c r="E255" s="166" t="s">
        <v>102</v>
      </c>
      <c r="F255" s="65"/>
      <c r="G255" s="65"/>
      <c r="H255" s="64"/>
      <c r="I255" s="31"/>
      <c r="J255" s="31"/>
      <c r="K255" s="31"/>
      <c r="L255" s="31"/>
      <c r="M255" s="31"/>
      <c r="N255" s="198"/>
      <c r="O255" s="313"/>
      <c r="P255" s="2316"/>
      <c r="Q255" s="2316"/>
      <c r="R255" s="2316"/>
      <c r="S255" s="2316"/>
      <c r="T255" s="335"/>
      <c r="U255" s="575"/>
      <c r="V255" s="575"/>
      <c r="W255" s="575"/>
      <c r="X255" s="733"/>
      <c r="Y255" s="733"/>
      <c r="Z255" s="733"/>
      <c r="AA255" s="733"/>
      <c r="AB255" s="733"/>
      <c r="AC255" s="733"/>
      <c r="AD255" s="733"/>
      <c r="AE255" s="733"/>
      <c r="AF255" s="733"/>
      <c r="AG255" s="733"/>
      <c r="AH255" s="733"/>
      <c r="AI255" s="733"/>
      <c r="AJ255" s="2383"/>
      <c r="AK255" s="2384"/>
      <c r="AL255" s="2316"/>
      <c r="AM255" s="2313"/>
      <c r="AN255" s="798"/>
      <c r="AO255" s="798"/>
      <c r="AP255" s="798"/>
      <c r="AQ255" s="798"/>
      <c r="AR255" s="746"/>
      <c r="AS255" s="280"/>
      <c r="AT255" s="306"/>
      <c r="AU255" s="2382"/>
      <c r="AV255" s="2382"/>
      <c r="AW255" s="2382"/>
      <c r="AX255" s="2382"/>
      <c r="AY255" s="2382"/>
      <c r="AZ255" s="2382"/>
      <c r="BA255" s="2382"/>
      <c r="BB255" s="2382"/>
      <c r="BC255" s="2382"/>
      <c r="BD255" s="2382"/>
      <c r="BE255" s="2382"/>
      <c r="BF255" s="2382"/>
      <c r="BG255" s="2382"/>
      <c r="BH255" s="2382"/>
      <c r="BI255" s="2382"/>
      <c r="BJ255" s="2382"/>
      <c r="BK255" s="2382"/>
      <c r="BL255" s="2382"/>
      <c r="BM255" s="2382"/>
      <c r="BN255" s="2382"/>
      <c r="BO255" s="2382"/>
      <c r="BP255" s="2382"/>
      <c r="BQ255" s="2382"/>
      <c r="BR255" s="2382"/>
      <c r="BS255" s="2382"/>
      <c r="BT255" s="2382"/>
      <c r="BU255" s="2382"/>
      <c r="BV255" s="2382"/>
      <c r="BW255" s="2382"/>
      <c r="BX255" s="2382"/>
      <c r="BY255" s="589"/>
      <c r="BZ255" s="589"/>
      <c r="CA255" s="589"/>
    </row>
    <row r="256" spans="2:79" ht="16.5" customHeight="1" x14ac:dyDescent="0.3">
      <c r="B256" s="269"/>
      <c r="D256" s="30"/>
      <c r="E256" s="434" t="s">
        <v>559</v>
      </c>
      <c r="F256" s="31"/>
      <c r="G256" s="31"/>
      <c r="H256" s="31"/>
      <c r="I256" s="31"/>
      <c r="J256" s="31"/>
      <c r="K256" s="31"/>
      <c r="L256" s="31"/>
      <c r="M256" s="31"/>
      <c r="N256" s="198"/>
      <c r="O256" s="80" t="s">
        <v>180</v>
      </c>
      <c r="P256" s="2316">
        <v>1</v>
      </c>
      <c r="Q256" s="2316"/>
      <c r="R256" s="2413"/>
      <c r="S256" s="2414"/>
      <c r="T256" s="335"/>
      <c r="U256" s="575"/>
      <c r="V256" s="575"/>
      <c r="W256" s="575"/>
      <c r="X256" s="733"/>
      <c r="Y256" s="733"/>
      <c r="Z256" s="733"/>
      <c r="AA256" s="733"/>
      <c r="AB256" s="733"/>
      <c r="AC256" s="733"/>
      <c r="AD256" s="733"/>
      <c r="AE256" s="733"/>
      <c r="AF256" s="733"/>
      <c r="AG256" s="733"/>
      <c r="AH256" s="733"/>
      <c r="AI256" s="733"/>
      <c r="AJ256" s="2383"/>
      <c r="AK256" s="2384"/>
      <c r="AL256" s="2316"/>
      <c r="AM256" s="2313"/>
      <c r="AN256" s="798"/>
      <c r="AO256" s="798"/>
      <c r="AP256" s="798"/>
      <c r="AQ256" s="798"/>
      <c r="AR256" s="746"/>
      <c r="AS256" s="280"/>
      <c r="AT256" s="306"/>
      <c r="AU256" s="2382"/>
      <c r="AV256" s="2382"/>
      <c r="AW256" s="2382"/>
      <c r="AX256" s="2382"/>
      <c r="AY256" s="2382"/>
      <c r="AZ256" s="2382"/>
      <c r="BA256" s="2382"/>
      <c r="BB256" s="2382"/>
      <c r="BC256" s="2382"/>
      <c r="BD256" s="2382"/>
      <c r="BE256" s="2382"/>
      <c r="BF256" s="2382"/>
      <c r="BG256" s="2382"/>
      <c r="BH256" s="2382"/>
      <c r="BI256" s="2382"/>
      <c r="BJ256" s="2382"/>
      <c r="BK256" s="2382"/>
      <c r="BL256" s="2382"/>
      <c r="BM256" s="2382"/>
      <c r="BN256" s="2382"/>
      <c r="BO256" s="2382"/>
      <c r="BP256" s="2382"/>
      <c r="BQ256" s="2382"/>
      <c r="BR256" s="2382"/>
      <c r="BS256" s="2382"/>
      <c r="BT256" s="2382"/>
      <c r="BU256" s="2382"/>
      <c r="BV256" s="2382"/>
      <c r="BW256" s="2382"/>
      <c r="BX256" s="2382"/>
      <c r="BY256" s="589"/>
      <c r="BZ256" s="589"/>
      <c r="CA256" s="589"/>
    </row>
    <row r="257" spans="2:79" ht="16.5" customHeight="1" x14ac:dyDescent="0.3">
      <c r="B257" s="269"/>
      <c r="D257" s="30"/>
      <c r="E257" s="434" t="s">
        <v>560</v>
      </c>
      <c r="F257" s="31"/>
      <c r="G257" s="31"/>
      <c r="H257" s="31"/>
      <c r="I257" s="31"/>
      <c r="J257" s="31"/>
      <c r="K257" s="31"/>
      <c r="L257" s="31"/>
      <c r="M257" s="31"/>
      <c r="N257" s="198"/>
      <c r="O257" s="80" t="s">
        <v>180</v>
      </c>
      <c r="P257" s="2316">
        <v>2</v>
      </c>
      <c r="Q257" s="2316"/>
      <c r="R257" s="2399"/>
      <c r="S257" s="2399"/>
      <c r="T257" s="335"/>
      <c r="U257" s="575"/>
      <c r="V257" s="575"/>
      <c r="W257" s="575"/>
      <c r="X257" s="733"/>
      <c r="Y257" s="733"/>
      <c r="Z257" s="733"/>
      <c r="AA257" s="733"/>
      <c r="AB257" s="733"/>
      <c r="AC257" s="733"/>
      <c r="AD257" s="733"/>
      <c r="AE257" s="733"/>
      <c r="AF257" s="733"/>
      <c r="AG257" s="733"/>
      <c r="AH257" s="733"/>
      <c r="AI257" s="733"/>
      <c r="AJ257" s="2383"/>
      <c r="AK257" s="2384"/>
      <c r="AL257" s="2316"/>
      <c r="AM257" s="2313"/>
      <c r="AN257" s="798"/>
      <c r="AO257" s="798"/>
      <c r="AP257" s="798"/>
      <c r="AQ257" s="798"/>
      <c r="AR257" s="746"/>
      <c r="AS257" s="280"/>
      <c r="AT257" s="306"/>
      <c r="AU257" s="2382"/>
      <c r="AV257" s="2382"/>
      <c r="AW257" s="2382"/>
      <c r="AX257" s="2382"/>
      <c r="AY257" s="2382"/>
      <c r="AZ257" s="2382"/>
      <c r="BA257" s="2382"/>
      <c r="BB257" s="2382"/>
      <c r="BC257" s="2382"/>
      <c r="BD257" s="2382"/>
      <c r="BE257" s="2382"/>
      <c r="BF257" s="2382"/>
      <c r="BG257" s="2382"/>
      <c r="BH257" s="2382"/>
      <c r="BI257" s="2382"/>
      <c r="BJ257" s="2382"/>
      <c r="BK257" s="2382"/>
      <c r="BL257" s="2382"/>
      <c r="BM257" s="2382"/>
      <c r="BN257" s="2382"/>
      <c r="BO257" s="2382"/>
      <c r="BP257" s="2382"/>
      <c r="BQ257" s="2382"/>
      <c r="BR257" s="2382"/>
      <c r="BS257" s="2382"/>
      <c r="BT257" s="2382"/>
      <c r="BU257" s="2382"/>
      <c r="BV257" s="2382"/>
      <c r="BW257" s="2382"/>
      <c r="BX257" s="2382"/>
      <c r="BY257" s="589"/>
      <c r="BZ257" s="589"/>
      <c r="CA257" s="589"/>
    </row>
    <row r="258" spans="2:79" ht="16.5" customHeight="1" x14ac:dyDescent="0.3">
      <c r="B258" s="269"/>
      <c r="D258" s="2432" t="s">
        <v>40</v>
      </c>
      <c r="E258" s="2433"/>
      <c r="F258" s="2433"/>
      <c r="G258" s="2433"/>
      <c r="H258" s="2433"/>
      <c r="I258" s="2433"/>
      <c r="J258" s="2433"/>
      <c r="K258" s="2433"/>
      <c r="L258" s="2433"/>
      <c r="M258" s="2433"/>
      <c r="N258" s="2433"/>
      <c r="O258" s="2434"/>
      <c r="P258" s="2397">
        <f>P250+P251+P253+P254+P257</f>
        <v>8</v>
      </c>
      <c r="Q258" s="2398"/>
      <c r="R258" s="2397">
        <f>SUM(R249:S257)</f>
        <v>5</v>
      </c>
      <c r="S258" s="2398"/>
      <c r="T258" s="315">
        <f>R249+R250+R251</f>
        <v>3</v>
      </c>
      <c r="U258" s="627">
        <f>P250+P251</f>
        <v>4</v>
      </c>
      <c r="V258" s="625">
        <f>P253+P254+P257</f>
        <v>4</v>
      </c>
      <c r="W258" s="626"/>
      <c r="X258" s="626"/>
      <c r="Y258" s="626"/>
      <c r="Z258" s="626"/>
      <c r="AA258" s="626"/>
      <c r="AB258" s="626"/>
      <c r="AC258" s="626"/>
      <c r="AD258" s="626"/>
      <c r="AE258" s="626"/>
      <c r="AF258" s="626"/>
      <c r="AG258" s="626"/>
      <c r="AH258" s="626"/>
      <c r="AI258" s="626"/>
      <c r="AJ258" s="2427"/>
      <c r="AK258" s="2428"/>
      <c r="AL258" s="2397">
        <f>SUM(AL249:AM251)</f>
        <v>1410.6498570450437</v>
      </c>
      <c r="AM258" s="2489"/>
      <c r="AN258" s="855"/>
      <c r="AO258" s="855"/>
      <c r="AP258" s="855"/>
      <c r="AQ258" s="855"/>
      <c r="AR258" s="341"/>
      <c r="AS258" s="279"/>
      <c r="AT258" s="341"/>
      <c r="AU258" s="2382"/>
      <c r="AV258" s="2382"/>
      <c r="AW258" s="2382"/>
      <c r="AX258" s="2382"/>
      <c r="AY258" s="2382"/>
      <c r="AZ258" s="2382"/>
      <c r="BA258" s="2382"/>
      <c r="BB258" s="2382"/>
      <c r="BC258" s="2382"/>
      <c r="BD258" s="2382"/>
      <c r="BE258" s="2382"/>
      <c r="BF258" s="2382"/>
      <c r="BG258" s="2382"/>
      <c r="BH258" s="2382"/>
      <c r="BI258" s="2382"/>
      <c r="BJ258" s="2382"/>
      <c r="BK258" s="2382"/>
      <c r="BL258" s="2382"/>
      <c r="BM258" s="2382"/>
      <c r="BN258" s="2382"/>
      <c r="BO258" s="2382"/>
      <c r="BP258" s="2382"/>
      <c r="BQ258" s="2382"/>
      <c r="BR258" s="2382"/>
      <c r="BS258" s="2382"/>
      <c r="BT258" s="2382"/>
      <c r="BU258" s="2382"/>
      <c r="BV258" s="2382"/>
      <c r="BW258" s="2382"/>
      <c r="BX258" s="2382"/>
      <c r="BY258" s="589"/>
      <c r="BZ258" s="589"/>
      <c r="CA258" s="589"/>
    </row>
    <row r="259" spans="2:79" ht="9.9499999999999993" customHeight="1" x14ac:dyDescent="0.25">
      <c r="B259" s="269"/>
      <c r="AS259" s="274"/>
      <c r="BW259" s="300"/>
      <c r="BX259" s="300"/>
      <c r="BY259" s="566"/>
      <c r="BZ259" s="566"/>
      <c r="CA259" s="566"/>
    </row>
    <row r="260" spans="2:79" ht="18.75" x14ac:dyDescent="0.3">
      <c r="B260" s="269"/>
      <c r="D260" s="447" t="s">
        <v>497</v>
      </c>
      <c r="E260" s="205"/>
      <c r="F260" s="205"/>
      <c r="G260" s="205"/>
      <c r="H260" s="205"/>
      <c r="I260" s="205"/>
      <c r="J260" s="205"/>
      <c r="K260" s="205"/>
      <c r="L260" s="205"/>
      <c r="M260" s="205"/>
      <c r="N260" s="205"/>
      <c r="O260" s="205"/>
      <c r="P260" s="205"/>
      <c r="Q260" s="205"/>
      <c r="R260" s="205"/>
      <c r="S260" s="205"/>
      <c r="T260" s="205"/>
      <c r="U260" s="444"/>
      <c r="V260" s="444"/>
      <c r="W260" s="444"/>
      <c r="X260" s="444"/>
      <c r="Y260" s="444"/>
      <c r="Z260" s="444"/>
      <c r="AA260" s="444"/>
      <c r="AB260" s="444"/>
      <c r="AC260" s="444"/>
      <c r="AD260" s="444"/>
      <c r="AE260" s="444"/>
      <c r="AF260" s="444"/>
      <c r="AG260" s="444"/>
      <c r="AH260" s="444"/>
      <c r="AI260" s="444"/>
      <c r="AJ260" s="715"/>
      <c r="AK260" s="715"/>
      <c r="AL260" s="205"/>
      <c r="AM260" s="213"/>
      <c r="AN260" s="273"/>
      <c r="AO260" s="273"/>
      <c r="AP260" s="273"/>
      <c r="AQ260" s="273"/>
      <c r="AR260" s="273"/>
      <c r="AS260" s="277"/>
      <c r="AT260" s="273"/>
      <c r="AU260" s="2382"/>
      <c r="AV260" s="2382"/>
      <c r="AW260" s="2382"/>
      <c r="AX260" s="2382"/>
      <c r="AY260" s="2382"/>
      <c r="AZ260" s="2382"/>
      <c r="BA260" s="2382"/>
      <c r="BB260" s="2382"/>
      <c r="BC260" s="2382"/>
      <c r="BD260" s="2382"/>
      <c r="BE260" s="2382"/>
      <c r="BF260" s="2382"/>
      <c r="BG260" s="2382"/>
      <c r="BH260" s="2382"/>
      <c r="BI260" s="2382"/>
      <c r="BJ260" s="2382"/>
      <c r="BK260" s="2382"/>
      <c r="BL260" s="2382"/>
      <c r="BM260" s="2382"/>
      <c r="BN260" s="2382"/>
      <c r="BO260" s="2382"/>
      <c r="BP260" s="2382"/>
      <c r="BQ260" s="2382"/>
      <c r="BR260" s="2382"/>
      <c r="BS260" s="2382"/>
      <c r="BT260" s="2382"/>
      <c r="BU260" s="2382"/>
      <c r="BV260" s="2382"/>
      <c r="BW260" s="2382"/>
      <c r="BX260" s="2382"/>
      <c r="BY260" s="589"/>
      <c r="BZ260" s="589"/>
      <c r="CA260" s="589"/>
    </row>
    <row r="261" spans="2:79" ht="16.5" customHeight="1" x14ac:dyDescent="0.3">
      <c r="B261" s="269"/>
      <c r="D261" s="66" t="s">
        <v>103</v>
      </c>
      <c r="E261" s="228" t="s">
        <v>104</v>
      </c>
      <c r="F261" s="67"/>
      <c r="G261" s="67"/>
      <c r="H261" s="67"/>
      <c r="I261" s="33"/>
      <c r="J261" s="33"/>
      <c r="K261" s="33"/>
      <c r="L261" s="33"/>
      <c r="M261" s="33"/>
      <c r="N261" s="24"/>
      <c r="O261" s="77" t="s">
        <v>181</v>
      </c>
      <c r="P261" s="2316">
        <v>1</v>
      </c>
      <c r="Q261" s="2316"/>
      <c r="R261" s="2399">
        <v>1</v>
      </c>
      <c r="S261" s="2399"/>
      <c r="T261" s="353"/>
      <c r="U261" s="581"/>
      <c r="V261" s="581"/>
      <c r="W261" s="581"/>
      <c r="X261" s="736"/>
      <c r="Y261" s="736"/>
      <c r="Z261" s="736"/>
      <c r="AA261" s="736"/>
      <c r="AB261" s="736"/>
      <c r="AC261" s="736"/>
      <c r="AD261" s="736"/>
      <c r="AE261" s="736"/>
      <c r="AF261" s="736"/>
      <c r="AG261" s="736"/>
      <c r="AH261" s="736"/>
      <c r="AI261" s="736"/>
      <c r="AJ261" s="701"/>
      <c r="AK261" s="702"/>
      <c r="AL261" s="2313"/>
      <c r="AM261" s="2314"/>
      <c r="AN261" s="306"/>
      <c r="AO261" s="746"/>
      <c r="AP261" s="746"/>
      <c r="AQ261" s="746"/>
      <c r="AR261" s="746"/>
      <c r="AS261" s="280"/>
      <c r="AT261" s="306"/>
      <c r="AU261" s="2382"/>
      <c r="AV261" s="2382"/>
      <c r="AW261" s="2382"/>
      <c r="AX261" s="2382"/>
      <c r="AY261" s="2382"/>
      <c r="AZ261" s="2382"/>
      <c r="BA261" s="2382"/>
      <c r="BB261" s="2382"/>
      <c r="BC261" s="2382"/>
      <c r="BD261" s="2382"/>
      <c r="BE261" s="2382"/>
      <c r="BF261" s="2382"/>
      <c r="BG261" s="2382"/>
      <c r="BH261" s="2382"/>
      <c r="BI261" s="2382"/>
      <c r="BJ261" s="2382"/>
      <c r="BK261" s="2382"/>
      <c r="BL261" s="2382"/>
      <c r="BM261" s="2382"/>
      <c r="BN261" s="2382"/>
      <c r="BO261" s="2382"/>
      <c r="BP261" s="2382"/>
      <c r="BQ261" s="2382"/>
      <c r="BR261" s="2382"/>
      <c r="BS261" s="2382"/>
      <c r="BT261" s="2382"/>
      <c r="BU261" s="2382"/>
      <c r="BV261" s="2382"/>
      <c r="BW261" s="2382"/>
      <c r="BX261" s="2382"/>
      <c r="BY261" s="589"/>
      <c r="BZ261" s="589"/>
      <c r="CA261" s="589"/>
    </row>
    <row r="262" spans="2:79" ht="16.5" customHeight="1" x14ac:dyDescent="0.3">
      <c r="B262" s="269"/>
      <c r="D262" s="62" t="s">
        <v>57</v>
      </c>
      <c r="E262" s="231" t="s">
        <v>105</v>
      </c>
      <c r="F262" s="292"/>
      <c r="G262" s="292"/>
      <c r="H262" s="292"/>
      <c r="I262" s="106"/>
      <c r="J262" s="106"/>
      <c r="K262" s="106"/>
      <c r="L262" s="106"/>
      <c r="M262" s="106"/>
      <c r="N262" s="107"/>
      <c r="O262" s="335"/>
      <c r="P262" s="2316"/>
      <c r="Q262" s="2316"/>
      <c r="R262" s="2316"/>
      <c r="S262" s="2316"/>
      <c r="T262" s="353"/>
      <c r="U262" s="581"/>
      <c r="V262" s="581"/>
      <c r="W262" s="581"/>
      <c r="X262" s="736"/>
      <c r="Y262" s="736"/>
      <c r="Z262" s="736"/>
      <c r="AA262" s="736"/>
      <c r="AB262" s="736"/>
      <c r="AC262" s="736"/>
      <c r="AD262" s="736"/>
      <c r="AE262" s="736"/>
      <c r="AF262" s="736"/>
      <c r="AG262" s="736"/>
      <c r="AH262" s="736"/>
      <c r="AI262" s="736"/>
      <c r="AJ262" s="701"/>
      <c r="AK262" s="702"/>
      <c r="AL262" s="2316"/>
      <c r="AM262" s="2316"/>
      <c r="AN262" s="305"/>
      <c r="AO262" s="746"/>
      <c r="AP262" s="746"/>
      <c r="AQ262" s="746"/>
      <c r="AR262" s="746"/>
      <c r="AS262" s="280"/>
      <c r="AT262" s="306"/>
      <c r="AU262" s="2382"/>
      <c r="AV262" s="2382"/>
      <c r="AW262" s="2382"/>
      <c r="AX262" s="2382"/>
      <c r="AY262" s="2382"/>
      <c r="AZ262" s="2382"/>
      <c r="BA262" s="2382"/>
      <c r="BB262" s="2382"/>
      <c r="BC262" s="2382"/>
      <c r="BD262" s="2382"/>
      <c r="BE262" s="2382"/>
      <c r="BF262" s="2382"/>
      <c r="BG262" s="2382"/>
      <c r="BH262" s="2382"/>
      <c r="BI262" s="2382"/>
      <c r="BJ262" s="2382"/>
      <c r="BK262" s="2382"/>
      <c r="BL262" s="2382"/>
      <c r="BM262" s="2382"/>
      <c r="BN262" s="2382"/>
      <c r="BO262" s="2382"/>
      <c r="BP262" s="2382"/>
      <c r="BQ262" s="2382"/>
      <c r="BR262" s="2382"/>
      <c r="BS262" s="2382"/>
      <c r="BT262" s="2382"/>
      <c r="BU262" s="2382"/>
      <c r="BV262" s="2382"/>
      <c r="BW262" s="2382"/>
      <c r="BX262" s="2382"/>
      <c r="BY262" s="589"/>
      <c r="BZ262" s="589"/>
      <c r="CA262" s="589"/>
    </row>
    <row r="263" spans="2:79" ht="16.5" customHeight="1" x14ac:dyDescent="0.3">
      <c r="B263" s="269"/>
      <c r="D263" s="104"/>
      <c r="E263" s="227" t="s">
        <v>106</v>
      </c>
      <c r="F263" s="257"/>
      <c r="G263" s="257"/>
      <c r="H263" s="257"/>
      <c r="I263" s="257"/>
      <c r="J263" s="257"/>
      <c r="K263" s="257"/>
      <c r="L263" s="257"/>
      <c r="M263" s="257"/>
      <c r="N263" s="105"/>
      <c r="O263" s="77" t="s">
        <v>181</v>
      </c>
      <c r="P263" s="2316">
        <v>1</v>
      </c>
      <c r="Q263" s="2316"/>
      <c r="R263" s="2399">
        <v>1</v>
      </c>
      <c r="S263" s="2399"/>
      <c r="T263" s="335"/>
      <c r="U263" s="575"/>
      <c r="V263" s="575"/>
      <c r="W263" s="575"/>
      <c r="X263" s="733"/>
      <c r="Y263" s="733"/>
      <c r="Z263" s="733"/>
      <c r="AA263" s="733"/>
      <c r="AB263" s="733"/>
      <c r="AC263" s="733"/>
      <c r="AD263" s="733"/>
      <c r="AE263" s="733"/>
      <c r="AF263" s="733"/>
      <c r="AG263" s="733"/>
      <c r="AH263" s="733"/>
      <c r="AI263" s="733"/>
      <c r="AJ263" s="2383"/>
      <c r="AK263" s="2384"/>
      <c r="AL263" s="2316"/>
      <c r="AM263" s="2316"/>
      <c r="AN263" s="305"/>
      <c r="AO263" s="746"/>
      <c r="AP263" s="746"/>
      <c r="AQ263" s="746"/>
      <c r="AR263" s="746"/>
      <c r="AS263" s="280"/>
      <c r="AT263" s="306"/>
      <c r="AU263" s="2382"/>
      <c r="AV263" s="2382"/>
      <c r="AW263" s="2382"/>
      <c r="AX263" s="2382"/>
      <c r="AY263" s="2382"/>
      <c r="AZ263" s="2382"/>
      <c r="BA263" s="2382"/>
      <c r="BB263" s="2382"/>
      <c r="BC263" s="2382"/>
      <c r="BD263" s="2382"/>
      <c r="BE263" s="2382"/>
      <c r="BF263" s="2382"/>
      <c r="BG263" s="2382"/>
      <c r="BH263" s="2382"/>
      <c r="BI263" s="2382"/>
      <c r="BJ263" s="2382"/>
      <c r="BK263" s="2382"/>
      <c r="BL263" s="2382"/>
      <c r="BM263" s="2382"/>
      <c r="BN263" s="2382"/>
      <c r="BO263" s="2382"/>
      <c r="BP263" s="2382"/>
      <c r="BQ263" s="2382"/>
      <c r="BR263" s="2382"/>
      <c r="BS263" s="2382"/>
      <c r="BT263" s="2382"/>
      <c r="BU263" s="2382"/>
      <c r="BV263" s="2382"/>
      <c r="BW263" s="2382"/>
      <c r="BX263" s="2382"/>
      <c r="BY263" s="589"/>
      <c r="BZ263" s="589"/>
      <c r="CA263" s="589"/>
    </row>
    <row r="264" spans="2:79" ht="16.5" customHeight="1" x14ac:dyDescent="0.3">
      <c r="B264" s="269"/>
      <c r="D264" s="25"/>
      <c r="E264" s="232" t="s">
        <v>107</v>
      </c>
      <c r="F264" s="106"/>
      <c r="G264" s="106"/>
      <c r="H264" s="106"/>
      <c r="I264" s="106"/>
      <c r="J264" s="106"/>
      <c r="K264" s="106"/>
      <c r="L264" s="106"/>
      <c r="M264" s="106"/>
      <c r="N264" s="107"/>
      <c r="O264" s="77" t="s">
        <v>181</v>
      </c>
      <c r="P264" s="2316">
        <v>2</v>
      </c>
      <c r="Q264" s="2316"/>
      <c r="R264" s="2413"/>
      <c r="S264" s="2414"/>
      <c r="T264" s="353"/>
      <c r="U264" s="581"/>
      <c r="V264" s="581"/>
      <c r="W264" s="581"/>
      <c r="X264" s="736"/>
      <c r="Y264" s="736"/>
      <c r="Z264" s="736"/>
      <c r="AA264" s="736"/>
      <c r="AB264" s="736"/>
      <c r="AC264" s="736"/>
      <c r="AD264" s="736"/>
      <c r="AE264" s="736"/>
      <c r="AF264" s="736"/>
      <c r="AG264" s="736"/>
      <c r="AH264" s="736"/>
      <c r="AI264" s="736"/>
      <c r="AJ264" s="701"/>
      <c r="AK264" s="702"/>
      <c r="AL264" s="2313"/>
      <c r="AM264" s="2314"/>
      <c r="AN264" s="306"/>
      <c r="AO264" s="746"/>
      <c r="AP264" s="746"/>
      <c r="AQ264" s="746"/>
      <c r="AR264" s="746"/>
      <c r="AS264" s="280"/>
      <c r="AT264" s="306"/>
      <c r="AU264" s="2382"/>
      <c r="AV264" s="2382"/>
      <c r="AW264" s="2382"/>
      <c r="AX264" s="2382"/>
      <c r="AY264" s="2382"/>
      <c r="AZ264" s="2382"/>
      <c r="BA264" s="2382"/>
      <c r="BB264" s="2382"/>
      <c r="BC264" s="2382"/>
      <c r="BD264" s="2382"/>
      <c r="BE264" s="2382"/>
      <c r="BF264" s="2382"/>
      <c r="BG264" s="2382"/>
      <c r="BH264" s="2382"/>
      <c r="BI264" s="2382"/>
      <c r="BJ264" s="2382"/>
      <c r="BK264" s="2382"/>
      <c r="BL264" s="2382"/>
      <c r="BM264" s="2382"/>
      <c r="BN264" s="2382"/>
      <c r="BO264" s="2382"/>
      <c r="BP264" s="2382"/>
      <c r="BQ264" s="2382"/>
      <c r="BR264" s="2382"/>
      <c r="BS264" s="2382"/>
      <c r="BT264" s="2382"/>
      <c r="BU264" s="2382"/>
      <c r="BV264" s="2382"/>
      <c r="BW264" s="2382"/>
      <c r="BX264" s="2382"/>
      <c r="BY264" s="589"/>
      <c r="BZ264" s="589"/>
      <c r="CA264" s="589"/>
    </row>
    <row r="265" spans="2:79" ht="16.5" customHeight="1" x14ac:dyDescent="0.3">
      <c r="B265" s="269"/>
      <c r="D265" s="130" t="s">
        <v>58</v>
      </c>
      <c r="E265" s="200" t="s">
        <v>108</v>
      </c>
      <c r="F265" s="257"/>
      <c r="G265" s="257"/>
      <c r="H265" s="257"/>
      <c r="I265" s="257"/>
      <c r="J265" s="257"/>
      <c r="K265" s="257"/>
      <c r="L265" s="257"/>
      <c r="M265" s="257"/>
      <c r="N265" s="105"/>
      <c r="O265" s="77" t="s">
        <v>181</v>
      </c>
      <c r="P265" s="2316">
        <v>1</v>
      </c>
      <c r="Q265" s="2316"/>
      <c r="R265" s="2399"/>
      <c r="S265" s="2399"/>
      <c r="T265" s="353"/>
      <c r="U265" s="581"/>
      <c r="V265" s="581"/>
      <c r="W265" s="581"/>
      <c r="X265" s="736"/>
      <c r="Y265" s="736"/>
      <c r="Z265" s="736"/>
      <c r="AA265" s="736"/>
      <c r="AB265" s="736"/>
      <c r="AC265" s="736"/>
      <c r="AD265" s="736"/>
      <c r="AE265" s="736"/>
      <c r="AF265" s="736"/>
      <c r="AG265" s="736"/>
      <c r="AH265" s="736"/>
      <c r="AI265" s="736"/>
      <c r="AJ265" s="701"/>
      <c r="AK265" s="702"/>
      <c r="AL265" s="2316"/>
      <c r="AM265" s="2316"/>
      <c r="AN265" s="305"/>
      <c r="AO265" s="746"/>
      <c r="AP265" s="746"/>
      <c r="AQ265" s="746"/>
      <c r="AR265" s="746"/>
      <c r="AS265" s="280"/>
      <c r="AT265" s="306"/>
      <c r="AU265" s="2382"/>
      <c r="AV265" s="2382"/>
      <c r="AW265" s="2382"/>
      <c r="AX265" s="2382"/>
      <c r="AY265" s="2382"/>
      <c r="AZ265" s="2382"/>
      <c r="BA265" s="2382"/>
      <c r="BB265" s="2382"/>
      <c r="BC265" s="2382"/>
      <c r="BD265" s="2382"/>
      <c r="BE265" s="2382"/>
      <c r="BF265" s="2382"/>
      <c r="BG265" s="2382"/>
      <c r="BH265" s="2382"/>
      <c r="BI265" s="2382"/>
      <c r="BJ265" s="2382"/>
      <c r="BK265" s="2382"/>
      <c r="BL265" s="2382"/>
      <c r="BM265" s="2382"/>
      <c r="BN265" s="2382"/>
      <c r="BO265" s="2382"/>
      <c r="BP265" s="2382"/>
      <c r="BQ265" s="2382"/>
      <c r="BR265" s="2382"/>
      <c r="BS265" s="2382"/>
      <c r="BT265" s="2382"/>
      <c r="BU265" s="2382"/>
      <c r="BV265" s="2382"/>
      <c r="BW265" s="2382"/>
      <c r="BX265" s="2382"/>
      <c r="BY265" s="589"/>
      <c r="BZ265" s="589"/>
      <c r="CA265" s="589"/>
    </row>
    <row r="266" spans="2:79" ht="16.5" customHeight="1" x14ac:dyDescent="0.3">
      <c r="B266" s="269"/>
      <c r="D266" s="132" t="s">
        <v>60</v>
      </c>
      <c r="E266" s="233" t="s">
        <v>109</v>
      </c>
      <c r="F266" s="106"/>
      <c r="G266" s="106"/>
      <c r="H266" s="106"/>
      <c r="I266" s="106"/>
      <c r="J266" s="106"/>
      <c r="K266" s="106"/>
      <c r="L266" s="106"/>
      <c r="M266" s="106"/>
      <c r="N266" s="107"/>
      <c r="O266" s="77" t="s">
        <v>181</v>
      </c>
      <c r="P266" s="2316">
        <v>1</v>
      </c>
      <c r="Q266" s="2316"/>
      <c r="R266" s="2399"/>
      <c r="S266" s="2399"/>
      <c r="T266" s="335"/>
      <c r="U266" s="575"/>
      <c r="V266" s="575"/>
      <c r="W266" s="575"/>
      <c r="X266" s="733"/>
      <c r="Y266" s="733"/>
      <c r="Z266" s="733"/>
      <c r="AA266" s="733"/>
      <c r="AB266" s="733"/>
      <c r="AC266" s="733"/>
      <c r="AD266" s="733"/>
      <c r="AE266" s="733"/>
      <c r="AF266" s="733"/>
      <c r="AG266" s="733"/>
      <c r="AH266" s="733"/>
      <c r="AI266" s="733"/>
      <c r="AJ266" s="2383"/>
      <c r="AK266" s="2384"/>
      <c r="AL266" s="2316"/>
      <c r="AM266" s="2316"/>
      <c r="AN266" s="305"/>
      <c r="AO266" s="746"/>
      <c r="AP266" s="746"/>
      <c r="AQ266" s="746"/>
      <c r="AR266" s="746"/>
      <c r="AS266" s="280"/>
      <c r="AT266" s="306"/>
      <c r="AU266" s="2382"/>
      <c r="AV266" s="2382"/>
      <c r="AW266" s="2382"/>
      <c r="AX266" s="2382"/>
      <c r="AY266" s="2382"/>
      <c r="AZ266" s="2382"/>
      <c r="BA266" s="2382"/>
      <c r="BB266" s="2382"/>
      <c r="BC266" s="2382"/>
      <c r="BD266" s="2382"/>
      <c r="BE266" s="2382"/>
      <c r="BF266" s="2382"/>
      <c r="BG266" s="2382"/>
      <c r="BH266" s="2382"/>
      <c r="BI266" s="2382"/>
      <c r="BJ266" s="2382"/>
      <c r="BK266" s="2382"/>
      <c r="BL266" s="2382"/>
      <c r="BM266" s="2382"/>
      <c r="BN266" s="2382"/>
      <c r="BO266" s="2382"/>
      <c r="BP266" s="2382"/>
      <c r="BQ266" s="2382"/>
      <c r="BR266" s="2382"/>
      <c r="BS266" s="2382"/>
      <c r="BT266" s="2382"/>
      <c r="BU266" s="2382"/>
      <c r="BV266" s="2382"/>
      <c r="BW266" s="2382"/>
      <c r="BX266" s="2382"/>
      <c r="BY266" s="589"/>
      <c r="BZ266" s="589"/>
      <c r="CA266" s="589"/>
    </row>
    <row r="267" spans="2:79" ht="16.5" customHeight="1" x14ac:dyDescent="0.3">
      <c r="B267" s="269"/>
      <c r="D267" s="2432" t="s">
        <v>40</v>
      </c>
      <c r="E267" s="2433"/>
      <c r="F267" s="2433"/>
      <c r="G267" s="2433"/>
      <c r="H267" s="2433"/>
      <c r="I267" s="2433"/>
      <c r="J267" s="2433"/>
      <c r="K267" s="2433"/>
      <c r="L267" s="2433"/>
      <c r="M267" s="2433"/>
      <c r="N267" s="2433"/>
      <c r="O267" s="2434"/>
      <c r="P267" s="2397">
        <f>P261+P264+P265+P266</f>
        <v>5</v>
      </c>
      <c r="Q267" s="2398"/>
      <c r="R267" s="2397">
        <f>SUM(R261:S266)</f>
        <v>2</v>
      </c>
      <c r="S267" s="2398"/>
      <c r="T267" s="586"/>
      <c r="U267" s="627"/>
      <c r="V267" s="625"/>
      <c r="W267" s="626">
        <f>SUM(P261)+SUM(P264:Q266)</f>
        <v>5</v>
      </c>
      <c r="X267" s="626"/>
      <c r="Y267" s="626"/>
      <c r="Z267" s="626"/>
      <c r="AA267" s="626"/>
      <c r="AB267" s="626"/>
      <c r="AC267" s="626"/>
      <c r="AD267" s="626"/>
      <c r="AE267" s="626"/>
      <c r="AF267" s="626"/>
      <c r="AG267" s="626"/>
      <c r="AH267" s="626"/>
      <c r="AI267" s="626"/>
      <c r="AJ267" s="2427"/>
      <c r="AK267" s="2428"/>
      <c r="AL267" s="2427"/>
      <c r="AM267" s="2428"/>
      <c r="AN267" s="341"/>
      <c r="AO267" s="341"/>
      <c r="AP267" s="341"/>
      <c r="AQ267" s="341"/>
      <c r="AR267" s="341"/>
      <c r="AS267" s="279"/>
      <c r="AT267" s="341"/>
      <c r="AU267" s="2382"/>
      <c r="AV267" s="2382"/>
      <c r="AW267" s="2382"/>
      <c r="AX267" s="2382"/>
      <c r="AY267" s="2382"/>
      <c r="AZ267" s="2382"/>
      <c r="BA267" s="2382"/>
      <c r="BB267" s="2382"/>
      <c r="BC267" s="2382"/>
      <c r="BD267" s="2382"/>
      <c r="BE267" s="2382"/>
      <c r="BF267" s="2382"/>
      <c r="BG267" s="2382"/>
      <c r="BH267" s="2382"/>
      <c r="BI267" s="2382"/>
      <c r="BJ267" s="2382"/>
      <c r="BK267" s="2382"/>
      <c r="BL267" s="2382"/>
      <c r="BM267" s="2382"/>
      <c r="BN267" s="2382"/>
      <c r="BO267" s="2382"/>
      <c r="BP267" s="2382"/>
      <c r="BQ267" s="2382"/>
      <c r="BR267" s="2382"/>
      <c r="BS267" s="2382"/>
      <c r="BT267" s="2382"/>
      <c r="BU267" s="2382"/>
      <c r="BV267" s="2382"/>
      <c r="BW267" s="2382"/>
      <c r="BX267" s="2382"/>
      <c r="BY267" s="589"/>
      <c r="BZ267" s="589"/>
      <c r="CA267" s="589"/>
    </row>
    <row r="268" spans="2:79" ht="9.9499999999999993" customHeight="1" x14ac:dyDescent="0.3">
      <c r="B268" s="269"/>
      <c r="D268" s="268"/>
      <c r="E268" s="268"/>
      <c r="F268" s="268"/>
      <c r="G268" s="268"/>
      <c r="H268" s="268"/>
      <c r="I268" s="268"/>
      <c r="J268" s="268"/>
      <c r="K268" s="268"/>
      <c r="L268" s="268"/>
      <c r="M268" s="268"/>
      <c r="N268" s="268"/>
      <c r="O268" s="268"/>
      <c r="P268" s="341"/>
      <c r="Q268" s="341"/>
      <c r="R268" s="341"/>
      <c r="S268" s="341"/>
      <c r="T268" s="341"/>
      <c r="U268" s="341"/>
      <c r="V268" s="341"/>
      <c r="W268" s="341"/>
      <c r="X268" s="341"/>
      <c r="Y268" s="341"/>
      <c r="Z268" s="341"/>
      <c r="AA268" s="341"/>
      <c r="AB268" s="341"/>
      <c r="AC268" s="341"/>
      <c r="AD268" s="341"/>
      <c r="AE268" s="341"/>
      <c r="AF268" s="341"/>
      <c r="AG268" s="341"/>
      <c r="AH268" s="341"/>
      <c r="AI268" s="341"/>
      <c r="AJ268" s="341"/>
      <c r="AK268" s="341"/>
      <c r="AL268" s="341"/>
      <c r="AM268" s="341"/>
      <c r="AN268" s="341"/>
      <c r="AO268" s="341"/>
      <c r="AP268" s="341"/>
      <c r="AQ268" s="341"/>
      <c r="AR268" s="341"/>
      <c r="AS268" s="279"/>
      <c r="AT268" s="341"/>
      <c r="AU268" s="291"/>
      <c r="AV268" s="291"/>
      <c r="AW268" s="291"/>
      <c r="AX268" s="291"/>
      <c r="AY268" s="291"/>
      <c r="AZ268" s="567"/>
      <c r="BA268" s="567"/>
      <c r="BB268" s="567"/>
      <c r="BC268" s="712"/>
      <c r="BD268" s="712"/>
      <c r="BE268" s="291"/>
      <c r="BF268" s="291"/>
      <c r="BG268" s="567"/>
      <c r="BH268" s="567"/>
      <c r="BI268" s="567"/>
      <c r="BJ268" s="300"/>
      <c r="BK268" s="300"/>
      <c r="BL268" s="300"/>
      <c r="BM268" s="291"/>
      <c r="BN268" s="291"/>
      <c r="BO268" s="291"/>
      <c r="BP268" s="291"/>
      <c r="BQ268" s="291"/>
      <c r="BR268" s="567"/>
      <c r="BS268" s="567"/>
      <c r="BT268" s="567"/>
      <c r="BU268" s="291"/>
      <c r="BV268" s="291"/>
      <c r="BW268" s="291"/>
      <c r="BX268" s="291"/>
      <c r="BY268" s="567"/>
      <c r="BZ268" s="567"/>
      <c r="CA268" s="567"/>
    </row>
    <row r="269" spans="2:79" ht="16.5" customHeight="1" x14ac:dyDescent="0.3">
      <c r="B269" s="269"/>
      <c r="D269" s="447" t="s">
        <v>498</v>
      </c>
      <c r="E269" s="205"/>
      <c r="F269" s="205"/>
      <c r="G269" s="205"/>
      <c r="H269" s="205"/>
      <c r="I269" s="205"/>
      <c r="J269" s="205"/>
      <c r="K269" s="205"/>
      <c r="L269" s="205"/>
      <c r="M269" s="205"/>
      <c r="N269" s="205"/>
      <c r="O269" s="205"/>
      <c r="P269" s="205"/>
      <c r="Q269" s="205"/>
      <c r="R269" s="205"/>
      <c r="S269" s="205"/>
      <c r="T269" s="205"/>
      <c r="U269" s="444"/>
      <c r="V269" s="444"/>
      <c r="W269" s="444"/>
      <c r="X269" s="444"/>
      <c r="Y269" s="444"/>
      <c r="Z269" s="444"/>
      <c r="AA269" s="444"/>
      <c r="AB269" s="444"/>
      <c r="AC269" s="444"/>
      <c r="AD269" s="444"/>
      <c r="AE269" s="444"/>
      <c r="AF269" s="444"/>
      <c r="AG269" s="444"/>
      <c r="AH269" s="444"/>
      <c r="AI269" s="444"/>
      <c r="AJ269" s="715"/>
      <c r="AK269" s="715"/>
      <c r="AL269" s="205"/>
      <c r="AM269" s="213"/>
      <c r="AN269" s="273"/>
      <c r="AO269" s="273"/>
      <c r="AP269" s="273"/>
      <c r="AQ269" s="273"/>
      <c r="AR269" s="273"/>
      <c r="AS269" s="277"/>
      <c r="AT269" s="273"/>
      <c r="AU269" s="2382"/>
      <c r="AV269" s="2382"/>
      <c r="AW269" s="2382"/>
      <c r="AX269" s="2382"/>
      <c r="AY269" s="2382"/>
      <c r="AZ269" s="2382"/>
      <c r="BA269" s="2382"/>
      <c r="BB269" s="2382"/>
      <c r="BC269" s="2382"/>
      <c r="BD269" s="2382"/>
      <c r="BE269" s="2382"/>
      <c r="BF269" s="2382"/>
      <c r="BG269" s="2382"/>
      <c r="BH269" s="2382"/>
      <c r="BI269" s="2382"/>
      <c r="BJ269" s="2382"/>
      <c r="BK269" s="2382"/>
      <c r="BL269" s="2382"/>
      <c r="BM269" s="2382"/>
      <c r="BN269" s="2382"/>
      <c r="BO269" s="2382"/>
      <c r="BP269" s="2382"/>
      <c r="BQ269" s="2382"/>
      <c r="BR269" s="2382"/>
      <c r="BS269" s="2382"/>
      <c r="BT269" s="2382"/>
      <c r="BU269" s="2382"/>
      <c r="BV269" s="2382"/>
      <c r="BW269" s="2382"/>
      <c r="BX269" s="2382"/>
      <c r="BY269" s="589"/>
      <c r="BZ269" s="589"/>
      <c r="CA269" s="589"/>
    </row>
    <row r="270" spans="2:79" ht="16.5" customHeight="1" x14ac:dyDescent="0.3">
      <c r="B270" s="269"/>
      <c r="D270" s="53" t="s">
        <v>135</v>
      </c>
      <c r="E270" s="258" t="s">
        <v>136</v>
      </c>
      <c r="F270" s="259"/>
      <c r="G270" s="259"/>
      <c r="H270" s="259"/>
      <c r="I270" s="259"/>
      <c r="J270" s="33"/>
      <c r="K270" s="33"/>
      <c r="L270" s="33"/>
      <c r="M270" s="33"/>
      <c r="N270" s="24"/>
      <c r="O270" s="467"/>
      <c r="P270" s="2314"/>
      <c r="Q270" s="2316"/>
      <c r="R270" s="2316"/>
      <c r="S270" s="2316"/>
      <c r="T270" s="247"/>
      <c r="U270" s="412"/>
      <c r="V270" s="412"/>
      <c r="W270" s="412"/>
      <c r="X270" s="412"/>
      <c r="Y270" s="412"/>
      <c r="Z270" s="412"/>
      <c r="AA270" s="412"/>
      <c r="AB270" s="412"/>
      <c r="AC270" s="412"/>
      <c r="AD270" s="412"/>
      <c r="AE270" s="412"/>
      <c r="AF270" s="412"/>
      <c r="AG270" s="412"/>
      <c r="AH270" s="412"/>
      <c r="AI270" s="412"/>
      <c r="AJ270" s="2383"/>
      <c r="AK270" s="2384"/>
      <c r="AL270" s="2316"/>
      <c r="AM270" s="2313"/>
      <c r="AN270" s="305"/>
      <c r="AO270" s="746"/>
      <c r="AP270" s="746"/>
      <c r="AQ270" s="746"/>
      <c r="AR270" s="746"/>
      <c r="AS270" s="280"/>
      <c r="AT270" s="306"/>
      <c r="AU270" s="2382"/>
      <c r="AV270" s="2382"/>
      <c r="AW270" s="2382"/>
      <c r="AX270" s="2382"/>
      <c r="AY270" s="2382"/>
      <c r="AZ270" s="2382"/>
      <c r="BA270" s="2382"/>
      <c r="BB270" s="2382"/>
      <c r="BC270" s="2382"/>
      <c r="BD270" s="2382"/>
      <c r="BE270" s="2382"/>
      <c r="BF270" s="2382"/>
      <c r="BG270" s="2382"/>
      <c r="BH270" s="2382"/>
      <c r="BI270" s="2382"/>
      <c r="BJ270" s="2382"/>
      <c r="BK270" s="2382"/>
      <c r="BL270" s="2382"/>
      <c r="BM270" s="2382"/>
      <c r="BN270" s="2382"/>
      <c r="BO270" s="2382"/>
      <c r="BP270" s="2382"/>
      <c r="BQ270" s="2382"/>
      <c r="BR270" s="2382"/>
      <c r="BS270" s="2382"/>
      <c r="BT270" s="2382"/>
      <c r="BU270" s="2382"/>
      <c r="BV270" s="2382"/>
      <c r="BW270" s="2382"/>
      <c r="BX270" s="2382"/>
      <c r="BY270" s="589"/>
      <c r="BZ270" s="589"/>
      <c r="CA270" s="589"/>
    </row>
    <row r="271" spans="2:79" s="398" customFormat="1" ht="16.5" customHeight="1" x14ac:dyDescent="0.3">
      <c r="B271" s="456"/>
      <c r="D271" s="2648"/>
      <c r="E271" s="2650" t="s">
        <v>659</v>
      </c>
      <c r="F271" s="2650"/>
      <c r="G271" s="2650"/>
      <c r="H271" s="2650"/>
      <c r="I271" s="2650"/>
      <c r="J271" s="2650"/>
      <c r="K271" s="2650"/>
      <c r="L271" s="2650"/>
      <c r="M271" s="2650"/>
      <c r="N271" s="2651"/>
      <c r="O271" s="2656" t="s">
        <v>180</v>
      </c>
      <c r="P271" s="2664">
        <v>1</v>
      </c>
      <c r="Q271" s="2481"/>
      <c r="R271" s="2501"/>
      <c r="S271" s="2340"/>
      <c r="T271" s="2431"/>
      <c r="U271" s="579"/>
      <c r="V271" s="579"/>
      <c r="W271" s="579"/>
      <c r="X271" s="738"/>
      <c r="Y271" s="738"/>
      <c r="Z271" s="738"/>
      <c r="AA271" s="738"/>
      <c r="AB271" s="738"/>
      <c r="AC271" s="738"/>
      <c r="AD271" s="738"/>
      <c r="AE271" s="738"/>
      <c r="AF271" s="738"/>
      <c r="AG271" s="738"/>
      <c r="AH271" s="738"/>
      <c r="AI271" s="738"/>
      <c r="AJ271" s="2480"/>
      <c r="AK271" s="2481"/>
      <c r="AL271" s="2420"/>
      <c r="AM271" s="2421"/>
      <c r="AN271" s="492"/>
      <c r="AO271" s="746"/>
      <c r="AP271" s="746"/>
      <c r="AQ271" s="746"/>
      <c r="AR271" s="746"/>
      <c r="AS271" s="458"/>
      <c r="AT271" s="492"/>
      <c r="AU271" s="2382"/>
      <c r="AV271" s="2382"/>
      <c r="AW271" s="2382"/>
      <c r="AX271" s="2382"/>
      <c r="AY271" s="2382"/>
      <c r="AZ271" s="2382"/>
      <c r="BA271" s="2382"/>
      <c r="BB271" s="2382"/>
      <c r="BC271" s="2382"/>
      <c r="BD271" s="2382"/>
      <c r="BE271" s="2382"/>
      <c r="BF271" s="2382"/>
      <c r="BG271" s="2382"/>
      <c r="BH271" s="2382"/>
      <c r="BI271" s="2382"/>
      <c r="BJ271" s="2382"/>
      <c r="BK271" s="2382"/>
      <c r="BL271" s="2382"/>
      <c r="BM271" s="2382"/>
      <c r="BN271" s="2382"/>
      <c r="BO271" s="2382"/>
      <c r="BP271" s="2382"/>
      <c r="BQ271" s="2382"/>
      <c r="BR271" s="2382"/>
      <c r="BS271" s="2382"/>
      <c r="BT271" s="2382"/>
      <c r="BU271" s="2382"/>
      <c r="BV271" s="2382"/>
      <c r="BW271" s="2382"/>
      <c r="BX271" s="2382"/>
      <c r="BY271" s="589"/>
      <c r="BZ271" s="589"/>
      <c r="CA271" s="589"/>
    </row>
    <row r="272" spans="2:79" s="398" customFormat="1" ht="16.5" customHeight="1" x14ac:dyDescent="0.3">
      <c r="B272" s="456"/>
      <c r="D272" s="2649"/>
      <c r="E272" s="2652"/>
      <c r="F272" s="2652"/>
      <c r="G272" s="2652"/>
      <c r="H272" s="2652"/>
      <c r="I272" s="2652"/>
      <c r="J272" s="2652"/>
      <c r="K272" s="2652"/>
      <c r="L272" s="2652"/>
      <c r="M272" s="2652"/>
      <c r="N272" s="2653"/>
      <c r="O272" s="2657"/>
      <c r="P272" s="2665"/>
      <c r="Q272" s="2487"/>
      <c r="R272" s="2341"/>
      <c r="S272" s="2342"/>
      <c r="T272" s="2452"/>
      <c r="U272" s="583"/>
      <c r="V272" s="583"/>
      <c r="W272" s="583"/>
      <c r="X272" s="740"/>
      <c r="Y272" s="740"/>
      <c r="Z272" s="740"/>
      <c r="AA272" s="740"/>
      <c r="AB272" s="740"/>
      <c r="AC272" s="740"/>
      <c r="AD272" s="740"/>
      <c r="AE272" s="740"/>
      <c r="AF272" s="740"/>
      <c r="AG272" s="740"/>
      <c r="AH272" s="740"/>
      <c r="AI272" s="740"/>
      <c r="AJ272" s="2486"/>
      <c r="AK272" s="2487"/>
      <c r="AL272" s="2436"/>
      <c r="AM272" s="2437"/>
      <c r="AN272" s="492"/>
      <c r="AO272" s="746"/>
      <c r="AP272" s="746"/>
      <c r="AQ272" s="746"/>
      <c r="AR272" s="746"/>
      <c r="AS272" s="458"/>
      <c r="AT272" s="492"/>
      <c r="AU272" s="2382"/>
      <c r="AV272" s="2382"/>
      <c r="AW272" s="2382"/>
      <c r="AX272" s="2382"/>
      <c r="AY272" s="2382"/>
      <c r="AZ272" s="2382"/>
      <c r="BA272" s="2382"/>
      <c r="BB272" s="2382"/>
      <c r="BC272" s="2382"/>
      <c r="BD272" s="2382"/>
      <c r="BE272" s="2382"/>
      <c r="BF272" s="2382"/>
      <c r="BG272" s="2382"/>
      <c r="BH272" s="2382"/>
      <c r="BI272" s="2382"/>
      <c r="BJ272" s="2382"/>
      <c r="BK272" s="2382"/>
      <c r="BL272" s="2382"/>
      <c r="BM272" s="2382"/>
      <c r="BN272" s="2382"/>
      <c r="BO272" s="2382"/>
      <c r="BP272" s="2382"/>
      <c r="BQ272" s="2382"/>
      <c r="BR272" s="2382"/>
      <c r="BS272" s="2382"/>
      <c r="BT272" s="2382"/>
      <c r="BU272" s="2382"/>
      <c r="BV272" s="2382"/>
      <c r="BW272" s="2382"/>
      <c r="BX272" s="2382"/>
      <c r="BY272" s="589"/>
      <c r="BZ272" s="589"/>
      <c r="CA272" s="589"/>
    </row>
    <row r="273" spans="2:79" s="398" customFormat="1" ht="16.5" customHeight="1" x14ac:dyDescent="0.3">
      <c r="B273" s="456"/>
      <c r="D273" s="2577"/>
      <c r="E273" s="2654"/>
      <c r="F273" s="2654"/>
      <c r="G273" s="2654"/>
      <c r="H273" s="2654"/>
      <c r="I273" s="2654"/>
      <c r="J273" s="2654"/>
      <c r="K273" s="2654"/>
      <c r="L273" s="2654"/>
      <c r="M273" s="2654"/>
      <c r="N273" s="2655"/>
      <c r="O273" s="2658"/>
      <c r="P273" s="2666"/>
      <c r="Q273" s="2375"/>
      <c r="R273" s="2343"/>
      <c r="S273" s="2344"/>
      <c r="T273" s="2312"/>
      <c r="U273" s="580"/>
      <c r="V273" s="580"/>
      <c r="W273" s="580"/>
      <c r="X273" s="739"/>
      <c r="Y273" s="739"/>
      <c r="Z273" s="739"/>
      <c r="AA273" s="739"/>
      <c r="AB273" s="739"/>
      <c r="AC273" s="739"/>
      <c r="AD273" s="739"/>
      <c r="AE273" s="739"/>
      <c r="AF273" s="739"/>
      <c r="AG273" s="739"/>
      <c r="AH273" s="739"/>
      <c r="AI273" s="739"/>
      <c r="AJ273" s="2374"/>
      <c r="AK273" s="2375"/>
      <c r="AL273" s="2422"/>
      <c r="AM273" s="2423"/>
      <c r="AN273" s="492"/>
      <c r="AO273" s="746"/>
      <c r="AP273" s="746"/>
      <c r="AQ273" s="746"/>
      <c r="AR273" s="746"/>
      <c r="AS273" s="458"/>
      <c r="AT273" s="492"/>
      <c r="AU273" s="2382"/>
      <c r="AV273" s="2382"/>
      <c r="AW273" s="2382"/>
      <c r="AX273" s="2382"/>
      <c r="AY273" s="2382"/>
      <c r="AZ273" s="2382"/>
      <c r="BA273" s="2382"/>
      <c r="BB273" s="2382"/>
      <c r="BC273" s="2382"/>
      <c r="BD273" s="2382"/>
      <c r="BE273" s="2382"/>
      <c r="BF273" s="2382"/>
      <c r="BG273" s="2382"/>
      <c r="BH273" s="2382"/>
      <c r="BI273" s="2382"/>
      <c r="BJ273" s="2382"/>
      <c r="BK273" s="2382"/>
      <c r="BL273" s="2382"/>
      <c r="BM273" s="2382"/>
      <c r="BN273" s="2382"/>
      <c r="BO273" s="2382"/>
      <c r="BP273" s="2382"/>
      <c r="BQ273" s="2382"/>
      <c r="BR273" s="2382"/>
      <c r="BS273" s="2382"/>
      <c r="BT273" s="2382"/>
      <c r="BU273" s="2382"/>
      <c r="BV273" s="2382"/>
      <c r="BW273" s="2382"/>
      <c r="BX273" s="2382"/>
      <c r="BY273" s="589"/>
      <c r="BZ273" s="589"/>
      <c r="CA273" s="589"/>
    </row>
    <row r="274" spans="2:79" ht="16.5" customHeight="1" x14ac:dyDescent="0.3">
      <c r="B274" s="269"/>
      <c r="D274" s="304" t="s">
        <v>137</v>
      </c>
      <c r="E274" s="98" t="s">
        <v>326</v>
      </c>
      <c r="F274" s="262"/>
      <c r="G274" s="262"/>
      <c r="H274" s="262"/>
      <c r="I274" s="262"/>
      <c r="J274" s="106"/>
      <c r="K274" s="106"/>
      <c r="L274" s="106"/>
      <c r="M274" s="106"/>
      <c r="N274" s="107"/>
      <c r="O274" s="472"/>
      <c r="P274" s="2314"/>
      <c r="Q274" s="2316"/>
      <c r="R274" s="2316"/>
      <c r="S274" s="2316"/>
      <c r="T274" s="247"/>
      <c r="U274" s="412"/>
      <c r="V274" s="412"/>
      <c r="W274" s="412"/>
      <c r="X274" s="412"/>
      <c r="Y274" s="412"/>
      <c r="Z274" s="412"/>
      <c r="AA274" s="412"/>
      <c r="AB274" s="412"/>
      <c r="AC274" s="412"/>
      <c r="AD274" s="412"/>
      <c r="AE274" s="412"/>
      <c r="AF274" s="412"/>
      <c r="AG274" s="412"/>
      <c r="AH274" s="412"/>
      <c r="AI274" s="412"/>
      <c r="AJ274" s="2383"/>
      <c r="AK274" s="2384"/>
      <c r="AL274" s="2313"/>
      <c r="AM274" s="2314"/>
      <c r="AN274" s="306"/>
      <c r="AO274" s="746"/>
      <c r="AP274" s="746"/>
      <c r="AQ274" s="746"/>
      <c r="AR274" s="746"/>
      <c r="AS274" s="280"/>
      <c r="AT274" s="306"/>
      <c r="AU274" s="2382"/>
      <c r="AV274" s="2382"/>
      <c r="AW274" s="2382"/>
      <c r="AX274" s="2382"/>
      <c r="AY274" s="2382"/>
      <c r="AZ274" s="2382"/>
      <c r="BA274" s="2382"/>
      <c r="BB274" s="2382"/>
      <c r="BC274" s="2382"/>
      <c r="BD274" s="2382"/>
      <c r="BE274" s="2382"/>
      <c r="BF274" s="2382"/>
      <c r="BG274" s="2382"/>
      <c r="BH274" s="2382"/>
      <c r="BI274" s="2382"/>
      <c r="BJ274" s="2382"/>
      <c r="BK274" s="2382"/>
      <c r="BL274" s="2382"/>
      <c r="BM274" s="2382"/>
      <c r="BN274" s="2382"/>
      <c r="BO274" s="2382"/>
      <c r="BP274" s="2382"/>
      <c r="BQ274" s="2382"/>
      <c r="BR274" s="2382"/>
      <c r="BS274" s="2382"/>
      <c r="BT274" s="2382"/>
      <c r="BU274" s="2382"/>
      <c r="BV274" s="2382"/>
      <c r="BW274" s="2382"/>
      <c r="BX274" s="2382"/>
      <c r="BY274" s="589"/>
      <c r="BZ274" s="589"/>
      <c r="CA274" s="589"/>
    </row>
    <row r="275" spans="2:79" s="398" customFormat="1" ht="16.5" customHeight="1" x14ac:dyDescent="0.3">
      <c r="B275" s="456"/>
      <c r="D275" s="2648"/>
      <c r="E275" s="2659" t="s">
        <v>660</v>
      </c>
      <c r="F275" s="2659"/>
      <c r="G275" s="2659"/>
      <c r="H275" s="2659"/>
      <c r="I275" s="2659"/>
      <c r="J275" s="2659"/>
      <c r="K275" s="2659"/>
      <c r="L275" s="2659"/>
      <c r="M275" s="2659"/>
      <c r="N275" s="2659"/>
      <c r="O275" s="2499" t="s">
        <v>180</v>
      </c>
      <c r="P275" s="2480">
        <v>1</v>
      </c>
      <c r="Q275" s="2481"/>
      <c r="R275" s="2501"/>
      <c r="S275" s="2340"/>
      <c r="T275" s="2431"/>
      <c r="U275" s="579"/>
      <c r="V275" s="579"/>
      <c r="W275" s="579"/>
      <c r="X275" s="738"/>
      <c r="Y275" s="738"/>
      <c r="Z275" s="738"/>
      <c r="AA275" s="738"/>
      <c r="AB275" s="738"/>
      <c r="AC275" s="738"/>
      <c r="AD275" s="738"/>
      <c r="AE275" s="738"/>
      <c r="AF275" s="738"/>
      <c r="AG275" s="738"/>
      <c r="AH275" s="738"/>
      <c r="AI275" s="738"/>
      <c r="AJ275" s="2480"/>
      <c r="AK275" s="2481"/>
      <c r="AL275" s="2420"/>
      <c r="AM275" s="2421"/>
      <c r="AN275" s="492"/>
      <c r="AO275" s="746"/>
      <c r="AP275" s="746"/>
      <c r="AQ275" s="746"/>
      <c r="AR275" s="746"/>
      <c r="AS275" s="458"/>
      <c r="AT275" s="492"/>
      <c r="AU275" s="2382"/>
      <c r="AV275" s="2382"/>
      <c r="AW275" s="2382"/>
      <c r="AX275" s="2382"/>
      <c r="AY275" s="2382"/>
      <c r="AZ275" s="2382"/>
      <c r="BA275" s="2382"/>
      <c r="BB275" s="2382"/>
      <c r="BC275" s="2382"/>
      <c r="BD275" s="2382"/>
      <c r="BE275" s="2382"/>
      <c r="BF275" s="2382"/>
      <c r="BG275" s="2382"/>
      <c r="BH275" s="2382"/>
      <c r="BI275" s="2382"/>
      <c r="BJ275" s="2382"/>
      <c r="BK275" s="2382"/>
      <c r="BL275" s="2382"/>
      <c r="BM275" s="2382"/>
      <c r="BN275" s="2382"/>
      <c r="BO275" s="2382"/>
      <c r="BP275" s="2382"/>
      <c r="BQ275" s="2382"/>
      <c r="BR275" s="2382"/>
      <c r="BS275" s="2382"/>
      <c r="BT275" s="2382"/>
      <c r="BU275" s="2382"/>
      <c r="BV275" s="2382"/>
      <c r="BW275" s="2382"/>
      <c r="BX275" s="2382"/>
      <c r="BY275" s="589"/>
      <c r="BZ275" s="589"/>
      <c r="CA275" s="589"/>
    </row>
    <row r="276" spans="2:79" s="398" customFormat="1" ht="16.5" customHeight="1" x14ac:dyDescent="0.3">
      <c r="B276" s="456"/>
      <c r="D276" s="2577"/>
      <c r="E276" s="2660"/>
      <c r="F276" s="2660"/>
      <c r="G276" s="2660"/>
      <c r="H276" s="2660"/>
      <c r="I276" s="2660"/>
      <c r="J276" s="2660"/>
      <c r="K276" s="2660"/>
      <c r="L276" s="2660"/>
      <c r="M276" s="2660"/>
      <c r="N276" s="2660"/>
      <c r="O276" s="2500"/>
      <c r="P276" s="2374"/>
      <c r="Q276" s="2375"/>
      <c r="R276" s="2343"/>
      <c r="S276" s="2344"/>
      <c r="T276" s="2312"/>
      <c r="U276" s="580"/>
      <c r="V276" s="580"/>
      <c r="W276" s="580"/>
      <c r="X276" s="739"/>
      <c r="Y276" s="739"/>
      <c r="Z276" s="739"/>
      <c r="AA276" s="739"/>
      <c r="AB276" s="739"/>
      <c r="AC276" s="739"/>
      <c r="AD276" s="739"/>
      <c r="AE276" s="739"/>
      <c r="AF276" s="739"/>
      <c r="AG276" s="739"/>
      <c r="AH276" s="739"/>
      <c r="AI276" s="739"/>
      <c r="AJ276" s="2374"/>
      <c r="AK276" s="2375"/>
      <c r="AL276" s="2422"/>
      <c r="AM276" s="2423"/>
      <c r="AN276" s="492"/>
      <c r="AO276" s="746"/>
      <c r="AP276" s="746"/>
      <c r="AQ276" s="746"/>
      <c r="AR276" s="746"/>
      <c r="AS276" s="458"/>
      <c r="AT276" s="492"/>
      <c r="AU276" s="2382"/>
      <c r="AV276" s="2382"/>
      <c r="AW276" s="2382"/>
      <c r="AX276" s="2382"/>
      <c r="AY276" s="2382"/>
      <c r="AZ276" s="2382"/>
      <c r="BA276" s="2382"/>
      <c r="BB276" s="2382"/>
      <c r="BC276" s="2382"/>
      <c r="BD276" s="2382"/>
      <c r="BE276" s="2382"/>
      <c r="BF276" s="2382"/>
      <c r="BG276" s="2382"/>
      <c r="BH276" s="2382"/>
      <c r="BI276" s="2382"/>
      <c r="BJ276" s="2382"/>
      <c r="BK276" s="2382"/>
      <c r="BL276" s="2382"/>
      <c r="BM276" s="2382"/>
      <c r="BN276" s="2382"/>
      <c r="BO276" s="2382"/>
      <c r="BP276" s="2382"/>
      <c r="BQ276" s="2382"/>
      <c r="BR276" s="2382"/>
      <c r="BS276" s="2382"/>
      <c r="BT276" s="2382"/>
      <c r="BU276" s="2382"/>
      <c r="BV276" s="2382"/>
      <c r="BW276" s="2382"/>
      <c r="BX276" s="2382"/>
      <c r="BY276" s="589"/>
      <c r="BZ276" s="589"/>
      <c r="CA276" s="589"/>
    </row>
    <row r="277" spans="2:79" s="398" customFormat="1" ht="16.5" customHeight="1" x14ac:dyDescent="0.3">
      <c r="B277" s="456"/>
      <c r="D277" s="38" t="s">
        <v>138</v>
      </c>
      <c r="E277" s="37" t="s">
        <v>355</v>
      </c>
      <c r="F277" s="236"/>
      <c r="G277" s="236"/>
      <c r="H277" s="236"/>
      <c r="I277" s="236"/>
      <c r="J277" s="399"/>
      <c r="K277" s="399"/>
      <c r="L277" s="399"/>
      <c r="M277" s="399"/>
      <c r="N277" s="400"/>
      <c r="O277" s="511"/>
      <c r="P277" s="2316"/>
      <c r="Q277" s="2316"/>
      <c r="R277" s="2316"/>
      <c r="S277" s="2316"/>
      <c r="T277" s="511"/>
      <c r="U277" s="576"/>
      <c r="V277" s="576"/>
      <c r="W277" s="576"/>
      <c r="X277" s="734"/>
      <c r="Y277" s="734"/>
      <c r="Z277" s="734"/>
      <c r="AA277" s="734"/>
      <c r="AB277" s="734"/>
      <c r="AC277" s="734"/>
      <c r="AD277" s="734"/>
      <c r="AE277" s="734"/>
      <c r="AF277" s="734"/>
      <c r="AG277" s="734"/>
      <c r="AH277" s="734"/>
      <c r="AI277" s="734"/>
      <c r="AJ277" s="2383"/>
      <c r="AK277" s="2384"/>
      <c r="AL277" s="2316"/>
      <c r="AM277" s="2316"/>
      <c r="AN277" s="510"/>
      <c r="AO277" s="746"/>
      <c r="AP277" s="746"/>
      <c r="AQ277" s="746"/>
      <c r="AR277" s="746"/>
      <c r="AS277" s="458"/>
      <c r="AT277" s="514"/>
      <c r="AU277" s="2382"/>
      <c r="AV277" s="2382"/>
      <c r="AW277" s="2382"/>
      <c r="AX277" s="2382"/>
      <c r="AY277" s="2382"/>
      <c r="AZ277" s="2382"/>
      <c r="BA277" s="2382"/>
      <c r="BB277" s="2382"/>
      <c r="BC277" s="2382"/>
      <c r="BD277" s="2382"/>
      <c r="BE277" s="2382"/>
      <c r="BF277" s="2382"/>
      <c r="BG277" s="2382"/>
      <c r="BH277" s="2382"/>
      <c r="BI277" s="2382"/>
      <c r="BJ277" s="2382"/>
      <c r="BK277" s="2382"/>
      <c r="BL277" s="2382"/>
      <c r="BM277" s="2382"/>
      <c r="BN277" s="2382"/>
      <c r="BO277" s="2382"/>
      <c r="BP277" s="2382"/>
      <c r="BQ277" s="2382"/>
      <c r="BR277" s="2382"/>
      <c r="BS277" s="2382"/>
      <c r="BT277" s="2382"/>
      <c r="BU277" s="2382"/>
      <c r="BV277" s="2382"/>
      <c r="BW277" s="2382"/>
      <c r="BX277" s="2382"/>
      <c r="BY277" s="589"/>
      <c r="BZ277" s="589"/>
      <c r="CA277" s="589"/>
    </row>
    <row r="278" spans="2:79" s="398" customFormat="1" ht="16.5" customHeight="1" x14ac:dyDescent="0.3">
      <c r="B278" s="456"/>
      <c r="D278" s="472"/>
      <c r="E278" s="540" t="s">
        <v>561</v>
      </c>
      <c r="F278" s="64"/>
      <c r="G278" s="64"/>
      <c r="H278" s="402"/>
      <c r="I278" s="402"/>
      <c r="J278" s="402"/>
      <c r="K278" s="402"/>
      <c r="L278" s="402"/>
      <c r="M278" s="402"/>
      <c r="N278" s="403"/>
      <c r="O278" s="429" t="s">
        <v>180</v>
      </c>
      <c r="P278" s="2316">
        <v>1</v>
      </c>
      <c r="Q278" s="2316"/>
      <c r="R278" s="2413"/>
      <c r="S278" s="2414"/>
      <c r="T278" s="511"/>
      <c r="U278" s="576"/>
      <c r="V278" s="576"/>
      <c r="W278" s="576"/>
      <c r="X278" s="734"/>
      <c r="Y278" s="734"/>
      <c r="Z278" s="734"/>
      <c r="AA278" s="734"/>
      <c r="AB278" s="734"/>
      <c r="AC278" s="734"/>
      <c r="AD278" s="734"/>
      <c r="AE278" s="734"/>
      <c r="AF278" s="734"/>
      <c r="AG278" s="734"/>
      <c r="AH278" s="734"/>
      <c r="AI278" s="734"/>
      <c r="AJ278" s="2383"/>
      <c r="AK278" s="2384"/>
      <c r="AL278" s="2313"/>
      <c r="AM278" s="2314"/>
      <c r="AN278" s="514"/>
      <c r="AO278" s="746"/>
      <c r="AP278" s="746"/>
      <c r="AQ278" s="746"/>
      <c r="AR278" s="746"/>
      <c r="AS278" s="458"/>
      <c r="AT278" s="514"/>
      <c r="AU278" s="2382"/>
      <c r="AV278" s="2382"/>
      <c r="AW278" s="2382"/>
      <c r="AX278" s="2382"/>
      <c r="AY278" s="2382"/>
      <c r="AZ278" s="2382"/>
      <c r="BA278" s="2382"/>
      <c r="BB278" s="2382"/>
      <c r="BC278" s="2382"/>
      <c r="BD278" s="2382"/>
      <c r="BE278" s="2382"/>
      <c r="BF278" s="2382"/>
      <c r="BG278" s="2382"/>
      <c r="BH278" s="2382"/>
      <c r="BI278" s="2382"/>
      <c r="BJ278" s="2382"/>
      <c r="BK278" s="2382"/>
      <c r="BL278" s="2382"/>
      <c r="BM278" s="2382"/>
      <c r="BN278" s="2382"/>
      <c r="BO278" s="2382"/>
      <c r="BP278" s="2382"/>
      <c r="BQ278" s="2382"/>
      <c r="BR278" s="2382"/>
      <c r="BS278" s="2382"/>
      <c r="BT278" s="2382"/>
      <c r="BU278" s="2382"/>
      <c r="BV278" s="2382"/>
      <c r="BW278" s="2382"/>
      <c r="BX278" s="2382"/>
      <c r="BY278" s="589"/>
      <c r="BZ278" s="589"/>
      <c r="CA278" s="589"/>
    </row>
    <row r="279" spans="2:79" s="398" customFormat="1" ht="16.5" customHeight="1" x14ac:dyDescent="0.3">
      <c r="B279" s="456"/>
      <c r="D279" s="144"/>
      <c r="E279" s="140" t="s">
        <v>562</v>
      </c>
      <c r="F279" s="140"/>
      <c r="G279" s="140"/>
      <c r="H279" s="399"/>
      <c r="I279" s="399"/>
      <c r="J279" s="399"/>
      <c r="K279" s="399"/>
      <c r="L279" s="399"/>
      <c r="M279" s="399"/>
      <c r="N279" s="400"/>
      <c r="O279" s="429" t="s">
        <v>180</v>
      </c>
      <c r="P279" s="2316">
        <v>1</v>
      </c>
      <c r="Q279" s="2316"/>
      <c r="R279" s="2399"/>
      <c r="S279" s="2399"/>
      <c r="T279" s="511"/>
      <c r="U279" s="576"/>
      <c r="V279" s="576"/>
      <c r="W279" s="576"/>
      <c r="X279" s="734"/>
      <c r="Y279" s="734"/>
      <c r="Z279" s="734"/>
      <c r="AA279" s="734"/>
      <c r="AB279" s="734"/>
      <c r="AC279" s="734"/>
      <c r="AD279" s="734"/>
      <c r="AE279" s="734"/>
      <c r="AF279" s="734"/>
      <c r="AG279" s="734"/>
      <c r="AH279" s="734"/>
      <c r="AI279" s="734"/>
      <c r="AJ279" s="2383"/>
      <c r="AK279" s="2384"/>
      <c r="AL279" s="2316"/>
      <c r="AM279" s="2316"/>
      <c r="AN279" s="510"/>
      <c r="AO279" s="746"/>
      <c r="AP279" s="746"/>
      <c r="AQ279" s="746"/>
      <c r="AR279" s="746"/>
      <c r="AS279" s="458"/>
      <c r="AT279" s="514"/>
      <c r="AU279" s="2382"/>
      <c r="AV279" s="2382"/>
      <c r="AW279" s="2382"/>
      <c r="AX279" s="2382"/>
      <c r="AY279" s="2382"/>
      <c r="AZ279" s="2382"/>
      <c r="BA279" s="2382"/>
      <c r="BB279" s="2382"/>
      <c r="BC279" s="2382"/>
      <c r="BD279" s="2382"/>
      <c r="BE279" s="2382"/>
      <c r="BF279" s="2382"/>
      <c r="BG279" s="2382"/>
      <c r="BH279" s="2382"/>
      <c r="BI279" s="2382"/>
      <c r="BJ279" s="2382"/>
      <c r="BK279" s="2382"/>
      <c r="BL279" s="2382"/>
      <c r="BM279" s="2382"/>
      <c r="BN279" s="2382"/>
      <c r="BO279" s="2382"/>
      <c r="BP279" s="2382"/>
      <c r="BQ279" s="2382"/>
      <c r="BR279" s="2382"/>
      <c r="BS279" s="2382"/>
      <c r="BT279" s="2382"/>
      <c r="BU279" s="2382"/>
      <c r="BV279" s="2382"/>
      <c r="BW279" s="2382"/>
      <c r="BX279" s="2382"/>
      <c r="BY279" s="589"/>
      <c r="BZ279" s="589"/>
      <c r="CA279" s="589"/>
    </row>
    <row r="280" spans="2:79" ht="16.5" customHeight="1" x14ac:dyDescent="0.3">
      <c r="B280" s="269"/>
      <c r="D280" s="2432" t="s">
        <v>40</v>
      </c>
      <c r="E280" s="2433"/>
      <c r="F280" s="2433"/>
      <c r="G280" s="2433"/>
      <c r="H280" s="2433"/>
      <c r="I280" s="2433"/>
      <c r="J280" s="2433"/>
      <c r="K280" s="2433"/>
      <c r="L280" s="2433"/>
      <c r="M280" s="2433"/>
      <c r="N280" s="2433"/>
      <c r="O280" s="2433"/>
      <c r="P280" s="2397">
        <f>SUM(P270:Q279)</f>
        <v>4</v>
      </c>
      <c r="Q280" s="2398"/>
      <c r="R280" s="2397">
        <f>SUM(R271:S279)</f>
        <v>0</v>
      </c>
      <c r="S280" s="2398"/>
      <c r="T280" s="586"/>
      <c r="U280" s="627"/>
      <c r="V280" s="625">
        <f>SUM(P271:Q279)</f>
        <v>4</v>
      </c>
      <c r="W280" s="626"/>
      <c r="X280" s="626"/>
      <c r="Y280" s="626"/>
      <c r="Z280" s="626"/>
      <c r="AA280" s="626"/>
      <c r="AB280" s="626"/>
      <c r="AC280" s="626"/>
      <c r="AD280" s="626"/>
      <c r="AE280" s="626"/>
      <c r="AF280" s="626"/>
      <c r="AG280" s="626"/>
      <c r="AH280" s="626"/>
      <c r="AI280" s="626"/>
      <c r="AJ280" s="2427"/>
      <c r="AK280" s="2428"/>
      <c r="AL280" s="2427"/>
      <c r="AM280" s="2428"/>
      <c r="AN280" s="341"/>
      <c r="AO280" s="341"/>
      <c r="AP280" s="341"/>
      <c r="AQ280" s="341"/>
      <c r="AR280" s="341"/>
      <c r="AS280" s="279"/>
      <c r="AT280" s="341"/>
      <c r="AU280" s="2382"/>
      <c r="AV280" s="2382"/>
      <c r="AW280" s="2382"/>
      <c r="AX280" s="2382"/>
      <c r="AY280" s="2382"/>
      <c r="AZ280" s="2382"/>
      <c r="BA280" s="2382"/>
      <c r="BB280" s="2382"/>
      <c r="BC280" s="2382"/>
      <c r="BD280" s="2382"/>
      <c r="BE280" s="2382"/>
      <c r="BF280" s="2382"/>
      <c r="BG280" s="2382"/>
      <c r="BH280" s="2382"/>
      <c r="BI280" s="2382"/>
      <c r="BJ280" s="2382"/>
      <c r="BK280" s="2382"/>
      <c r="BL280" s="2382"/>
      <c r="BM280" s="2382"/>
      <c r="BN280" s="2382"/>
      <c r="BO280" s="2382"/>
      <c r="BP280" s="2382"/>
      <c r="BQ280" s="2382"/>
      <c r="BR280" s="2382"/>
      <c r="BS280" s="2382"/>
      <c r="BT280" s="2382"/>
      <c r="BU280" s="2382"/>
      <c r="BV280" s="2382"/>
      <c r="BW280" s="2382"/>
      <c r="BX280" s="2382"/>
      <c r="BY280" s="589"/>
      <c r="BZ280" s="589"/>
      <c r="CA280" s="589"/>
    </row>
    <row r="281" spans="2:79" ht="9.9499999999999993" customHeight="1" x14ac:dyDescent="0.25">
      <c r="B281" s="269"/>
      <c r="D281" s="365"/>
      <c r="E281" s="365"/>
      <c r="F281" s="365"/>
      <c r="G281" s="365"/>
      <c r="H281" s="365"/>
      <c r="I281" s="365"/>
      <c r="J281" s="365"/>
      <c r="K281" s="365"/>
      <c r="L281" s="365"/>
      <c r="M281" s="365"/>
      <c r="N281" s="365"/>
      <c r="O281" s="365"/>
      <c r="P281" s="365"/>
      <c r="Q281" s="365"/>
      <c r="R281" s="365"/>
      <c r="S281" s="365"/>
      <c r="T281" s="365"/>
      <c r="U281" s="399"/>
      <c r="V281" s="399"/>
      <c r="W281" s="399"/>
      <c r="X281" s="399"/>
      <c r="Y281" s="399"/>
      <c r="Z281" s="399"/>
      <c r="AA281" s="399"/>
      <c r="AB281" s="399"/>
      <c r="AC281" s="399"/>
      <c r="AD281" s="399"/>
      <c r="AE281" s="399"/>
      <c r="AF281" s="399"/>
      <c r="AG281" s="399"/>
      <c r="AH281" s="399"/>
      <c r="AI281" s="399"/>
      <c r="AJ281" s="710"/>
      <c r="AK281" s="710"/>
      <c r="AL281" s="365"/>
      <c r="AM281" s="365"/>
      <c r="AS281" s="274"/>
      <c r="BW281" s="300"/>
      <c r="BX281" s="300"/>
      <c r="BY281" s="566"/>
      <c r="BZ281" s="566"/>
      <c r="CA281" s="566"/>
    </row>
    <row r="282" spans="2:79" ht="18.75" x14ac:dyDescent="0.3">
      <c r="B282" s="269"/>
      <c r="D282" s="212" t="s">
        <v>499</v>
      </c>
      <c r="E282" s="205"/>
      <c r="F282" s="205"/>
      <c r="G282" s="205"/>
      <c r="H282" s="205"/>
      <c r="I282" s="205"/>
      <c r="J282" s="205"/>
      <c r="K282" s="205"/>
      <c r="L282" s="205"/>
      <c r="M282" s="205"/>
      <c r="N282" s="205"/>
      <c r="O282" s="205"/>
      <c r="P282" s="205"/>
      <c r="Q282" s="205"/>
      <c r="R282" s="205"/>
      <c r="S282" s="205"/>
      <c r="T282" s="205"/>
      <c r="U282" s="444"/>
      <c r="V282" s="444"/>
      <c r="W282" s="444"/>
      <c r="X282" s="444"/>
      <c r="Y282" s="444"/>
      <c r="Z282" s="444"/>
      <c r="AA282" s="444"/>
      <c r="AB282" s="444"/>
      <c r="AC282" s="444"/>
      <c r="AD282" s="444"/>
      <c r="AE282" s="444"/>
      <c r="AF282" s="444"/>
      <c r="AG282" s="444"/>
      <c r="AH282" s="444"/>
      <c r="AI282" s="444"/>
      <c r="AJ282" s="715"/>
      <c r="AK282" s="715"/>
      <c r="AL282" s="205"/>
      <c r="AM282" s="213"/>
      <c r="AN282" s="273"/>
      <c r="AO282" s="273"/>
      <c r="AP282" s="273"/>
      <c r="AQ282" s="273"/>
      <c r="AR282" s="273"/>
      <c r="AS282" s="277"/>
      <c r="AT282" s="273"/>
      <c r="AU282" s="2382"/>
      <c r="AV282" s="2382"/>
      <c r="AW282" s="2382"/>
      <c r="AX282" s="2382"/>
      <c r="AY282" s="2382"/>
      <c r="AZ282" s="2382"/>
      <c r="BA282" s="2382"/>
      <c r="BB282" s="2382"/>
      <c r="BC282" s="2382"/>
      <c r="BD282" s="2382"/>
      <c r="BE282" s="2382"/>
      <c r="BF282" s="2382"/>
      <c r="BG282" s="2382"/>
      <c r="BH282" s="2382"/>
      <c r="BI282" s="2382"/>
      <c r="BJ282" s="2382"/>
      <c r="BK282" s="2382"/>
      <c r="BL282" s="2382"/>
      <c r="BM282" s="2382"/>
      <c r="BN282" s="2382"/>
      <c r="BO282" s="2382"/>
      <c r="BP282" s="2382"/>
      <c r="BQ282" s="2382"/>
      <c r="BR282" s="2382"/>
      <c r="BS282" s="2382"/>
      <c r="BT282" s="2382"/>
      <c r="BU282" s="2382"/>
      <c r="BV282" s="2382"/>
      <c r="BW282" s="2382"/>
      <c r="BX282" s="2382"/>
      <c r="BY282" s="589"/>
      <c r="BZ282" s="589"/>
      <c r="CA282" s="589"/>
    </row>
    <row r="283" spans="2:79" ht="15.95" customHeight="1" x14ac:dyDescent="0.3">
      <c r="B283" s="269"/>
      <c r="D283" s="2527" t="s">
        <v>307</v>
      </c>
      <c r="E283" s="2528"/>
      <c r="F283" s="2528"/>
      <c r="G283" s="2528"/>
      <c r="H283" s="2528"/>
      <c r="I283" s="2528"/>
      <c r="J283" s="2528"/>
      <c r="K283" s="2528"/>
      <c r="L283" s="2528"/>
      <c r="M283" s="2528"/>
      <c r="N283" s="2528"/>
      <c r="O283" s="2528"/>
      <c r="P283" s="2552"/>
      <c r="Q283" s="2552"/>
      <c r="R283" s="2552"/>
      <c r="S283" s="2552"/>
      <c r="T283" s="2552"/>
      <c r="U283" s="2552"/>
      <c r="V283" s="2552"/>
      <c r="W283" s="2552"/>
      <c r="X283" s="2552"/>
      <c r="Y283" s="2552"/>
      <c r="Z283" s="2552"/>
      <c r="AA283" s="2552"/>
      <c r="AB283" s="2552"/>
      <c r="AC283" s="2552"/>
      <c r="AD283" s="2552"/>
      <c r="AE283" s="2552"/>
      <c r="AF283" s="2552"/>
      <c r="AG283" s="2552"/>
      <c r="AH283" s="2552"/>
      <c r="AI283" s="2552"/>
      <c r="AJ283" s="2552"/>
      <c r="AK283" s="2552"/>
      <c r="AL283" s="2552"/>
      <c r="AM283" s="2553"/>
      <c r="AN283" s="273"/>
      <c r="AO283" s="273"/>
      <c r="AP283" s="273"/>
      <c r="AQ283" s="273"/>
      <c r="AR283" s="273"/>
      <c r="AS283" s="277"/>
      <c r="AT283" s="273"/>
      <c r="AU283" s="2382"/>
      <c r="AV283" s="2382"/>
      <c r="AW283" s="2382"/>
      <c r="AX283" s="2382"/>
      <c r="AY283" s="2382"/>
      <c r="AZ283" s="2382"/>
      <c r="BA283" s="2382"/>
      <c r="BB283" s="2382"/>
      <c r="BC283" s="2382"/>
      <c r="BD283" s="2382"/>
      <c r="BE283" s="2382"/>
      <c r="BF283" s="2382"/>
      <c r="BG283" s="2382"/>
      <c r="BH283" s="2382"/>
      <c r="BI283" s="2382"/>
      <c r="BJ283" s="2382"/>
      <c r="BK283" s="2382"/>
      <c r="BL283" s="2382"/>
      <c r="BM283" s="2382"/>
      <c r="BN283" s="2382"/>
      <c r="BO283" s="2382"/>
      <c r="BP283" s="2382"/>
      <c r="BQ283" s="2382"/>
      <c r="BR283" s="2382"/>
      <c r="BS283" s="2382"/>
      <c r="BT283" s="2382"/>
      <c r="BU283" s="2382"/>
      <c r="BV283" s="2382"/>
      <c r="BW283" s="2382"/>
      <c r="BX283" s="2382"/>
      <c r="BY283" s="589"/>
      <c r="BZ283" s="589"/>
      <c r="CA283" s="589"/>
    </row>
    <row r="284" spans="2:79" ht="15.95" customHeight="1" x14ac:dyDescent="0.3">
      <c r="B284" s="269"/>
      <c r="D284" s="2529"/>
      <c r="E284" s="2530"/>
      <c r="F284" s="2530"/>
      <c r="G284" s="2530"/>
      <c r="H284" s="2530"/>
      <c r="I284" s="2530"/>
      <c r="J284" s="2530"/>
      <c r="K284" s="2530"/>
      <c r="L284" s="2530"/>
      <c r="M284" s="2530"/>
      <c r="N284" s="2530"/>
      <c r="O284" s="2530"/>
      <c r="P284" s="2382"/>
      <c r="Q284" s="2382"/>
      <c r="R284" s="2382"/>
      <c r="S284" s="2382"/>
      <c r="T284" s="2382"/>
      <c r="U284" s="2382"/>
      <c r="V284" s="2382"/>
      <c r="W284" s="2382"/>
      <c r="X284" s="2382"/>
      <c r="Y284" s="2382"/>
      <c r="Z284" s="2382"/>
      <c r="AA284" s="2382"/>
      <c r="AB284" s="2382"/>
      <c r="AC284" s="2382"/>
      <c r="AD284" s="2382"/>
      <c r="AE284" s="2382"/>
      <c r="AF284" s="2382"/>
      <c r="AG284" s="2382"/>
      <c r="AH284" s="2382"/>
      <c r="AI284" s="2382"/>
      <c r="AJ284" s="2382"/>
      <c r="AK284" s="2382"/>
      <c r="AL284" s="2382"/>
      <c r="AM284" s="2555"/>
      <c r="AN284" s="273"/>
      <c r="AO284" s="273"/>
      <c r="AP284" s="273"/>
      <c r="AQ284" s="273"/>
      <c r="AR284" s="273"/>
      <c r="AS284" s="277"/>
      <c r="AT284" s="273"/>
      <c r="AU284" s="2382"/>
      <c r="AV284" s="2382"/>
      <c r="AW284" s="2382"/>
      <c r="AX284" s="2382"/>
      <c r="AY284" s="2382"/>
      <c r="AZ284" s="2382"/>
      <c r="BA284" s="2382"/>
      <c r="BB284" s="2382"/>
      <c r="BC284" s="2382"/>
      <c r="BD284" s="2382"/>
      <c r="BE284" s="2382"/>
      <c r="BF284" s="2382"/>
      <c r="BG284" s="2382"/>
      <c r="BH284" s="2382"/>
      <c r="BI284" s="2382"/>
      <c r="BJ284" s="2382"/>
      <c r="BK284" s="2382"/>
      <c r="BL284" s="2382"/>
      <c r="BM284" s="2382"/>
      <c r="BN284" s="2382"/>
      <c r="BO284" s="2382"/>
      <c r="BP284" s="2382"/>
      <c r="BQ284" s="2382"/>
      <c r="BR284" s="2382"/>
      <c r="BS284" s="2382"/>
      <c r="BT284" s="2382"/>
      <c r="BU284" s="2382"/>
      <c r="BV284" s="2382"/>
      <c r="BW284" s="2382"/>
      <c r="BX284" s="2382"/>
      <c r="BY284" s="589"/>
      <c r="BZ284" s="589"/>
      <c r="CA284" s="589"/>
    </row>
    <row r="285" spans="2:79" ht="15.95" customHeight="1" x14ac:dyDescent="0.3">
      <c r="B285" s="269"/>
      <c r="D285" s="2529"/>
      <c r="E285" s="2530"/>
      <c r="F285" s="2530"/>
      <c r="G285" s="2530"/>
      <c r="H285" s="2530"/>
      <c r="I285" s="2530"/>
      <c r="J285" s="2530"/>
      <c r="K285" s="2530"/>
      <c r="L285" s="2530"/>
      <c r="M285" s="2530"/>
      <c r="N285" s="2530"/>
      <c r="O285" s="2530"/>
      <c r="P285" s="2382"/>
      <c r="Q285" s="2382"/>
      <c r="R285" s="2382"/>
      <c r="S285" s="2382"/>
      <c r="T285" s="2382"/>
      <c r="U285" s="2382"/>
      <c r="V285" s="2382"/>
      <c r="W285" s="2382"/>
      <c r="X285" s="2382"/>
      <c r="Y285" s="2382"/>
      <c r="Z285" s="2382"/>
      <c r="AA285" s="2382"/>
      <c r="AB285" s="2382"/>
      <c r="AC285" s="2382"/>
      <c r="AD285" s="2382"/>
      <c r="AE285" s="2382"/>
      <c r="AF285" s="2382"/>
      <c r="AG285" s="2382"/>
      <c r="AH285" s="2382"/>
      <c r="AI285" s="2382"/>
      <c r="AJ285" s="2382"/>
      <c r="AK285" s="2382"/>
      <c r="AL285" s="2382"/>
      <c r="AM285" s="2555"/>
      <c r="AN285" s="273"/>
      <c r="AO285" s="273"/>
      <c r="AP285" s="273"/>
      <c r="AQ285" s="273"/>
      <c r="AR285" s="273"/>
      <c r="AS285" s="277"/>
      <c r="AT285" s="273"/>
      <c r="AU285" s="2382"/>
      <c r="AV285" s="2382"/>
      <c r="AW285" s="2382"/>
      <c r="AX285" s="2382"/>
      <c r="AY285" s="2382"/>
      <c r="AZ285" s="2382"/>
      <c r="BA285" s="2382"/>
      <c r="BB285" s="2382"/>
      <c r="BC285" s="2382"/>
      <c r="BD285" s="2382"/>
      <c r="BE285" s="2382"/>
      <c r="BF285" s="2382"/>
      <c r="BG285" s="2382"/>
      <c r="BH285" s="2382"/>
      <c r="BI285" s="2382"/>
      <c r="BJ285" s="2382"/>
      <c r="BK285" s="2382"/>
      <c r="BL285" s="2382"/>
      <c r="BM285" s="2382"/>
      <c r="BN285" s="2382"/>
      <c r="BO285" s="2382"/>
      <c r="BP285" s="2382"/>
      <c r="BQ285" s="2382"/>
      <c r="BR285" s="2382"/>
      <c r="BS285" s="2382"/>
      <c r="BT285" s="2382"/>
      <c r="BU285" s="2382"/>
      <c r="BV285" s="2382"/>
      <c r="BW285" s="2382"/>
      <c r="BX285" s="2382"/>
      <c r="BY285" s="589"/>
      <c r="BZ285" s="589"/>
      <c r="CA285" s="589"/>
    </row>
    <row r="286" spans="2:79" ht="15.95" customHeight="1" x14ac:dyDescent="0.3">
      <c r="B286" s="269"/>
      <c r="D286" s="2529"/>
      <c r="E286" s="2530"/>
      <c r="F286" s="2530"/>
      <c r="G286" s="2530"/>
      <c r="H286" s="2530"/>
      <c r="I286" s="2530"/>
      <c r="J286" s="2530"/>
      <c r="K286" s="2530"/>
      <c r="L286" s="2530"/>
      <c r="M286" s="2530"/>
      <c r="N286" s="2530"/>
      <c r="O286" s="2530"/>
      <c r="P286" s="2382"/>
      <c r="Q286" s="2382"/>
      <c r="R286" s="2382"/>
      <c r="S286" s="2382"/>
      <c r="T286" s="2382"/>
      <c r="U286" s="2382"/>
      <c r="V286" s="2382"/>
      <c r="W286" s="2382"/>
      <c r="X286" s="2382"/>
      <c r="Y286" s="2382"/>
      <c r="Z286" s="2382"/>
      <c r="AA286" s="2382"/>
      <c r="AB286" s="2382"/>
      <c r="AC286" s="2382"/>
      <c r="AD286" s="2382"/>
      <c r="AE286" s="2382"/>
      <c r="AF286" s="2382"/>
      <c r="AG286" s="2382"/>
      <c r="AH286" s="2382"/>
      <c r="AI286" s="2382"/>
      <c r="AJ286" s="2382"/>
      <c r="AK286" s="2382"/>
      <c r="AL286" s="2382"/>
      <c r="AM286" s="2555"/>
      <c r="AN286" s="273"/>
      <c r="AO286" s="273"/>
      <c r="AP286" s="273"/>
      <c r="AQ286" s="273"/>
      <c r="AR286" s="273"/>
      <c r="AS286" s="277"/>
      <c r="AT286" s="273"/>
      <c r="AU286" s="2382"/>
      <c r="AV286" s="2382"/>
      <c r="AW286" s="2382"/>
      <c r="AX286" s="2382"/>
      <c r="AY286" s="2382"/>
      <c r="AZ286" s="2382"/>
      <c r="BA286" s="2382"/>
      <c r="BB286" s="2382"/>
      <c r="BC286" s="2382"/>
      <c r="BD286" s="2382"/>
      <c r="BE286" s="2382"/>
      <c r="BF286" s="2382"/>
      <c r="BG286" s="2382"/>
      <c r="BH286" s="2382"/>
      <c r="BI286" s="2382"/>
      <c r="BJ286" s="2382"/>
      <c r="BK286" s="2382"/>
      <c r="BL286" s="2382"/>
      <c r="BM286" s="2382"/>
      <c r="BN286" s="2382"/>
      <c r="BO286" s="2382"/>
      <c r="BP286" s="2382"/>
      <c r="BQ286" s="2382"/>
      <c r="BR286" s="2382"/>
      <c r="BS286" s="2382"/>
      <c r="BT286" s="2382"/>
      <c r="BU286" s="2382"/>
      <c r="BV286" s="2382"/>
      <c r="BW286" s="2382"/>
      <c r="BX286" s="2382"/>
      <c r="BY286" s="589"/>
      <c r="BZ286" s="589"/>
      <c r="CA286" s="589"/>
    </row>
    <row r="287" spans="2:79" ht="15.95" customHeight="1" x14ac:dyDescent="0.3">
      <c r="B287" s="269"/>
      <c r="D287" s="2531"/>
      <c r="E287" s="2532"/>
      <c r="F287" s="2532"/>
      <c r="G287" s="2532"/>
      <c r="H287" s="2532"/>
      <c r="I287" s="2532"/>
      <c r="J287" s="2532"/>
      <c r="K287" s="2532"/>
      <c r="L287" s="2532"/>
      <c r="M287" s="2532"/>
      <c r="N287" s="2532"/>
      <c r="O287" s="2532"/>
      <c r="P287" s="2557"/>
      <c r="Q287" s="2557"/>
      <c r="R287" s="2557"/>
      <c r="S287" s="2557"/>
      <c r="T287" s="2557"/>
      <c r="U287" s="2557"/>
      <c r="V287" s="2557"/>
      <c r="W287" s="2557"/>
      <c r="X287" s="2557"/>
      <c r="Y287" s="2557"/>
      <c r="Z287" s="2557"/>
      <c r="AA287" s="2557"/>
      <c r="AB287" s="2557"/>
      <c r="AC287" s="2557"/>
      <c r="AD287" s="2557"/>
      <c r="AE287" s="2557"/>
      <c r="AF287" s="2557"/>
      <c r="AG287" s="2557"/>
      <c r="AH287" s="2557"/>
      <c r="AI287" s="2557"/>
      <c r="AJ287" s="2557"/>
      <c r="AK287" s="2557"/>
      <c r="AL287" s="2557"/>
      <c r="AM287" s="2558"/>
      <c r="AN287" s="273"/>
      <c r="AO287" s="273"/>
      <c r="AP287" s="273"/>
      <c r="AQ287" s="273"/>
      <c r="AR287" s="273"/>
      <c r="AS287" s="277"/>
      <c r="AT287" s="273"/>
      <c r="AU287" s="2382"/>
      <c r="AV287" s="2382"/>
      <c r="AW287" s="2382"/>
      <c r="AX287" s="2382"/>
      <c r="AY287" s="2382"/>
      <c r="AZ287" s="2382"/>
      <c r="BA287" s="2382"/>
      <c r="BB287" s="2382"/>
      <c r="BC287" s="2382"/>
      <c r="BD287" s="2382"/>
      <c r="BE287" s="2382"/>
      <c r="BF287" s="2382"/>
      <c r="BG287" s="2382"/>
      <c r="BH287" s="2382"/>
      <c r="BI287" s="2382"/>
      <c r="BJ287" s="2382"/>
      <c r="BK287" s="2382"/>
      <c r="BL287" s="2382"/>
      <c r="BM287" s="2382"/>
      <c r="BN287" s="2382"/>
      <c r="BO287" s="2382"/>
      <c r="BP287" s="2382"/>
      <c r="BQ287" s="2382"/>
      <c r="BR287" s="2382"/>
      <c r="BS287" s="2382"/>
      <c r="BT287" s="2382"/>
      <c r="BU287" s="2382"/>
      <c r="BV287" s="2382"/>
      <c r="BW287" s="2382"/>
      <c r="BX287" s="2382"/>
      <c r="BY287" s="589"/>
      <c r="BZ287" s="589"/>
      <c r="CA287" s="589"/>
    </row>
    <row r="288" spans="2:79" ht="16.5" customHeight="1" x14ac:dyDescent="0.3">
      <c r="B288" s="269"/>
      <c r="D288" s="62" t="s">
        <v>34</v>
      </c>
      <c r="E288" s="231" t="s">
        <v>642</v>
      </c>
      <c r="F288" s="63"/>
      <c r="G288" s="63"/>
      <c r="H288" s="63"/>
      <c r="I288" s="133"/>
      <c r="J288" s="133"/>
      <c r="K288" s="133"/>
      <c r="L288" s="133"/>
      <c r="M288" s="133"/>
      <c r="N288" s="239"/>
      <c r="O288" s="80" t="s">
        <v>180</v>
      </c>
      <c r="P288" s="2316">
        <v>1</v>
      </c>
      <c r="Q288" s="2316"/>
      <c r="R288" s="2399"/>
      <c r="S288" s="2399"/>
      <c r="T288" s="353"/>
      <c r="U288" s="581"/>
      <c r="V288" s="581"/>
      <c r="W288" s="581"/>
      <c r="X288" s="736"/>
      <c r="Y288" s="736"/>
      <c r="Z288" s="736"/>
      <c r="AA288" s="736"/>
      <c r="AB288" s="736"/>
      <c r="AC288" s="736"/>
      <c r="AD288" s="736"/>
      <c r="AE288" s="736"/>
      <c r="AF288" s="736"/>
      <c r="AG288" s="736"/>
      <c r="AH288" s="736"/>
      <c r="AI288" s="736"/>
      <c r="AJ288" s="701"/>
      <c r="AK288" s="702"/>
      <c r="AL288" s="2316"/>
      <c r="AM288" s="2316"/>
      <c r="AN288" s="305"/>
      <c r="AO288" s="746"/>
      <c r="AP288" s="746"/>
      <c r="AQ288" s="746"/>
      <c r="AR288" s="746"/>
      <c r="AS288" s="280"/>
      <c r="AT288" s="306"/>
      <c r="AU288" s="2382"/>
      <c r="AV288" s="2382"/>
      <c r="AW288" s="2382"/>
      <c r="AX288" s="2382"/>
      <c r="AY288" s="2382"/>
      <c r="AZ288" s="2382"/>
      <c r="BA288" s="2382"/>
      <c r="BB288" s="2382"/>
      <c r="BC288" s="2382"/>
      <c r="BD288" s="2382"/>
      <c r="BE288" s="2382"/>
      <c r="BF288" s="2382"/>
      <c r="BG288" s="2382"/>
      <c r="BH288" s="2382"/>
      <c r="BI288" s="2382"/>
      <c r="BJ288" s="2382"/>
      <c r="BK288" s="2382"/>
      <c r="BL288" s="2382"/>
      <c r="BM288" s="2382"/>
      <c r="BN288" s="2382"/>
      <c r="BO288" s="2382"/>
      <c r="BP288" s="2382"/>
      <c r="BQ288" s="2382"/>
      <c r="BR288" s="2382"/>
      <c r="BS288" s="2382"/>
      <c r="BT288" s="2382"/>
      <c r="BU288" s="2382"/>
      <c r="BV288" s="2382"/>
      <c r="BW288" s="2382"/>
      <c r="BX288" s="2382"/>
      <c r="BY288" s="589"/>
      <c r="BZ288" s="589"/>
      <c r="CA288" s="589"/>
    </row>
    <row r="289" spans="2:79" ht="16.5" customHeight="1" x14ac:dyDescent="0.3">
      <c r="B289" s="269"/>
      <c r="D289" s="132"/>
      <c r="E289" s="450" t="s">
        <v>645</v>
      </c>
      <c r="F289" s="133"/>
      <c r="G289" s="133"/>
      <c r="H289" s="133"/>
      <c r="I289" s="133"/>
      <c r="J289" s="133"/>
      <c r="K289" s="133"/>
      <c r="L289" s="133"/>
      <c r="M289" s="133"/>
      <c r="N289" s="239"/>
      <c r="O289" s="77" t="s">
        <v>181</v>
      </c>
      <c r="P289" s="2316">
        <v>1</v>
      </c>
      <c r="Q289" s="2316"/>
      <c r="R289" s="2399">
        <v>1</v>
      </c>
      <c r="S289" s="2399"/>
      <c r="T289" s="396"/>
      <c r="U289" s="581"/>
      <c r="V289" s="581"/>
      <c r="W289" s="581"/>
      <c r="X289" s="736"/>
      <c r="Y289" s="736"/>
      <c r="Z289" s="736"/>
      <c r="AA289" s="736"/>
      <c r="AB289" s="736"/>
      <c r="AC289" s="736"/>
      <c r="AD289" s="736"/>
      <c r="AE289" s="736"/>
      <c r="AF289" s="736"/>
      <c r="AG289" s="736"/>
      <c r="AH289" s="736"/>
      <c r="AI289" s="736"/>
      <c r="AJ289" s="701"/>
      <c r="AK289" s="702"/>
      <c r="AL289" s="2316"/>
      <c r="AM289" s="2316"/>
      <c r="AN289" s="394"/>
      <c r="AO289" s="746"/>
      <c r="AP289" s="746"/>
      <c r="AQ289" s="746"/>
      <c r="AR289" s="746"/>
      <c r="AS289" s="280"/>
      <c r="AT289" s="395"/>
      <c r="AU289" s="2382"/>
      <c r="AV289" s="2382"/>
      <c r="AW289" s="2382"/>
      <c r="AX289" s="2382"/>
      <c r="AY289" s="2382"/>
      <c r="AZ289" s="2382"/>
      <c r="BA289" s="2382"/>
      <c r="BB289" s="2382"/>
      <c r="BC289" s="2382"/>
      <c r="BD289" s="2382"/>
      <c r="BE289" s="2382"/>
      <c r="BF289" s="2382"/>
      <c r="BG289" s="2382"/>
      <c r="BH289" s="2382"/>
      <c r="BI289" s="2382"/>
      <c r="BJ289" s="2382"/>
      <c r="BK289" s="2382"/>
      <c r="BL289" s="2382"/>
      <c r="BM289" s="2382"/>
      <c r="BN289" s="2382"/>
      <c r="BO289" s="2382"/>
      <c r="BP289" s="2382"/>
      <c r="BQ289" s="2382"/>
      <c r="BR289" s="2382"/>
      <c r="BS289" s="2382"/>
      <c r="BT289" s="2382"/>
      <c r="BU289" s="2382"/>
      <c r="BV289" s="2382"/>
      <c r="BW289" s="2382"/>
      <c r="BX289" s="2382"/>
      <c r="BY289" s="589"/>
      <c r="BZ289" s="589"/>
      <c r="CA289" s="589"/>
    </row>
    <row r="290" spans="2:79" ht="16.5" customHeight="1" x14ac:dyDescent="0.3">
      <c r="B290" s="269"/>
      <c r="D290" s="104"/>
      <c r="E290" s="538" t="s">
        <v>643</v>
      </c>
      <c r="F290" s="23"/>
      <c r="G290" s="23"/>
      <c r="H290" s="23"/>
      <c r="I290" s="23"/>
      <c r="J290" s="23"/>
      <c r="K290" s="23"/>
      <c r="L290" s="23"/>
      <c r="M290" s="23"/>
      <c r="N290" s="240"/>
      <c r="O290" s="80" t="s">
        <v>180</v>
      </c>
      <c r="P290" s="2316">
        <v>1</v>
      </c>
      <c r="Q290" s="2316"/>
      <c r="R290" s="2399"/>
      <c r="S290" s="2399"/>
      <c r="T290" s="335"/>
      <c r="U290" s="575"/>
      <c r="V290" s="575"/>
      <c r="W290" s="575"/>
      <c r="X290" s="733"/>
      <c r="Y290" s="733"/>
      <c r="Z290" s="733"/>
      <c r="AA290" s="733"/>
      <c r="AB290" s="733"/>
      <c r="AC290" s="733"/>
      <c r="AD290" s="733"/>
      <c r="AE290" s="733"/>
      <c r="AF290" s="733"/>
      <c r="AG290" s="733"/>
      <c r="AH290" s="733"/>
      <c r="AI290" s="733"/>
      <c r="AJ290" s="2383"/>
      <c r="AK290" s="2384"/>
      <c r="AL290" s="2316"/>
      <c r="AM290" s="2316"/>
      <c r="AN290" s="305"/>
      <c r="AO290" s="746"/>
      <c r="AP290" s="746"/>
      <c r="AQ290" s="746"/>
      <c r="AR290" s="746"/>
      <c r="AS290" s="280"/>
      <c r="AT290" s="306"/>
      <c r="AU290" s="2382"/>
      <c r="AV290" s="2382"/>
      <c r="AW290" s="2382"/>
      <c r="AX290" s="2382"/>
      <c r="AY290" s="2382"/>
      <c r="AZ290" s="2382"/>
      <c r="BA290" s="2382"/>
      <c r="BB290" s="2382"/>
      <c r="BC290" s="2382"/>
      <c r="BD290" s="2382"/>
      <c r="BE290" s="2382"/>
      <c r="BF290" s="2382"/>
      <c r="BG290" s="2382"/>
      <c r="BH290" s="2382"/>
      <c r="BI290" s="2382"/>
      <c r="BJ290" s="2382"/>
      <c r="BK290" s="2382"/>
      <c r="BL290" s="2382"/>
      <c r="BM290" s="2382"/>
      <c r="BN290" s="2382"/>
      <c r="BO290" s="2382"/>
      <c r="BP290" s="2382"/>
      <c r="BQ290" s="2382"/>
      <c r="BR290" s="2382"/>
      <c r="BS290" s="2382"/>
      <c r="BT290" s="2382"/>
      <c r="BU290" s="2382"/>
      <c r="BV290" s="2382"/>
      <c r="BW290" s="2382"/>
      <c r="BX290" s="2382"/>
      <c r="BY290" s="589"/>
      <c r="BZ290" s="589"/>
      <c r="CA290" s="589"/>
    </row>
    <row r="291" spans="2:79" ht="16.5" customHeight="1" x14ac:dyDescent="0.3">
      <c r="B291" s="269"/>
      <c r="D291" s="25"/>
      <c r="E291" s="178" t="s">
        <v>644</v>
      </c>
      <c r="F291" s="133"/>
      <c r="G291" s="133"/>
      <c r="H291" s="133"/>
      <c r="I291" s="133"/>
      <c r="J291" s="133"/>
      <c r="K291" s="133"/>
      <c r="L291" s="133"/>
      <c r="M291" s="133"/>
      <c r="N291" s="239"/>
      <c r="O291" s="80" t="s">
        <v>180</v>
      </c>
      <c r="P291" s="2316">
        <v>1</v>
      </c>
      <c r="Q291" s="2316"/>
      <c r="R291" s="2399"/>
      <c r="S291" s="2399"/>
      <c r="T291" s="353"/>
      <c r="U291" s="581"/>
      <c r="V291" s="581"/>
      <c r="W291" s="581"/>
      <c r="X291" s="736"/>
      <c r="Y291" s="736"/>
      <c r="Z291" s="736"/>
      <c r="AA291" s="736"/>
      <c r="AB291" s="736"/>
      <c r="AC291" s="736"/>
      <c r="AD291" s="736"/>
      <c r="AE291" s="736"/>
      <c r="AF291" s="736"/>
      <c r="AG291" s="736"/>
      <c r="AH291" s="736"/>
      <c r="AI291" s="736"/>
      <c r="AJ291" s="701"/>
      <c r="AK291" s="702"/>
      <c r="AL291" s="310"/>
      <c r="AM291" s="311"/>
      <c r="AN291" s="306"/>
      <c r="AO291" s="746"/>
      <c r="AP291" s="746"/>
      <c r="AQ291" s="746"/>
      <c r="AR291" s="746"/>
      <c r="AS291" s="280"/>
      <c r="AT291" s="306"/>
      <c r="AU291" s="2382"/>
      <c r="AV291" s="2382"/>
      <c r="AW291" s="2382"/>
      <c r="AX291" s="2382"/>
      <c r="AY291" s="2382"/>
      <c r="AZ291" s="2382"/>
      <c r="BA291" s="2382"/>
      <c r="BB291" s="2382"/>
      <c r="BC291" s="2382"/>
      <c r="BD291" s="2382"/>
      <c r="BE291" s="2382"/>
      <c r="BF291" s="2382"/>
      <c r="BG291" s="2382"/>
      <c r="BH291" s="2382"/>
      <c r="BI291" s="2382"/>
      <c r="BJ291" s="2382"/>
      <c r="BK291" s="2382"/>
      <c r="BL291" s="2382"/>
      <c r="BM291" s="2382"/>
      <c r="BN291" s="2382"/>
      <c r="BO291" s="2382"/>
      <c r="BP291" s="2382"/>
      <c r="BQ291" s="2382"/>
      <c r="BR291" s="2382"/>
      <c r="BS291" s="2382"/>
      <c r="BT291" s="2382"/>
      <c r="BU291" s="2382"/>
      <c r="BV291" s="2382"/>
      <c r="BW291" s="2382"/>
      <c r="BX291" s="2382"/>
      <c r="BY291" s="589"/>
      <c r="BZ291" s="589"/>
      <c r="CA291" s="589"/>
    </row>
    <row r="292" spans="2:79" ht="16.5" customHeight="1" x14ac:dyDescent="0.3">
      <c r="B292" s="269"/>
      <c r="D292" s="104"/>
      <c r="E292" s="39" t="s">
        <v>35</v>
      </c>
      <c r="F292" s="23"/>
      <c r="G292" s="23"/>
      <c r="H292" s="23"/>
      <c r="I292" s="23"/>
      <c r="J292" s="23"/>
      <c r="K292" s="23"/>
      <c r="L292" s="23"/>
      <c r="M292" s="23"/>
      <c r="N292" s="240"/>
      <c r="O292" s="78" t="s">
        <v>53</v>
      </c>
      <c r="P292" s="2316">
        <v>1</v>
      </c>
      <c r="Q292" s="2316"/>
      <c r="R292" s="2399">
        <v>1</v>
      </c>
      <c r="S292" s="2399"/>
      <c r="T292" s="428" t="str">
        <f>IF(R292=1,"Y","")</f>
        <v>Y</v>
      </c>
      <c r="U292" s="592"/>
      <c r="V292" s="581"/>
      <c r="W292" s="581"/>
      <c r="X292" s="736"/>
      <c r="Y292" s="736"/>
      <c r="Z292" s="736"/>
      <c r="AA292" s="736"/>
      <c r="AB292" s="736"/>
      <c r="AC292" s="736"/>
      <c r="AD292" s="736"/>
      <c r="AE292" s="736"/>
      <c r="AF292" s="736"/>
      <c r="AG292" s="736"/>
      <c r="AH292" s="736"/>
      <c r="AI292" s="736"/>
      <c r="AJ292" s="701"/>
      <c r="AK292" s="702"/>
      <c r="AL292" s="2399"/>
      <c r="AM292" s="2399"/>
      <c r="AN292" s="305"/>
      <c r="AO292" s="746"/>
      <c r="AP292" s="746"/>
      <c r="AQ292" s="746"/>
      <c r="AR292" s="746"/>
      <c r="AS292" s="280"/>
      <c r="AT292" s="306"/>
      <c r="AU292" s="2382"/>
      <c r="AV292" s="2382"/>
      <c r="AW292" s="2382"/>
      <c r="AX292" s="2382"/>
      <c r="AY292" s="2382"/>
      <c r="AZ292" s="2382"/>
      <c r="BA292" s="2382"/>
      <c r="BB292" s="2382"/>
      <c r="BC292" s="2382"/>
      <c r="BD292" s="2382"/>
      <c r="BE292" s="2382"/>
      <c r="BF292" s="2382"/>
      <c r="BG292" s="2382"/>
      <c r="BH292" s="2382"/>
      <c r="BI292" s="2382"/>
      <c r="BJ292" s="2382"/>
      <c r="BK292" s="2382"/>
      <c r="BL292" s="2382"/>
      <c r="BM292" s="2382"/>
      <c r="BN292" s="2382"/>
      <c r="BO292" s="2382"/>
      <c r="BP292" s="2382"/>
      <c r="BQ292" s="2382"/>
      <c r="BR292" s="2382"/>
      <c r="BS292" s="2382"/>
      <c r="BT292" s="2382"/>
      <c r="BU292" s="2382"/>
      <c r="BV292" s="2382"/>
      <c r="BW292" s="2382"/>
      <c r="BX292" s="2382"/>
      <c r="BY292" s="589"/>
      <c r="BZ292" s="589"/>
      <c r="CA292" s="589"/>
    </row>
    <row r="293" spans="2:79" ht="16.5" customHeight="1" x14ac:dyDescent="0.3">
      <c r="B293" s="269"/>
      <c r="D293" s="25"/>
      <c r="E293" s="178" t="s">
        <v>36</v>
      </c>
      <c r="F293" s="133"/>
      <c r="G293" s="133"/>
      <c r="H293" s="133"/>
      <c r="I293" s="133"/>
      <c r="J293" s="133"/>
      <c r="K293" s="133"/>
      <c r="L293" s="133"/>
      <c r="M293" s="133"/>
      <c r="N293" s="239"/>
      <c r="O293" s="78" t="s">
        <v>53</v>
      </c>
      <c r="P293" s="2316">
        <v>1</v>
      </c>
      <c r="Q293" s="2316"/>
      <c r="R293" s="2399">
        <v>1</v>
      </c>
      <c r="S293" s="2399"/>
      <c r="T293" s="428" t="str">
        <f>IF(R293=1,"Y","")</f>
        <v>Y</v>
      </c>
      <c r="U293" s="592"/>
      <c r="V293" s="581"/>
      <c r="W293" s="581"/>
      <c r="X293" s="736"/>
      <c r="Y293" s="736"/>
      <c r="Z293" s="736"/>
      <c r="AA293" s="736"/>
      <c r="AB293" s="736"/>
      <c r="AC293" s="736"/>
      <c r="AD293" s="736"/>
      <c r="AE293" s="736"/>
      <c r="AF293" s="736"/>
      <c r="AG293" s="736"/>
      <c r="AH293" s="736"/>
      <c r="AI293" s="736"/>
      <c r="AJ293" s="701"/>
      <c r="AK293" s="702"/>
      <c r="AL293" s="2399"/>
      <c r="AM293" s="2399"/>
      <c r="AN293" s="305"/>
      <c r="AO293" s="746"/>
      <c r="AP293" s="746"/>
      <c r="AQ293" s="746"/>
      <c r="AR293" s="746"/>
      <c r="AS293" s="280"/>
      <c r="AT293" s="306"/>
      <c r="AU293" s="2382"/>
      <c r="AV293" s="2382"/>
      <c r="AW293" s="2382"/>
      <c r="AX293" s="2382"/>
      <c r="AY293" s="2382"/>
      <c r="AZ293" s="2382"/>
      <c r="BA293" s="2382"/>
      <c r="BB293" s="2382"/>
      <c r="BC293" s="2382"/>
      <c r="BD293" s="2382"/>
      <c r="BE293" s="2382"/>
      <c r="BF293" s="2382"/>
      <c r="BG293" s="2382"/>
      <c r="BH293" s="2382"/>
      <c r="BI293" s="2382"/>
      <c r="BJ293" s="2382"/>
      <c r="BK293" s="2382"/>
      <c r="BL293" s="2382"/>
      <c r="BM293" s="2382"/>
      <c r="BN293" s="2382"/>
      <c r="BO293" s="2382"/>
      <c r="BP293" s="2382"/>
      <c r="BQ293" s="2382"/>
      <c r="BR293" s="2382"/>
      <c r="BS293" s="2382"/>
      <c r="BT293" s="2382"/>
      <c r="BU293" s="2382"/>
      <c r="BV293" s="2382"/>
      <c r="BW293" s="2382"/>
      <c r="BX293" s="2382"/>
      <c r="BY293" s="589"/>
      <c r="BZ293" s="589"/>
      <c r="CA293" s="589"/>
    </row>
    <row r="294" spans="2:79" ht="16.5" customHeight="1" x14ac:dyDescent="0.3">
      <c r="B294" s="269"/>
      <c r="D294" s="104"/>
      <c r="E294" s="39" t="s">
        <v>37</v>
      </c>
      <c r="F294" s="23"/>
      <c r="G294" s="23"/>
      <c r="H294" s="23"/>
      <c r="I294" s="23"/>
      <c r="J294" s="23"/>
      <c r="K294" s="23"/>
      <c r="L294" s="23"/>
      <c r="M294" s="23"/>
      <c r="N294" s="240"/>
      <c r="O294" s="78" t="s">
        <v>53</v>
      </c>
      <c r="P294" s="2316">
        <v>1</v>
      </c>
      <c r="Q294" s="2316"/>
      <c r="R294" s="2399"/>
      <c r="S294" s="2399"/>
      <c r="T294" s="428" t="str">
        <f>IF(R294=1,"Y","")</f>
        <v/>
      </c>
      <c r="U294" s="592"/>
      <c r="V294" s="581"/>
      <c r="W294" s="581"/>
      <c r="X294" s="736"/>
      <c r="Y294" s="736"/>
      <c r="Z294" s="736"/>
      <c r="AA294" s="736"/>
      <c r="AB294" s="736"/>
      <c r="AC294" s="736"/>
      <c r="AD294" s="736"/>
      <c r="AE294" s="736"/>
      <c r="AF294" s="736"/>
      <c r="AG294" s="736"/>
      <c r="AH294" s="736"/>
      <c r="AI294" s="736"/>
      <c r="AJ294" s="701"/>
      <c r="AK294" s="702"/>
      <c r="AL294" s="2399"/>
      <c r="AM294" s="2399"/>
      <c r="AN294" s="305"/>
      <c r="AO294" s="746"/>
      <c r="AP294" s="746"/>
      <c r="AQ294" s="746"/>
      <c r="AR294" s="746"/>
      <c r="AS294" s="280"/>
      <c r="AT294" s="306"/>
      <c r="AU294" s="2382"/>
      <c r="AV294" s="2382"/>
      <c r="AW294" s="2382"/>
      <c r="AX294" s="2382"/>
      <c r="AY294" s="2382"/>
      <c r="AZ294" s="2382"/>
      <c r="BA294" s="2382"/>
      <c r="BB294" s="2382"/>
      <c r="BC294" s="2382"/>
      <c r="BD294" s="2382"/>
      <c r="BE294" s="2382"/>
      <c r="BF294" s="2382"/>
      <c r="BG294" s="2382"/>
      <c r="BH294" s="2382"/>
      <c r="BI294" s="2382"/>
      <c r="BJ294" s="2382"/>
      <c r="BK294" s="2382"/>
      <c r="BL294" s="2382"/>
      <c r="BM294" s="2382"/>
      <c r="BN294" s="2382"/>
      <c r="BO294" s="2382"/>
      <c r="BP294" s="2382"/>
      <c r="BQ294" s="2382"/>
      <c r="BR294" s="2382"/>
      <c r="BS294" s="2382"/>
      <c r="BT294" s="2382"/>
      <c r="BU294" s="2382"/>
      <c r="BV294" s="2382"/>
      <c r="BW294" s="2382"/>
      <c r="BX294" s="2382"/>
      <c r="BY294" s="589"/>
      <c r="BZ294" s="589"/>
      <c r="CA294" s="589"/>
    </row>
    <row r="295" spans="2:79" ht="16.5" customHeight="1" x14ac:dyDescent="0.3">
      <c r="B295" s="269"/>
      <c r="D295" s="130"/>
      <c r="E295" s="200" t="s">
        <v>38</v>
      </c>
      <c r="F295" s="23"/>
      <c r="G295" s="23"/>
      <c r="H295" s="23"/>
      <c r="I295" s="23"/>
      <c r="J295" s="23"/>
      <c r="K295" s="23"/>
      <c r="L295" s="23"/>
      <c r="M295" s="23"/>
      <c r="N295" s="240"/>
      <c r="O295" s="77" t="s">
        <v>181</v>
      </c>
      <c r="P295" s="2316">
        <v>1</v>
      </c>
      <c r="Q295" s="2316"/>
      <c r="R295" s="2399"/>
      <c r="S295" s="2399"/>
      <c r="T295" s="353"/>
      <c r="U295" s="581"/>
      <c r="V295" s="581"/>
      <c r="W295" s="581"/>
      <c r="X295" s="736"/>
      <c r="Y295" s="736"/>
      <c r="Z295" s="736"/>
      <c r="AA295" s="736"/>
      <c r="AB295" s="736"/>
      <c r="AC295" s="736"/>
      <c r="AD295" s="736"/>
      <c r="AE295" s="736"/>
      <c r="AF295" s="736"/>
      <c r="AG295" s="736"/>
      <c r="AH295" s="736"/>
      <c r="AI295" s="736"/>
      <c r="AJ295" s="701"/>
      <c r="AK295" s="702"/>
      <c r="AL295" s="2316"/>
      <c r="AM295" s="2316"/>
      <c r="AN295" s="305"/>
      <c r="AO295" s="746"/>
      <c r="AP295" s="746"/>
      <c r="AQ295" s="746"/>
      <c r="AR295" s="746"/>
      <c r="AS295" s="280"/>
      <c r="AT295" s="306"/>
      <c r="AU295" s="2382"/>
      <c r="AV295" s="2382"/>
      <c r="AW295" s="2382"/>
      <c r="AX295" s="2382"/>
      <c r="AY295" s="2382"/>
      <c r="AZ295" s="2382"/>
      <c r="BA295" s="2382"/>
      <c r="BB295" s="2382"/>
      <c r="BC295" s="2382"/>
      <c r="BD295" s="2382"/>
      <c r="BE295" s="2382"/>
      <c r="BF295" s="2382"/>
      <c r="BG295" s="2382"/>
      <c r="BH295" s="2382"/>
      <c r="BI295" s="2382"/>
      <c r="BJ295" s="2382"/>
      <c r="BK295" s="2382"/>
      <c r="BL295" s="2382"/>
      <c r="BM295" s="2382"/>
      <c r="BN295" s="2382"/>
      <c r="BO295" s="2382"/>
      <c r="BP295" s="2382"/>
      <c r="BQ295" s="2382"/>
      <c r="BR295" s="2382"/>
      <c r="BS295" s="2382"/>
      <c r="BT295" s="2382"/>
      <c r="BU295" s="2382"/>
      <c r="BV295" s="2382"/>
      <c r="BW295" s="2382"/>
      <c r="BX295" s="2382"/>
      <c r="BY295" s="589"/>
      <c r="BZ295" s="589"/>
      <c r="CA295" s="589"/>
    </row>
    <row r="296" spans="2:79" ht="16.5" customHeight="1" x14ac:dyDescent="0.3">
      <c r="B296" s="269"/>
      <c r="D296" s="132"/>
      <c r="E296" s="233" t="s">
        <v>39</v>
      </c>
      <c r="F296" s="133"/>
      <c r="G296" s="133"/>
      <c r="H296" s="133"/>
      <c r="I296" s="133"/>
      <c r="J296" s="133"/>
      <c r="K296" s="133"/>
      <c r="L296" s="133"/>
      <c r="M296" s="133"/>
      <c r="N296" s="239"/>
      <c r="O296" s="578"/>
      <c r="P296" s="2316">
        <v>1</v>
      </c>
      <c r="Q296" s="2316"/>
      <c r="R296" s="2399"/>
      <c r="S296" s="2399"/>
      <c r="T296" s="335"/>
      <c r="U296" s="575"/>
      <c r="V296" s="575"/>
      <c r="W296" s="575"/>
      <c r="X296" s="733"/>
      <c r="Y296" s="733"/>
      <c r="Z296" s="733"/>
      <c r="AA296" s="733"/>
      <c r="AB296" s="733"/>
      <c r="AC296" s="733"/>
      <c r="AD296" s="733"/>
      <c r="AE296" s="733"/>
      <c r="AF296" s="733"/>
      <c r="AG296" s="733"/>
      <c r="AH296" s="733"/>
      <c r="AI296" s="733"/>
      <c r="AJ296" s="2383"/>
      <c r="AK296" s="2384"/>
      <c r="AL296" s="2316"/>
      <c r="AM296" s="2316"/>
      <c r="AN296" s="305"/>
      <c r="AO296" s="746"/>
      <c r="AP296" s="746"/>
      <c r="AQ296" s="746"/>
      <c r="AR296" s="746"/>
      <c r="AS296" s="280"/>
      <c r="AT296" s="306"/>
      <c r="AU296" s="2382"/>
      <c r="AV296" s="2382"/>
      <c r="AW296" s="2382"/>
      <c r="AX296" s="2382"/>
      <c r="AY296" s="2382"/>
      <c r="AZ296" s="2382"/>
      <c r="BA296" s="2382"/>
      <c r="BB296" s="2382"/>
      <c r="BC296" s="2382"/>
      <c r="BD296" s="2382"/>
      <c r="BE296" s="2382"/>
      <c r="BF296" s="2382"/>
      <c r="BG296" s="2382"/>
      <c r="BH296" s="2382"/>
      <c r="BI296" s="2382"/>
      <c r="BJ296" s="2382"/>
      <c r="BK296" s="2382"/>
      <c r="BL296" s="2382"/>
      <c r="BM296" s="2382"/>
      <c r="BN296" s="2382"/>
      <c r="BO296" s="2382"/>
      <c r="BP296" s="2382"/>
      <c r="BQ296" s="2382"/>
      <c r="BR296" s="2382"/>
      <c r="BS296" s="2382"/>
      <c r="BT296" s="2382"/>
      <c r="BU296" s="2382"/>
      <c r="BV296" s="2382"/>
      <c r="BW296" s="2382"/>
      <c r="BX296" s="2382"/>
      <c r="BY296" s="589"/>
      <c r="BZ296" s="589"/>
      <c r="CA296" s="589"/>
    </row>
    <row r="297" spans="2:79" ht="16.5" customHeight="1" x14ac:dyDescent="0.3">
      <c r="B297" s="269"/>
      <c r="D297" s="2432" t="s">
        <v>40</v>
      </c>
      <c r="E297" s="2433"/>
      <c r="F297" s="2433"/>
      <c r="G297" s="2433"/>
      <c r="H297" s="2433"/>
      <c r="I297" s="2433"/>
      <c r="J297" s="2433"/>
      <c r="K297" s="2433"/>
      <c r="L297" s="2433"/>
      <c r="M297" s="2433"/>
      <c r="N297" s="2433"/>
      <c r="O297" s="2434"/>
      <c r="P297" s="2397">
        <v>6</v>
      </c>
      <c r="Q297" s="2398"/>
      <c r="R297" s="2397">
        <f>SUM(R288:S296)</f>
        <v>3</v>
      </c>
      <c r="S297" s="2398"/>
      <c r="T297" s="586">
        <f>SUM(R292:S294)</f>
        <v>2</v>
      </c>
      <c r="U297" s="627">
        <f>SUM(P292:Q294)</f>
        <v>3</v>
      </c>
      <c r="V297" s="625">
        <f>P288+P291+P290</f>
        <v>3</v>
      </c>
      <c r="W297" s="626">
        <f>P289+SUM(P295:Q295)</f>
        <v>2</v>
      </c>
      <c r="X297" s="626"/>
      <c r="Y297" s="626"/>
      <c r="Z297" s="626"/>
      <c r="AA297" s="626"/>
      <c r="AB297" s="626"/>
      <c r="AC297" s="626"/>
      <c r="AD297" s="626"/>
      <c r="AE297" s="626"/>
      <c r="AF297" s="626"/>
      <c r="AG297" s="626"/>
      <c r="AH297" s="626"/>
      <c r="AI297" s="626"/>
      <c r="AJ297" s="2427"/>
      <c r="AK297" s="2428"/>
      <c r="AL297" s="2397">
        <f>SUM(AL292:AM294)</f>
        <v>0</v>
      </c>
      <c r="AM297" s="2398"/>
      <c r="AN297" s="341"/>
      <c r="AO297" s="341"/>
      <c r="AP297" s="341"/>
      <c r="AQ297" s="341"/>
      <c r="AR297" s="341"/>
      <c r="AS297" s="279"/>
      <c r="AT297" s="341"/>
      <c r="AU297" s="2382"/>
      <c r="AV297" s="2382"/>
      <c r="AW297" s="2382"/>
      <c r="AX297" s="2382"/>
      <c r="AY297" s="2382"/>
      <c r="AZ297" s="2382"/>
      <c r="BA297" s="2382"/>
      <c r="BB297" s="2382"/>
      <c r="BC297" s="2382"/>
      <c r="BD297" s="2382"/>
      <c r="BE297" s="2382"/>
      <c r="BF297" s="2382"/>
      <c r="BG297" s="2382"/>
      <c r="BH297" s="2382"/>
      <c r="BI297" s="2382"/>
      <c r="BJ297" s="2382"/>
      <c r="BK297" s="2382"/>
      <c r="BL297" s="2382"/>
      <c r="BM297" s="2382"/>
      <c r="BN297" s="2382"/>
      <c r="BO297" s="2382"/>
      <c r="BP297" s="2382"/>
      <c r="BQ297" s="2382"/>
      <c r="BR297" s="2382"/>
      <c r="BS297" s="2382"/>
      <c r="BT297" s="2382"/>
      <c r="BU297" s="2382"/>
      <c r="BV297" s="2382"/>
      <c r="BW297" s="2382"/>
      <c r="BX297" s="2382"/>
      <c r="BY297" s="589"/>
      <c r="BZ297" s="589"/>
      <c r="CA297" s="589"/>
    </row>
    <row r="298" spans="2:79" ht="9.9499999999999993" customHeight="1" x14ac:dyDescent="0.25">
      <c r="B298" s="269"/>
      <c r="D298" s="365"/>
      <c r="E298" s="365"/>
      <c r="F298" s="365"/>
      <c r="G298" s="365"/>
      <c r="H298" s="365"/>
      <c r="I298" s="365"/>
      <c r="J298" s="365"/>
      <c r="K298" s="365"/>
      <c r="L298" s="365"/>
      <c r="M298" s="365"/>
      <c r="N298" s="365"/>
      <c r="O298" s="365"/>
      <c r="P298" s="365"/>
      <c r="Q298" s="365"/>
      <c r="R298" s="365"/>
      <c r="S298" s="365"/>
      <c r="T298" s="365"/>
      <c r="U298" s="399"/>
      <c r="V298" s="399"/>
      <c r="W298" s="399"/>
      <c r="X298" s="399"/>
      <c r="Y298" s="399"/>
      <c r="Z298" s="399"/>
      <c r="AA298" s="399"/>
      <c r="AB298" s="399"/>
      <c r="AC298" s="399"/>
      <c r="AD298" s="399"/>
      <c r="AE298" s="399"/>
      <c r="AF298" s="399"/>
      <c r="AG298" s="399"/>
      <c r="AH298" s="399"/>
      <c r="AI298" s="399"/>
      <c r="AJ298" s="710"/>
      <c r="AK298" s="710"/>
      <c r="AL298" s="365"/>
      <c r="AM298" s="365"/>
      <c r="AS298" s="274"/>
      <c r="BW298" s="300"/>
      <c r="BX298" s="300"/>
      <c r="BY298" s="566"/>
      <c r="BZ298" s="566"/>
      <c r="CA298" s="566"/>
    </row>
    <row r="299" spans="2:79" s="597" customFormat="1" ht="16.5" customHeight="1" x14ac:dyDescent="0.25">
      <c r="B299" s="456"/>
      <c r="D299" s="2514" t="s">
        <v>481</v>
      </c>
      <c r="E299" s="2515"/>
      <c r="F299" s="2515"/>
      <c r="G299" s="2515"/>
      <c r="H299" s="2515"/>
      <c r="I299" s="2515"/>
      <c r="J299" s="2515"/>
      <c r="K299" s="2515"/>
      <c r="L299" s="2515"/>
      <c r="M299" s="2515"/>
      <c r="N299" s="2515"/>
      <c r="O299" s="2516"/>
      <c r="P299" s="2275" t="s">
        <v>117</v>
      </c>
      <c r="Q299" s="2275"/>
      <c r="R299" s="2275" t="s">
        <v>119</v>
      </c>
      <c r="S299" s="2275"/>
      <c r="T299" s="2195" t="s">
        <v>490</v>
      </c>
      <c r="U299" s="2544"/>
      <c r="V299" s="2544"/>
      <c r="W299" s="2544"/>
      <c r="X299" s="2544"/>
      <c r="Y299" s="2544"/>
      <c r="Z299" s="2544"/>
      <c r="AA299" s="2544"/>
      <c r="AB299" s="2544"/>
      <c r="AC299" s="2544"/>
      <c r="AD299" s="2544"/>
      <c r="AE299" s="2544"/>
      <c r="AF299" s="2544"/>
      <c r="AG299" s="2544"/>
      <c r="AH299" s="2544"/>
      <c r="AI299" s="2544"/>
      <c r="AJ299" s="2544"/>
      <c r="AK299" s="2544"/>
      <c r="AL299" s="2544"/>
      <c r="AM299" s="2196"/>
      <c r="AN299" s="451"/>
      <c r="AO299" s="451"/>
      <c r="AP299" s="451"/>
      <c r="AQ299" s="451"/>
      <c r="AR299" s="451"/>
      <c r="AS299" s="457"/>
      <c r="AT299" s="451"/>
      <c r="BC299" s="708"/>
      <c r="BD299" s="708"/>
      <c r="BJ299" s="451"/>
      <c r="BK299" s="451"/>
      <c r="BL299" s="451"/>
      <c r="BW299" s="566"/>
      <c r="BX299" s="566"/>
      <c r="BY299" s="566"/>
      <c r="BZ299" s="566"/>
      <c r="CA299" s="566"/>
    </row>
    <row r="300" spans="2:79" s="597" customFormat="1" ht="16.5" customHeight="1" x14ac:dyDescent="0.25">
      <c r="B300" s="456"/>
      <c r="D300" s="2517"/>
      <c r="E300" s="2518"/>
      <c r="F300" s="2518"/>
      <c r="G300" s="2518"/>
      <c r="H300" s="2518"/>
      <c r="I300" s="2518"/>
      <c r="J300" s="2518"/>
      <c r="K300" s="2518"/>
      <c r="L300" s="2518"/>
      <c r="M300" s="2518"/>
      <c r="N300" s="2518"/>
      <c r="O300" s="2519"/>
      <c r="P300" s="2275"/>
      <c r="Q300" s="2275"/>
      <c r="R300" s="2275"/>
      <c r="S300" s="2275"/>
      <c r="T300" s="2197"/>
      <c r="U300" s="2545"/>
      <c r="V300" s="2545"/>
      <c r="W300" s="2545"/>
      <c r="X300" s="2545"/>
      <c r="Y300" s="2545"/>
      <c r="Z300" s="2545"/>
      <c r="AA300" s="2545"/>
      <c r="AB300" s="2545"/>
      <c r="AC300" s="2545"/>
      <c r="AD300" s="2545"/>
      <c r="AE300" s="2545"/>
      <c r="AF300" s="2545"/>
      <c r="AG300" s="2545"/>
      <c r="AH300" s="2545"/>
      <c r="AI300" s="2545"/>
      <c r="AJ300" s="2545"/>
      <c r="AK300" s="2545"/>
      <c r="AL300" s="2545"/>
      <c r="AM300" s="2198"/>
      <c r="AN300" s="451"/>
      <c r="AO300" s="451"/>
      <c r="AP300" s="451"/>
      <c r="AQ300" s="451"/>
      <c r="AR300" s="451"/>
      <c r="AS300" s="457"/>
      <c r="AT300" s="451"/>
      <c r="BC300" s="708"/>
      <c r="BD300" s="708"/>
      <c r="BJ300" s="451"/>
      <c r="BK300" s="451"/>
      <c r="BL300" s="451"/>
      <c r="BW300" s="566"/>
      <c r="BX300" s="566"/>
      <c r="BY300" s="566"/>
      <c r="BZ300" s="566"/>
      <c r="CA300" s="566"/>
    </row>
    <row r="301" spans="2:79" s="597" customFormat="1" ht="16.5" customHeight="1" x14ac:dyDescent="0.25">
      <c r="B301" s="456"/>
      <c r="D301" s="2517"/>
      <c r="E301" s="2518"/>
      <c r="F301" s="2518"/>
      <c r="G301" s="2518"/>
      <c r="H301" s="2518"/>
      <c r="I301" s="2518"/>
      <c r="J301" s="2518"/>
      <c r="K301" s="2518"/>
      <c r="L301" s="2518"/>
      <c r="M301" s="2518"/>
      <c r="N301" s="2518"/>
      <c r="O301" s="2519"/>
      <c r="P301" s="2275"/>
      <c r="Q301" s="2275"/>
      <c r="R301" s="2275"/>
      <c r="S301" s="2275"/>
      <c r="T301" s="2197"/>
      <c r="U301" s="2545"/>
      <c r="V301" s="2545"/>
      <c r="W301" s="2545"/>
      <c r="X301" s="2545"/>
      <c r="Y301" s="2545"/>
      <c r="Z301" s="2545"/>
      <c r="AA301" s="2545"/>
      <c r="AB301" s="2545"/>
      <c r="AC301" s="2545"/>
      <c r="AD301" s="2545"/>
      <c r="AE301" s="2545"/>
      <c r="AF301" s="2545"/>
      <c r="AG301" s="2545"/>
      <c r="AH301" s="2545"/>
      <c r="AI301" s="2545"/>
      <c r="AJ301" s="2545"/>
      <c r="AK301" s="2545"/>
      <c r="AL301" s="2545"/>
      <c r="AM301" s="2198"/>
      <c r="AN301" s="451"/>
      <c r="AO301" s="451"/>
      <c r="AP301" s="451"/>
      <c r="AQ301" s="451"/>
      <c r="AR301" s="451"/>
      <c r="AS301" s="457"/>
      <c r="AT301" s="451"/>
      <c r="BC301" s="708"/>
      <c r="BD301" s="708"/>
      <c r="BJ301" s="451"/>
      <c r="BK301" s="451"/>
      <c r="BL301" s="451"/>
      <c r="BW301" s="566"/>
      <c r="BX301" s="566"/>
      <c r="BY301" s="566"/>
      <c r="BZ301" s="566"/>
      <c r="CA301" s="566"/>
    </row>
    <row r="302" spans="2:79" s="597" customFormat="1" ht="16.5" customHeight="1" x14ac:dyDescent="0.25">
      <c r="B302" s="456"/>
      <c r="D302" s="2520"/>
      <c r="E302" s="2521"/>
      <c r="F302" s="2521"/>
      <c r="G302" s="2521"/>
      <c r="H302" s="2521"/>
      <c r="I302" s="2521"/>
      <c r="J302" s="2521"/>
      <c r="K302" s="2521"/>
      <c r="L302" s="2521"/>
      <c r="M302" s="2521"/>
      <c r="N302" s="2521"/>
      <c r="O302" s="2522"/>
      <c r="P302" s="2275"/>
      <c r="Q302" s="2275"/>
      <c r="R302" s="2275"/>
      <c r="S302" s="2275"/>
      <c r="T302" s="2199"/>
      <c r="U302" s="2546"/>
      <c r="V302" s="2546"/>
      <c r="W302" s="2546"/>
      <c r="X302" s="2546"/>
      <c r="Y302" s="2546"/>
      <c r="Z302" s="2546"/>
      <c r="AA302" s="2546"/>
      <c r="AB302" s="2546"/>
      <c r="AC302" s="2546"/>
      <c r="AD302" s="2546"/>
      <c r="AE302" s="2546"/>
      <c r="AF302" s="2546"/>
      <c r="AG302" s="2546"/>
      <c r="AH302" s="2546"/>
      <c r="AI302" s="2546"/>
      <c r="AJ302" s="2546"/>
      <c r="AK302" s="2546"/>
      <c r="AL302" s="2546"/>
      <c r="AM302" s="2200"/>
      <c r="AN302" s="451"/>
      <c r="AO302" s="451"/>
      <c r="AP302" s="451"/>
      <c r="AQ302" s="451"/>
      <c r="AR302" s="451"/>
      <c r="AS302" s="457"/>
      <c r="AT302" s="451"/>
      <c r="BC302" s="708"/>
      <c r="BD302" s="708"/>
      <c r="BJ302" s="451"/>
      <c r="BK302" s="451"/>
      <c r="BL302" s="451"/>
      <c r="BW302" s="566"/>
      <c r="BX302" s="566"/>
      <c r="BY302" s="566"/>
      <c r="BZ302" s="566"/>
      <c r="CA302" s="566"/>
    </row>
    <row r="303" spans="2:79" s="597" customFormat="1" ht="16.5" customHeight="1" x14ac:dyDescent="0.25">
      <c r="B303" s="456"/>
      <c r="D303" s="2508" t="s">
        <v>118</v>
      </c>
      <c r="E303" s="2508"/>
      <c r="F303" s="2508"/>
      <c r="G303" s="2508"/>
      <c r="H303" s="2508"/>
      <c r="I303" s="2508"/>
      <c r="J303" s="2508"/>
      <c r="K303" s="2508"/>
      <c r="L303" s="2508"/>
      <c r="M303" s="2508"/>
      <c r="N303" s="2508"/>
      <c r="O303" s="2508"/>
      <c r="P303" s="2509">
        <f>P24+P79+P178+P204+P242+P258+P267+P280+P297</f>
        <v>164</v>
      </c>
      <c r="Q303" s="2509"/>
      <c r="R303" s="2509">
        <f>R24+R79+R178+R204+R242+R258+R267+R280+R297</f>
        <v>106</v>
      </c>
      <c r="S303" s="2509"/>
      <c r="T303" s="2509">
        <f>T24+T79+T178+T204+T242+T258+T267+T280+T297</f>
        <v>76</v>
      </c>
      <c r="U303" s="2509"/>
      <c r="V303" s="2509"/>
      <c r="W303" s="2509"/>
      <c r="X303" s="2509"/>
      <c r="Y303" s="2509"/>
      <c r="Z303" s="2509"/>
      <c r="AA303" s="2509"/>
      <c r="AB303" s="2509"/>
      <c r="AC303" s="2509"/>
      <c r="AD303" s="2509"/>
      <c r="AE303" s="2509"/>
      <c r="AF303" s="2509"/>
      <c r="AG303" s="2509"/>
      <c r="AH303" s="2509"/>
      <c r="AI303" s="2509"/>
      <c r="AJ303" s="2509"/>
      <c r="AK303" s="2509"/>
      <c r="AL303" s="2523">
        <f>T303/R303</f>
        <v>0.71698113207547165</v>
      </c>
      <c r="AM303" s="2524"/>
      <c r="AN303" s="451"/>
      <c r="AO303" s="451"/>
      <c r="AP303" s="451"/>
      <c r="AQ303" s="451"/>
      <c r="AR303" s="451"/>
      <c r="AS303" s="457"/>
      <c r="AT303" s="451"/>
      <c r="BC303" s="708"/>
      <c r="BD303" s="708"/>
      <c r="BJ303" s="451"/>
      <c r="BK303" s="451"/>
      <c r="BL303" s="451"/>
      <c r="BW303" s="566"/>
      <c r="BX303" s="566"/>
      <c r="BY303" s="566"/>
      <c r="BZ303" s="566"/>
      <c r="CA303" s="566"/>
    </row>
    <row r="304" spans="2:79" s="597" customFormat="1" ht="16.5" customHeight="1" x14ac:dyDescent="0.25">
      <c r="B304" s="456"/>
      <c r="D304" s="2508"/>
      <c r="E304" s="2508"/>
      <c r="F304" s="2508"/>
      <c r="G304" s="2508"/>
      <c r="H304" s="2508"/>
      <c r="I304" s="2508"/>
      <c r="J304" s="2508"/>
      <c r="K304" s="2508"/>
      <c r="L304" s="2508"/>
      <c r="M304" s="2508"/>
      <c r="N304" s="2508"/>
      <c r="O304" s="2508"/>
      <c r="P304" s="2509"/>
      <c r="Q304" s="2509"/>
      <c r="R304" s="2509"/>
      <c r="S304" s="2509"/>
      <c r="T304" s="2509"/>
      <c r="U304" s="2509"/>
      <c r="V304" s="2509"/>
      <c r="W304" s="2509"/>
      <c r="X304" s="2509"/>
      <c r="Y304" s="2509"/>
      <c r="Z304" s="2509"/>
      <c r="AA304" s="2509"/>
      <c r="AB304" s="2509"/>
      <c r="AC304" s="2509"/>
      <c r="AD304" s="2509"/>
      <c r="AE304" s="2509"/>
      <c r="AF304" s="2509"/>
      <c r="AG304" s="2509"/>
      <c r="AH304" s="2509"/>
      <c r="AI304" s="2509"/>
      <c r="AJ304" s="2509"/>
      <c r="AK304" s="2509"/>
      <c r="AL304" s="2525"/>
      <c r="AM304" s="2526"/>
      <c r="AN304" s="451"/>
      <c r="AO304" s="451"/>
      <c r="AP304" s="451"/>
      <c r="AQ304" s="451"/>
      <c r="AR304" s="451"/>
      <c r="AS304" s="457"/>
      <c r="AT304" s="451"/>
      <c r="BC304" s="708"/>
      <c r="BD304" s="708"/>
      <c r="BJ304" s="451"/>
      <c r="BK304" s="451"/>
      <c r="BL304" s="451"/>
      <c r="BW304" s="566"/>
      <c r="BX304" s="566"/>
      <c r="BY304" s="566"/>
      <c r="BZ304" s="566"/>
      <c r="CA304" s="566"/>
    </row>
    <row r="305" spans="2:79" s="597" customFormat="1" ht="16.5" customHeight="1" x14ac:dyDescent="0.25">
      <c r="B305" s="456"/>
      <c r="D305" s="2508" t="s">
        <v>120</v>
      </c>
      <c r="E305" s="2508"/>
      <c r="F305" s="2508"/>
      <c r="G305" s="2508"/>
      <c r="H305" s="2508"/>
      <c r="I305" s="2508"/>
      <c r="J305" s="2508"/>
      <c r="K305" s="2508"/>
      <c r="L305" s="2508"/>
      <c r="M305" s="2508"/>
      <c r="N305" s="2508"/>
      <c r="O305" s="2508"/>
      <c r="P305" s="2509">
        <f>P24+P79+P179+P205+P242+P258+P267+P280+P297</f>
        <v>140</v>
      </c>
      <c r="Q305" s="2509"/>
      <c r="R305" s="2509">
        <f>R24+R79+R179+R205+R242+R258+R267+R280+R297</f>
        <v>98</v>
      </c>
      <c r="S305" s="2509"/>
      <c r="T305" s="2509">
        <f>T24+T79+T179+T242+T205+T258+T267+T280+T297</f>
        <v>65</v>
      </c>
      <c r="U305" s="2509"/>
      <c r="V305" s="2509"/>
      <c r="W305" s="2509"/>
      <c r="X305" s="2509"/>
      <c r="Y305" s="2509"/>
      <c r="Z305" s="2509"/>
      <c r="AA305" s="2509"/>
      <c r="AB305" s="2509"/>
      <c r="AC305" s="2509"/>
      <c r="AD305" s="2509"/>
      <c r="AE305" s="2509"/>
      <c r="AF305" s="2509"/>
      <c r="AG305" s="2509"/>
      <c r="AH305" s="2509"/>
      <c r="AI305" s="2509"/>
      <c r="AJ305" s="2509"/>
      <c r="AK305" s="2509"/>
      <c r="AL305" s="2510">
        <f>T305/R305</f>
        <v>0.66326530612244894</v>
      </c>
      <c r="AM305" s="2511"/>
      <c r="AN305" s="451"/>
      <c r="AO305" s="451"/>
      <c r="AP305" s="451"/>
      <c r="AQ305" s="451"/>
      <c r="AR305" s="451"/>
      <c r="AS305" s="457"/>
      <c r="AT305" s="451"/>
      <c r="BC305" s="708"/>
      <c r="BD305" s="708"/>
      <c r="BJ305" s="451"/>
      <c r="BK305" s="451"/>
      <c r="BL305" s="451"/>
      <c r="BW305" s="566"/>
      <c r="BX305" s="566"/>
      <c r="BY305" s="566"/>
      <c r="BZ305" s="566"/>
      <c r="CA305" s="566"/>
    </row>
    <row r="306" spans="2:79" s="597" customFormat="1" ht="16.5" customHeight="1" x14ac:dyDescent="0.25">
      <c r="B306" s="456"/>
      <c r="D306" s="2508"/>
      <c r="E306" s="2508"/>
      <c r="F306" s="2508"/>
      <c r="G306" s="2508"/>
      <c r="H306" s="2508"/>
      <c r="I306" s="2508"/>
      <c r="J306" s="2508"/>
      <c r="K306" s="2508"/>
      <c r="L306" s="2508"/>
      <c r="M306" s="2508"/>
      <c r="N306" s="2508"/>
      <c r="O306" s="2508"/>
      <c r="P306" s="2509"/>
      <c r="Q306" s="2509"/>
      <c r="R306" s="2509"/>
      <c r="S306" s="2509"/>
      <c r="T306" s="2509"/>
      <c r="U306" s="2509"/>
      <c r="V306" s="2509"/>
      <c r="W306" s="2509"/>
      <c r="X306" s="2509"/>
      <c r="Y306" s="2509"/>
      <c r="Z306" s="2509"/>
      <c r="AA306" s="2509"/>
      <c r="AB306" s="2509"/>
      <c r="AC306" s="2509"/>
      <c r="AD306" s="2509"/>
      <c r="AE306" s="2509"/>
      <c r="AF306" s="2509"/>
      <c r="AG306" s="2509"/>
      <c r="AH306" s="2509"/>
      <c r="AI306" s="2509"/>
      <c r="AJ306" s="2509"/>
      <c r="AK306" s="2509"/>
      <c r="AL306" s="2512"/>
      <c r="AM306" s="2513"/>
      <c r="AN306" s="451"/>
      <c r="AO306" s="451"/>
      <c r="AP306" s="451"/>
      <c r="AQ306" s="451"/>
      <c r="AR306" s="451"/>
      <c r="AS306" s="457"/>
      <c r="AT306" s="451"/>
      <c r="BC306" s="708"/>
      <c r="BD306" s="708"/>
      <c r="BJ306" s="451"/>
      <c r="BK306" s="451"/>
      <c r="BL306" s="451"/>
      <c r="BW306" s="566"/>
      <c r="BX306" s="566"/>
      <c r="BY306" s="566"/>
      <c r="BZ306" s="566"/>
      <c r="CA306" s="566"/>
    </row>
    <row r="307" spans="2:79" s="597" customFormat="1" ht="9.9499999999999993" customHeight="1" x14ac:dyDescent="0.25">
      <c r="B307" s="456"/>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c r="AG307" s="399"/>
      <c r="AH307" s="399"/>
      <c r="AI307" s="399"/>
      <c r="AJ307" s="710"/>
      <c r="AK307" s="710"/>
      <c r="AL307" s="399"/>
      <c r="AM307" s="399"/>
      <c r="AN307" s="451"/>
      <c r="AO307" s="451"/>
      <c r="AP307" s="451"/>
      <c r="AQ307" s="451"/>
      <c r="AR307" s="451"/>
      <c r="AS307" s="457"/>
      <c r="AT307" s="451"/>
      <c r="BC307" s="708"/>
      <c r="BD307" s="708"/>
      <c r="BJ307" s="451"/>
      <c r="BK307" s="451"/>
      <c r="BL307" s="451"/>
      <c r="BW307" s="566"/>
      <c r="BX307" s="566"/>
      <c r="BY307" s="566"/>
      <c r="BZ307" s="566"/>
      <c r="CA307" s="566"/>
    </row>
    <row r="308" spans="2:79" s="398" customFormat="1" ht="27.75" x14ac:dyDescent="0.45">
      <c r="B308" s="456"/>
      <c r="D308" s="506" t="s">
        <v>331</v>
      </c>
      <c r="E308" s="507"/>
      <c r="F308" s="507"/>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c r="AG308" s="399"/>
      <c r="AH308" s="399"/>
      <c r="AI308" s="399"/>
      <c r="AJ308" s="710"/>
      <c r="AK308" s="710"/>
      <c r="AL308" s="399"/>
      <c r="AM308" s="399"/>
      <c r="AN308" s="451"/>
      <c r="AO308" s="451"/>
      <c r="AP308" s="451"/>
      <c r="AQ308" s="451"/>
      <c r="AR308" s="451"/>
      <c r="AS308" s="457"/>
      <c r="AT308" s="451"/>
      <c r="AZ308" s="597"/>
      <c r="BA308" s="597"/>
      <c r="BB308" s="597"/>
      <c r="BC308" s="708"/>
      <c r="BD308" s="708"/>
      <c r="BG308" s="597"/>
      <c r="BH308" s="597"/>
      <c r="BI308" s="597"/>
      <c r="BJ308" s="451"/>
      <c r="BK308" s="451"/>
      <c r="BL308" s="451"/>
      <c r="BR308" s="597"/>
      <c r="BS308" s="597"/>
      <c r="BT308" s="597"/>
      <c r="BW308" s="480"/>
      <c r="BX308" s="480"/>
      <c r="BY308" s="566"/>
      <c r="BZ308" s="566"/>
      <c r="CA308" s="566"/>
    </row>
    <row r="309" spans="2:79" s="398" customFormat="1" ht="27.75" x14ac:dyDescent="0.45">
      <c r="B309" s="456"/>
      <c r="D309" s="2661" t="s">
        <v>332</v>
      </c>
      <c r="E309" s="2661"/>
      <c r="F309" s="2661"/>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c r="AG309" s="399"/>
      <c r="AH309" s="399"/>
      <c r="AI309" s="399"/>
      <c r="AJ309" s="710"/>
      <c r="AK309" s="710"/>
      <c r="AL309" s="399"/>
      <c r="AM309" s="399"/>
      <c r="AN309" s="451"/>
      <c r="AO309" s="451"/>
      <c r="AP309" s="451"/>
      <c r="AQ309" s="451"/>
      <c r="AR309" s="451"/>
      <c r="AS309" s="457"/>
      <c r="AT309" s="451"/>
      <c r="AZ309" s="597"/>
      <c r="BA309" s="597"/>
      <c r="BB309" s="597"/>
      <c r="BC309" s="708"/>
      <c r="BD309" s="708"/>
      <c r="BG309" s="597"/>
      <c r="BH309" s="597"/>
      <c r="BI309" s="597"/>
      <c r="BJ309" s="451"/>
      <c r="BK309" s="451"/>
      <c r="BL309" s="451"/>
      <c r="BR309" s="597"/>
      <c r="BS309" s="597"/>
      <c r="BT309" s="597"/>
      <c r="BW309" s="480"/>
      <c r="BX309" s="480"/>
      <c r="BY309" s="566"/>
      <c r="BZ309" s="566"/>
      <c r="CA309" s="566"/>
    </row>
    <row r="310" spans="2:79" s="398" customFormat="1" ht="18.75" x14ac:dyDescent="0.3">
      <c r="B310" s="456"/>
      <c r="D310" s="447" t="s">
        <v>415</v>
      </c>
      <c r="E310" s="444"/>
      <c r="F310" s="444"/>
      <c r="G310" s="444"/>
      <c r="H310" s="444"/>
      <c r="I310" s="444"/>
      <c r="J310" s="444"/>
      <c r="K310" s="444"/>
      <c r="L310" s="444"/>
      <c r="M310" s="444"/>
      <c r="N310" s="444"/>
      <c r="O310" s="444"/>
      <c r="P310" s="444"/>
      <c r="Q310" s="444"/>
      <c r="R310" s="444"/>
      <c r="S310" s="444"/>
      <c r="T310" s="444"/>
      <c r="U310" s="444"/>
      <c r="V310" s="444"/>
      <c r="W310" s="444"/>
      <c r="X310" s="444"/>
      <c r="Y310" s="444"/>
      <c r="Z310" s="444"/>
      <c r="AA310" s="444"/>
      <c r="AB310" s="444"/>
      <c r="AC310" s="444"/>
      <c r="AD310" s="444"/>
      <c r="AE310" s="444"/>
      <c r="AF310" s="444"/>
      <c r="AG310" s="444"/>
      <c r="AH310" s="444"/>
      <c r="AI310" s="444"/>
      <c r="AJ310" s="715"/>
      <c r="AK310" s="715"/>
      <c r="AL310" s="444"/>
      <c r="AM310" s="448"/>
      <c r="AN310" s="451"/>
      <c r="AO310" s="451"/>
      <c r="AP310" s="451"/>
      <c r="AQ310" s="451"/>
      <c r="AR310" s="451"/>
      <c r="AS310" s="457"/>
      <c r="AT310" s="451"/>
      <c r="AZ310" s="597"/>
      <c r="BA310" s="597"/>
      <c r="BB310" s="597"/>
      <c r="BC310" s="708"/>
      <c r="BD310" s="708"/>
      <c r="BG310" s="597"/>
      <c r="BH310" s="597"/>
      <c r="BI310" s="597"/>
      <c r="BJ310" s="451"/>
      <c r="BK310" s="451"/>
      <c r="BL310" s="451"/>
      <c r="BR310" s="597"/>
      <c r="BS310" s="597"/>
      <c r="BT310" s="597"/>
      <c r="BW310" s="480"/>
      <c r="BX310" s="480"/>
      <c r="BY310" s="566"/>
      <c r="BZ310" s="566"/>
      <c r="CA310" s="566"/>
    </row>
    <row r="311" spans="2:79" s="398" customFormat="1" ht="15" customHeight="1" x14ac:dyDescent="0.3">
      <c r="B311" s="456"/>
      <c r="D311" s="417" t="s">
        <v>413</v>
      </c>
      <c r="E311" s="421" t="s">
        <v>646</v>
      </c>
      <c r="F311" s="422"/>
      <c r="G311" s="422"/>
      <c r="H311" s="422"/>
      <c r="I311" s="422"/>
      <c r="J311" s="422"/>
      <c r="K311" s="415"/>
      <c r="L311" s="415"/>
      <c r="M311" s="415"/>
      <c r="N311" s="408"/>
      <c r="O311" s="426" t="s">
        <v>181</v>
      </c>
      <c r="P311" s="2316">
        <v>1</v>
      </c>
      <c r="Q311" s="2316"/>
      <c r="R311" s="2399"/>
      <c r="S311" s="2399"/>
      <c r="T311" s="490"/>
      <c r="U311" s="588"/>
      <c r="V311" s="588"/>
      <c r="W311" s="588"/>
      <c r="X311" s="748"/>
      <c r="Y311" s="748"/>
      <c r="Z311" s="748"/>
      <c r="AA311" s="748"/>
      <c r="AB311" s="748"/>
      <c r="AC311" s="748"/>
      <c r="AD311" s="748"/>
      <c r="AE311" s="748"/>
      <c r="AF311" s="748"/>
      <c r="AG311" s="748"/>
      <c r="AH311" s="748"/>
      <c r="AI311" s="748"/>
      <c r="AJ311" s="2395"/>
      <c r="AK311" s="2396"/>
      <c r="AL311" s="2310"/>
      <c r="AM311" s="2311"/>
      <c r="AN311" s="451"/>
      <c r="AO311" s="451"/>
      <c r="AP311" s="451"/>
      <c r="AQ311" s="451"/>
      <c r="AR311" s="451"/>
      <c r="AS311" s="457"/>
      <c r="AT311" s="451"/>
      <c r="AZ311" s="597"/>
      <c r="BA311" s="597"/>
      <c r="BB311" s="597"/>
      <c r="BC311" s="708"/>
      <c r="BD311" s="708"/>
      <c r="BG311" s="597"/>
      <c r="BH311" s="597"/>
      <c r="BI311" s="597"/>
      <c r="BJ311" s="451"/>
      <c r="BK311" s="451"/>
      <c r="BL311" s="451"/>
      <c r="BR311" s="597"/>
      <c r="BS311" s="597"/>
      <c r="BT311" s="597"/>
      <c r="BW311" s="480"/>
      <c r="BX311" s="480"/>
      <c r="BY311" s="566"/>
      <c r="BZ311" s="566"/>
      <c r="CA311" s="566"/>
    </row>
    <row r="312" spans="2:79" s="398" customFormat="1" ht="15" customHeight="1" x14ac:dyDescent="0.3">
      <c r="B312" s="456"/>
      <c r="D312" s="516" t="s">
        <v>414</v>
      </c>
      <c r="E312" s="421" t="s">
        <v>333</v>
      </c>
      <c r="F312" s="422"/>
      <c r="G312" s="422"/>
      <c r="H312" s="422"/>
      <c r="I312" s="422"/>
      <c r="J312" s="422"/>
      <c r="K312" s="415"/>
      <c r="L312" s="415"/>
      <c r="M312" s="415"/>
      <c r="N312" s="408"/>
      <c r="O312" s="426" t="s">
        <v>181</v>
      </c>
      <c r="P312" s="2316">
        <v>1</v>
      </c>
      <c r="Q312" s="2316"/>
      <c r="R312" s="2399"/>
      <c r="S312" s="2399"/>
      <c r="T312" s="490"/>
      <c r="U312" s="588"/>
      <c r="V312" s="588"/>
      <c r="W312" s="588"/>
      <c r="X312" s="748"/>
      <c r="Y312" s="748"/>
      <c r="Z312" s="748"/>
      <c r="AA312" s="748"/>
      <c r="AB312" s="748"/>
      <c r="AC312" s="748"/>
      <c r="AD312" s="748"/>
      <c r="AE312" s="748"/>
      <c r="AF312" s="748"/>
      <c r="AG312" s="748"/>
      <c r="AH312" s="748"/>
      <c r="AI312" s="748"/>
      <c r="AJ312" s="2395"/>
      <c r="AK312" s="2396"/>
      <c r="AL312" s="2310"/>
      <c r="AM312" s="2311"/>
      <c r="AN312" s="451"/>
      <c r="AO312" s="451"/>
      <c r="AP312" s="451"/>
      <c r="AQ312" s="451"/>
      <c r="AR312" s="451"/>
      <c r="AS312" s="457"/>
      <c r="AT312" s="451"/>
      <c r="AZ312" s="597"/>
      <c r="BA312" s="597"/>
      <c r="BB312" s="597"/>
      <c r="BC312" s="708"/>
      <c r="BD312" s="708"/>
      <c r="BG312" s="597"/>
      <c r="BH312" s="597"/>
      <c r="BI312" s="597"/>
      <c r="BJ312" s="451"/>
      <c r="BK312" s="451"/>
      <c r="BL312" s="451"/>
      <c r="BR312" s="597"/>
      <c r="BS312" s="597"/>
      <c r="BT312" s="597"/>
      <c r="BW312" s="480"/>
      <c r="BX312" s="480"/>
      <c r="BY312" s="566"/>
      <c r="BZ312" s="566"/>
      <c r="CA312" s="566"/>
    </row>
    <row r="313" spans="2:79" s="398" customFormat="1" ht="15" customHeight="1" x14ac:dyDescent="0.3">
      <c r="B313" s="456"/>
      <c r="D313" s="2432" t="s">
        <v>40</v>
      </c>
      <c r="E313" s="2433"/>
      <c r="F313" s="2433"/>
      <c r="G313" s="2433"/>
      <c r="H313" s="2433"/>
      <c r="I313" s="2433"/>
      <c r="J313" s="2433"/>
      <c r="K313" s="2433"/>
      <c r="L313" s="2433"/>
      <c r="M313" s="2433"/>
      <c r="N313" s="2433"/>
      <c r="O313" s="2434"/>
      <c r="P313" s="2397">
        <f>SUM(P311:Q312)</f>
        <v>2</v>
      </c>
      <c r="Q313" s="2398"/>
      <c r="R313" s="2397">
        <f>SUM(R311:S312)</f>
        <v>0</v>
      </c>
      <c r="S313" s="2398"/>
      <c r="T313" s="484"/>
      <c r="U313" s="574"/>
      <c r="V313" s="596"/>
      <c r="W313" s="573"/>
      <c r="X313" s="732"/>
      <c r="Y313" s="732"/>
      <c r="Z313" s="732"/>
      <c r="AA313" s="732"/>
      <c r="AB313" s="732"/>
      <c r="AC313" s="732"/>
      <c r="AD313" s="732"/>
      <c r="AE313" s="732"/>
      <c r="AF313" s="732"/>
      <c r="AG313" s="732"/>
      <c r="AH313" s="732"/>
      <c r="AI313" s="732"/>
      <c r="AJ313" s="2427"/>
      <c r="AK313" s="2428"/>
      <c r="AL313" s="2427"/>
      <c r="AM313" s="2428"/>
      <c r="AN313" s="451"/>
      <c r="AO313" s="451"/>
      <c r="AP313" s="451"/>
      <c r="AQ313" s="451"/>
      <c r="AR313" s="451"/>
      <c r="AS313" s="457"/>
      <c r="AT313" s="451"/>
      <c r="AZ313" s="597"/>
      <c r="BA313" s="597"/>
      <c r="BB313" s="597"/>
      <c r="BC313" s="708"/>
      <c r="BD313" s="708"/>
      <c r="BG313" s="597"/>
      <c r="BH313" s="597"/>
      <c r="BI313" s="597"/>
      <c r="BJ313" s="451"/>
      <c r="BK313" s="451"/>
      <c r="BL313" s="451"/>
      <c r="BR313" s="597"/>
      <c r="BS313" s="597"/>
      <c r="BT313" s="597"/>
      <c r="BW313" s="480"/>
      <c r="BX313" s="480"/>
      <c r="BY313" s="566"/>
      <c r="BZ313" s="566"/>
      <c r="CA313" s="566"/>
    </row>
    <row r="314" spans="2:79" s="398" customFormat="1" ht="15" customHeight="1" x14ac:dyDescent="0.25">
      <c r="B314" s="456"/>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c r="AG314" s="399"/>
      <c r="AH314" s="399"/>
      <c r="AI314" s="399"/>
      <c r="AJ314" s="710"/>
      <c r="AK314" s="710"/>
      <c r="AL314" s="399"/>
      <c r="AM314" s="399"/>
      <c r="AN314" s="451"/>
      <c r="AO314" s="451"/>
      <c r="AP314" s="451"/>
      <c r="AQ314" s="451"/>
      <c r="AR314" s="451"/>
      <c r="AS314" s="457"/>
      <c r="AT314" s="451"/>
      <c r="AZ314" s="597"/>
      <c r="BA314" s="597"/>
      <c r="BB314" s="597"/>
      <c r="BC314" s="708"/>
      <c r="BD314" s="708"/>
      <c r="BG314" s="597"/>
      <c r="BH314" s="597"/>
      <c r="BI314" s="597"/>
      <c r="BJ314" s="451"/>
      <c r="BK314" s="451"/>
      <c r="BL314" s="451"/>
      <c r="BR314" s="597"/>
      <c r="BS314" s="597"/>
      <c r="BT314" s="597"/>
      <c r="BW314" s="480"/>
      <c r="BX314" s="480"/>
      <c r="BY314" s="566"/>
      <c r="BZ314" s="566"/>
      <c r="CA314" s="566"/>
    </row>
    <row r="315" spans="2:79" s="398" customFormat="1" ht="18.75" x14ac:dyDescent="0.3">
      <c r="B315" s="456"/>
      <c r="D315" s="447" t="s">
        <v>416</v>
      </c>
      <c r="E315" s="444"/>
      <c r="F315" s="444"/>
      <c r="G315" s="444"/>
      <c r="H315" s="444"/>
      <c r="I315" s="444"/>
      <c r="J315" s="444"/>
      <c r="K315" s="444"/>
      <c r="L315" s="444"/>
      <c r="M315" s="444"/>
      <c r="N315" s="444"/>
      <c r="O315" s="444"/>
      <c r="P315" s="444"/>
      <c r="Q315" s="444"/>
      <c r="R315" s="444"/>
      <c r="S315" s="444"/>
      <c r="T315" s="444"/>
      <c r="U315" s="444"/>
      <c r="V315" s="444"/>
      <c r="W315" s="444"/>
      <c r="X315" s="444"/>
      <c r="Y315" s="444"/>
      <c r="Z315" s="444"/>
      <c r="AA315" s="444"/>
      <c r="AB315" s="444"/>
      <c r="AC315" s="444"/>
      <c r="AD315" s="444"/>
      <c r="AE315" s="444"/>
      <c r="AF315" s="444"/>
      <c r="AG315" s="444"/>
      <c r="AH315" s="444"/>
      <c r="AI315" s="444"/>
      <c r="AJ315" s="715"/>
      <c r="AK315" s="715"/>
      <c r="AL315" s="444"/>
      <c r="AM315" s="448"/>
      <c r="AN315" s="451"/>
      <c r="AO315" s="451"/>
      <c r="AP315" s="451"/>
      <c r="AQ315" s="451"/>
      <c r="AR315" s="451"/>
      <c r="AS315" s="457"/>
      <c r="AT315" s="451"/>
      <c r="AZ315" s="597"/>
      <c r="BA315" s="597"/>
      <c r="BB315" s="597"/>
      <c r="BC315" s="708"/>
      <c r="BD315" s="708"/>
      <c r="BG315" s="597"/>
      <c r="BH315" s="597"/>
      <c r="BI315" s="597"/>
      <c r="BJ315" s="451"/>
      <c r="BK315" s="451"/>
      <c r="BL315" s="451"/>
      <c r="BR315" s="597"/>
      <c r="BS315" s="597"/>
      <c r="BT315" s="597"/>
      <c r="BW315" s="480"/>
      <c r="BX315" s="480"/>
      <c r="BY315" s="566"/>
      <c r="BZ315" s="566"/>
      <c r="CA315" s="566"/>
    </row>
    <row r="316" spans="2:79" s="398" customFormat="1" ht="15" customHeight="1" x14ac:dyDescent="0.3">
      <c r="B316" s="456"/>
      <c r="D316" s="606" t="s">
        <v>418</v>
      </c>
      <c r="E316" s="438" t="s">
        <v>334</v>
      </c>
      <c r="F316" s="535"/>
      <c r="G316" s="535"/>
      <c r="H316" s="535"/>
      <c r="I316" s="535"/>
      <c r="J316" s="535"/>
      <c r="K316" s="402"/>
      <c r="L316" s="402"/>
      <c r="M316" s="402"/>
      <c r="N316" s="403"/>
      <c r="O316" s="426" t="s">
        <v>181</v>
      </c>
      <c r="P316" s="2316">
        <v>1</v>
      </c>
      <c r="Q316" s="2316"/>
      <c r="R316" s="2413"/>
      <c r="S316" s="2414"/>
      <c r="T316" s="487"/>
      <c r="U316" s="576"/>
      <c r="V316" s="576"/>
      <c r="W316" s="576"/>
      <c r="X316" s="734"/>
      <c r="Y316" s="734"/>
      <c r="Z316" s="734"/>
      <c r="AA316" s="734"/>
      <c r="AB316" s="734"/>
      <c r="AC316" s="734"/>
      <c r="AD316" s="734"/>
      <c r="AE316" s="734"/>
      <c r="AF316" s="734"/>
      <c r="AG316" s="734"/>
      <c r="AH316" s="734"/>
      <c r="AI316" s="734"/>
      <c r="AJ316" s="2395"/>
      <c r="AK316" s="2396"/>
      <c r="AL316" s="482"/>
      <c r="AM316" s="483"/>
      <c r="AN316" s="451"/>
      <c r="AO316" s="451"/>
      <c r="AP316" s="451"/>
      <c r="AQ316" s="451"/>
      <c r="AR316" s="451"/>
      <c r="AS316" s="457"/>
      <c r="AT316" s="451"/>
      <c r="AZ316" s="597"/>
      <c r="BA316" s="597"/>
      <c r="BB316" s="597"/>
      <c r="BC316" s="708"/>
      <c r="BD316" s="708"/>
      <c r="BG316" s="597"/>
      <c r="BH316" s="597"/>
      <c r="BI316" s="597"/>
      <c r="BJ316" s="451"/>
      <c r="BK316" s="451"/>
      <c r="BL316" s="451"/>
      <c r="BR316" s="597"/>
      <c r="BS316" s="597"/>
      <c r="BT316" s="597"/>
      <c r="BW316" s="480"/>
      <c r="BX316" s="480"/>
      <c r="BY316" s="566"/>
      <c r="BZ316" s="566"/>
      <c r="CA316" s="566"/>
    </row>
    <row r="317" spans="2:79" s="398" customFormat="1" ht="15" customHeight="1" x14ac:dyDescent="0.3">
      <c r="B317" s="456"/>
      <c r="D317" s="605" t="s">
        <v>419</v>
      </c>
      <c r="E317" s="197" t="s">
        <v>335</v>
      </c>
      <c r="F317" s="431"/>
      <c r="G317" s="431"/>
      <c r="H317" s="431"/>
      <c r="I317" s="442"/>
      <c r="J317" s="442"/>
      <c r="K317" s="399"/>
      <c r="L317" s="399"/>
      <c r="M317" s="399"/>
      <c r="N317" s="400"/>
      <c r="O317" s="426" t="s">
        <v>181</v>
      </c>
      <c r="P317" s="2316">
        <v>1</v>
      </c>
      <c r="Q317" s="2316"/>
      <c r="R317" s="2399"/>
      <c r="S317" s="2399"/>
      <c r="T317" s="487"/>
      <c r="U317" s="576"/>
      <c r="V317" s="576"/>
      <c r="W317" s="576"/>
      <c r="X317" s="734"/>
      <c r="Y317" s="734"/>
      <c r="Z317" s="734"/>
      <c r="AA317" s="734"/>
      <c r="AB317" s="734"/>
      <c r="AC317" s="734"/>
      <c r="AD317" s="734"/>
      <c r="AE317" s="734"/>
      <c r="AF317" s="734"/>
      <c r="AG317" s="734"/>
      <c r="AH317" s="734"/>
      <c r="AI317" s="734"/>
      <c r="AJ317" s="2395"/>
      <c r="AK317" s="2396"/>
      <c r="AL317" s="482"/>
      <c r="AM317" s="483"/>
      <c r="AN317" s="451"/>
      <c r="AO317" s="451"/>
      <c r="AP317" s="451"/>
      <c r="AQ317" s="451"/>
      <c r="AR317" s="451"/>
      <c r="AS317" s="457"/>
      <c r="AT317" s="451"/>
      <c r="AZ317" s="597"/>
      <c r="BA317" s="597"/>
      <c r="BB317" s="597"/>
      <c r="BC317" s="708"/>
      <c r="BD317" s="708"/>
      <c r="BG317" s="597"/>
      <c r="BH317" s="597"/>
      <c r="BI317" s="597"/>
      <c r="BJ317" s="451"/>
      <c r="BK317" s="451"/>
      <c r="BL317" s="451"/>
      <c r="BR317" s="597"/>
      <c r="BS317" s="597"/>
      <c r="BT317" s="597"/>
      <c r="BW317" s="480"/>
      <c r="BX317" s="480"/>
      <c r="BY317" s="566"/>
      <c r="BZ317" s="566"/>
      <c r="CA317" s="566"/>
    </row>
    <row r="318" spans="2:79" s="398" customFormat="1" ht="15" customHeight="1" x14ac:dyDescent="0.3">
      <c r="B318" s="456"/>
      <c r="D318" s="606" t="s">
        <v>420</v>
      </c>
      <c r="E318" s="438" t="s">
        <v>336</v>
      </c>
      <c r="F318" s="413"/>
      <c r="G318" s="413"/>
      <c r="H318" s="413"/>
      <c r="I318" s="413"/>
      <c r="J318" s="413"/>
      <c r="K318" s="434"/>
      <c r="L318" s="413"/>
      <c r="M318" s="413"/>
      <c r="N318" s="443"/>
      <c r="O318" s="426" t="s">
        <v>181</v>
      </c>
      <c r="P318" s="2316">
        <v>1</v>
      </c>
      <c r="Q318" s="2316"/>
      <c r="R318" s="2399"/>
      <c r="S318" s="2399"/>
      <c r="T318" s="487"/>
      <c r="U318" s="576"/>
      <c r="V318" s="576"/>
      <c r="W318" s="576"/>
      <c r="X318" s="734"/>
      <c r="Y318" s="734"/>
      <c r="Z318" s="734"/>
      <c r="AA318" s="734"/>
      <c r="AB318" s="734"/>
      <c r="AC318" s="734"/>
      <c r="AD318" s="734"/>
      <c r="AE318" s="734"/>
      <c r="AF318" s="734"/>
      <c r="AG318" s="734"/>
      <c r="AH318" s="734"/>
      <c r="AI318" s="734"/>
      <c r="AJ318" s="2395"/>
      <c r="AK318" s="2396"/>
      <c r="AL318" s="482"/>
      <c r="AM318" s="483"/>
      <c r="AN318" s="451"/>
      <c r="AO318" s="451"/>
      <c r="AP318" s="451"/>
      <c r="AQ318" s="451"/>
      <c r="AR318" s="451"/>
      <c r="AS318" s="457"/>
      <c r="AT318" s="451"/>
      <c r="AZ318" s="597"/>
      <c r="BA318" s="597"/>
      <c r="BB318" s="597"/>
      <c r="BC318" s="708"/>
      <c r="BD318" s="708"/>
      <c r="BG318" s="597"/>
      <c r="BH318" s="597"/>
      <c r="BI318" s="597"/>
      <c r="BJ318" s="451"/>
      <c r="BK318" s="451"/>
      <c r="BL318" s="451"/>
      <c r="BR318" s="597"/>
      <c r="BS318" s="597"/>
      <c r="BT318" s="597"/>
      <c r="BW318" s="480"/>
      <c r="BX318" s="480"/>
      <c r="BY318" s="566"/>
      <c r="BZ318" s="566"/>
      <c r="CA318" s="566"/>
    </row>
    <row r="319" spans="2:79" s="678" customFormat="1" ht="15" customHeight="1" x14ac:dyDescent="0.3">
      <c r="B319" s="456"/>
      <c r="D319" s="606" t="s">
        <v>421</v>
      </c>
      <c r="E319" s="430" t="s">
        <v>665</v>
      </c>
      <c r="F319" s="535"/>
      <c r="G319" s="535"/>
      <c r="H319" s="535"/>
      <c r="I319" s="535"/>
      <c r="J319" s="535"/>
      <c r="K319" s="434"/>
      <c r="L319" s="535"/>
      <c r="M319" s="535"/>
      <c r="N319" s="535"/>
      <c r="O319" s="426" t="s">
        <v>181</v>
      </c>
      <c r="P319" s="2313">
        <v>2</v>
      </c>
      <c r="Q319" s="2314"/>
      <c r="R319" s="670"/>
      <c r="S319" s="671"/>
      <c r="T319" s="669"/>
      <c r="U319" s="674"/>
      <c r="V319" s="668"/>
      <c r="W319" s="674"/>
      <c r="X319" s="743"/>
      <c r="Y319" s="743"/>
      <c r="Z319" s="743"/>
      <c r="AA319" s="743"/>
      <c r="AB319" s="743"/>
      <c r="AC319" s="743"/>
      <c r="AD319" s="743"/>
      <c r="AE319" s="743"/>
      <c r="AF319" s="743"/>
      <c r="AG319" s="743"/>
      <c r="AH319" s="743"/>
      <c r="AI319" s="743"/>
      <c r="AJ319" s="692"/>
      <c r="AK319" s="693"/>
      <c r="AL319" s="665"/>
      <c r="AM319" s="666"/>
      <c r="AN319" s="451"/>
      <c r="AO319" s="451"/>
      <c r="AP319" s="451"/>
      <c r="AQ319" s="451"/>
      <c r="AR319" s="451"/>
      <c r="AS319" s="457"/>
      <c r="AT319" s="451"/>
      <c r="BC319" s="708"/>
      <c r="BD319" s="708"/>
      <c r="BJ319" s="451"/>
      <c r="BK319" s="451"/>
      <c r="BL319" s="451"/>
      <c r="BW319" s="667"/>
      <c r="BX319" s="667"/>
      <c r="BY319" s="667"/>
      <c r="BZ319" s="667"/>
      <c r="CA319" s="667"/>
    </row>
    <row r="320" spans="2:79" s="398" customFormat="1" ht="15" customHeight="1" x14ac:dyDescent="0.3">
      <c r="B320" s="456"/>
      <c r="D320" s="2432" t="s">
        <v>40</v>
      </c>
      <c r="E320" s="2433"/>
      <c r="F320" s="2433"/>
      <c r="G320" s="2433"/>
      <c r="H320" s="2433"/>
      <c r="I320" s="2433"/>
      <c r="J320" s="2433"/>
      <c r="K320" s="2433"/>
      <c r="L320" s="2433"/>
      <c r="M320" s="2433"/>
      <c r="N320" s="2433"/>
      <c r="O320" s="2434"/>
      <c r="P320" s="2397">
        <f>SUM(P316:Q319)</f>
        <v>5</v>
      </c>
      <c r="Q320" s="2398"/>
      <c r="R320" s="2397">
        <f>SUM(R316:S318)</f>
        <v>0</v>
      </c>
      <c r="S320" s="2398"/>
      <c r="T320" s="484"/>
      <c r="U320" s="574"/>
      <c r="V320" s="596"/>
      <c r="W320" s="573"/>
      <c r="X320" s="732"/>
      <c r="Y320" s="732"/>
      <c r="Z320" s="732"/>
      <c r="AA320" s="732"/>
      <c r="AB320" s="732"/>
      <c r="AC320" s="732"/>
      <c r="AD320" s="732"/>
      <c r="AE320" s="732"/>
      <c r="AF320" s="732"/>
      <c r="AG320" s="732"/>
      <c r="AH320" s="732"/>
      <c r="AI320" s="732"/>
      <c r="AJ320" s="2427"/>
      <c r="AK320" s="2428"/>
      <c r="AL320" s="2427"/>
      <c r="AM320" s="2428"/>
      <c r="AN320" s="451"/>
      <c r="AO320" s="451"/>
      <c r="AP320" s="451"/>
      <c r="AQ320" s="451"/>
      <c r="AR320" s="451"/>
      <c r="AS320" s="457"/>
      <c r="AT320" s="451"/>
      <c r="AZ320" s="597"/>
      <c r="BA320" s="597"/>
      <c r="BB320" s="597"/>
      <c r="BC320" s="708"/>
      <c r="BD320" s="708"/>
      <c r="BG320" s="597"/>
      <c r="BH320" s="597"/>
      <c r="BI320" s="597"/>
      <c r="BJ320" s="451"/>
      <c r="BK320" s="451"/>
      <c r="BL320" s="451"/>
      <c r="BR320" s="597"/>
      <c r="BS320" s="597"/>
      <c r="BT320" s="597"/>
      <c r="BW320" s="480"/>
      <c r="BX320" s="480"/>
      <c r="BY320" s="566"/>
      <c r="BZ320" s="566"/>
      <c r="CA320" s="566"/>
    </row>
    <row r="321" spans="2:79" s="398" customFormat="1" ht="15" customHeight="1" x14ac:dyDescent="0.25">
      <c r="B321" s="456"/>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c r="AG321" s="399"/>
      <c r="AH321" s="399"/>
      <c r="AI321" s="399"/>
      <c r="AJ321" s="710"/>
      <c r="AK321" s="710"/>
      <c r="AL321" s="399"/>
      <c r="AM321" s="399"/>
      <c r="AN321" s="451"/>
      <c r="AO321" s="451"/>
      <c r="AP321" s="451"/>
      <c r="AQ321" s="451"/>
      <c r="AR321" s="451"/>
      <c r="AS321" s="457"/>
      <c r="AT321" s="451"/>
      <c r="AZ321" s="597"/>
      <c r="BA321" s="597"/>
      <c r="BB321" s="597"/>
      <c r="BC321" s="708"/>
      <c r="BD321" s="708"/>
      <c r="BG321" s="597"/>
      <c r="BH321" s="597"/>
      <c r="BI321" s="597"/>
      <c r="BJ321" s="451"/>
      <c r="BK321" s="451"/>
      <c r="BL321" s="451"/>
      <c r="BR321" s="597"/>
      <c r="BS321" s="597"/>
      <c r="BT321" s="597"/>
      <c r="BW321" s="480"/>
      <c r="BX321" s="480"/>
      <c r="BY321" s="566"/>
      <c r="BZ321" s="566"/>
      <c r="CA321" s="566"/>
    </row>
    <row r="322" spans="2:79" s="398" customFormat="1" ht="18.75" x14ac:dyDescent="0.3">
      <c r="B322" s="456"/>
      <c r="D322" s="447" t="s">
        <v>417</v>
      </c>
      <c r="E322" s="444"/>
      <c r="F322" s="444"/>
      <c r="G322" s="444"/>
      <c r="H322" s="444"/>
      <c r="I322" s="444"/>
      <c r="J322" s="444"/>
      <c r="K322" s="444"/>
      <c r="L322" s="444"/>
      <c r="M322" s="444"/>
      <c r="N322" s="444"/>
      <c r="O322" s="444"/>
      <c r="P322" s="444"/>
      <c r="Q322" s="444"/>
      <c r="R322" s="444"/>
      <c r="S322" s="444"/>
      <c r="T322" s="444"/>
      <c r="U322" s="444"/>
      <c r="V322" s="444"/>
      <c r="W322" s="444"/>
      <c r="X322" s="444"/>
      <c r="Y322" s="444"/>
      <c r="Z322" s="444"/>
      <c r="AA322" s="444"/>
      <c r="AB322" s="444"/>
      <c r="AC322" s="444"/>
      <c r="AD322" s="444"/>
      <c r="AE322" s="444"/>
      <c r="AF322" s="444"/>
      <c r="AG322" s="444"/>
      <c r="AH322" s="444"/>
      <c r="AI322" s="444"/>
      <c r="AJ322" s="715"/>
      <c r="AK322" s="715"/>
      <c r="AL322" s="444"/>
      <c r="AM322" s="448"/>
      <c r="AN322" s="451"/>
      <c r="AO322" s="451"/>
      <c r="AP322" s="451"/>
      <c r="AQ322" s="451"/>
      <c r="AR322" s="451"/>
      <c r="AS322" s="457"/>
      <c r="AT322" s="451"/>
      <c r="AZ322" s="597"/>
      <c r="BA322" s="597"/>
      <c r="BB322" s="597"/>
      <c r="BC322" s="708"/>
      <c r="BD322" s="708"/>
      <c r="BG322" s="597"/>
      <c r="BH322" s="597"/>
      <c r="BI322" s="597"/>
      <c r="BJ322" s="451"/>
      <c r="BK322" s="451"/>
      <c r="BL322" s="451"/>
      <c r="BR322" s="597"/>
      <c r="BS322" s="597"/>
      <c r="BT322" s="597"/>
      <c r="BW322" s="480"/>
      <c r="BX322" s="480"/>
      <c r="BY322" s="566"/>
      <c r="BZ322" s="566"/>
      <c r="CA322" s="566"/>
    </row>
    <row r="323" spans="2:79" s="398" customFormat="1" ht="15" customHeight="1" x14ac:dyDescent="0.3">
      <c r="B323" s="456"/>
      <c r="D323" s="605" t="s">
        <v>421</v>
      </c>
      <c r="E323" s="430" t="s">
        <v>337</v>
      </c>
      <c r="F323" s="431"/>
      <c r="G323" s="431"/>
      <c r="H323" s="431"/>
      <c r="I323" s="431"/>
      <c r="J323" s="431"/>
      <c r="K323" s="399"/>
      <c r="L323" s="399"/>
      <c r="M323" s="399"/>
      <c r="N323" s="400"/>
      <c r="O323" s="426" t="s">
        <v>181</v>
      </c>
      <c r="P323" s="2316">
        <v>1</v>
      </c>
      <c r="Q323" s="2316"/>
      <c r="R323" s="2413"/>
      <c r="S323" s="2414"/>
      <c r="T323" s="487"/>
      <c r="U323" s="576"/>
      <c r="V323" s="576"/>
      <c r="W323" s="576"/>
      <c r="X323" s="734"/>
      <c r="Y323" s="734"/>
      <c r="Z323" s="734"/>
      <c r="AA323" s="734"/>
      <c r="AB323" s="734"/>
      <c r="AC323" s="734"/>
      <c r="AD323" s="734"/>
      <c r="AE323" s="734"/>
      <c r="AF323" s="734"/>
      <c r="AG323" s="734"/>
      <c r="AH323" s="734"/>
      <c r="AI323" s="734"/>
      <c r="AJ323" s="2395"/>
      <c r="AK323" s="2396"/>
      <c r="AL323" s="482"/>
      <c r="AM323" s="483"/>
      <c r="AN323" s="451"/>
      <c r="AO323" s="451"/>
      <c r="AP323" s="451"/>
      <c r="AQ323" s="451"/>
      <c r="AR323" s="451"/>
      <c r="AS323" s="457"/>
      <c r="AT323" s="451"/>
      <c r="AZ323" s="597"/>
      <c r="BA323" s="597"/>
      <c r="BB323" s="597"/>
      <c r="BC323" s="708"/>
      <c r="BD323" s="708"/>
      <c r="BG323" s="597"/>
      <c r="BH323" s="597"/>
      <c r="BI323" s="597"/>
      <c r="BJ323" s="451"/>
      <c r="BK323" s="451"/>
      <c r="BL323" s="451"/>
      <c r="BR323" s="597"/>
      <c r="BS323" s="597"/>
      <c r="BT323" s="597"/>
      <c r="BW323" s="480"/>
      <c r="BX323" s="480"/>
      <c r="BY323" s="566"/>
      <c r="BZ323" s="566"/>
      <c r="CA323" s="566"/>
    </row>
    <row r="324" spans="2:79" s="398" customFormat="1" ht="15" customHeight="1" x14ac:dyDescent="0.3">
      <c r="B324" s="456"/>
      <c r="D324" s="606" t="s">
        <v>422</v>
      </c>
      <c r="E324" s="438" t="s">
        <v>338</v>
      </c>
      <c r="F324" s="413"/>
      <c r="G324" s="413"/>
      <c r="H324" s="413"/>
      <c r="I324" s="449"/>
      <c r="J324" s="449"/>
      <c r="K324" s="402"/>
      <c r="L324" s="402"/>
      <c r="M324" s="402"/>
      <c r="N324" s="403"/>
      <c r="O324" s="426" t="s">
        <v>181</v>
      </c>
      <c r="P324" s="2316">
        <v>1</v>
      </c>
      <c r="Q324" s="2316"/>
      <c r="R324" s="2399"/>
      <c r="S324" s="2399"/>
      <c r="T324" s="487"/>
      <c r="U324" s="576"/>
      <c r="V324" s="576"/>
      <c r="W324" s="576"/>
      <c r="X324" s="734"/>
      <c r="Y324" s="734"/>
      <c r="Z324" s="734"/>
      <c r="AA324" s="734"/>
      <c r="AB324" s="734"/>
      <c r="AC324" s="734"/>
      <c r="AD324" s="734"/>
      <c r="AE324" s="734"/>
      <c r="AF324" s="734"/>
      <c r="AG324" s="734"/>
      <c r="AH324" s="734"/>
      <c r="AI324" s="734"/>
      <c r="AJ324" s="2395"/>
      <c r="AK324" s="2396"/>
      <c r="AL324" s="482"/>
      <c r="AM324" s="483"/>
      <c r="AN324" s="451"/>
      <c r="AO324" s="451"/>
      <c r="AP324" s="451"/>
      <c r="AQ324" s="451"/>
      <c r="AR324" s="451"/>
      <c r="AS324" s="457"/>
      <c r="AT324" s="451"/>
      <c r="AZ324" s="597"/>
      <c r="BA324" s="597"/>
      <c r="BB324" s="597"/>
      <c r="BC324" s="708"/>
      <c r="BD324" s="708"/>
      <c r="BG324" s="597"/>
      <c r="BH324" s="597"/>
      <c r="BI324" s="597"/>
      <c r="BJ324" s="451"/>
      <c r="BK324" s="451"/>
      <c r="BL324" s="451"/>
      <c r="BR324" s="597"/>
      <c r="BS324" s="597"/>
      <c r="BT324" s="597"/>
      <c r="BW324" s="480"/>
      <c r="BX324" s="480"/>
      <c r="BY324" s="566"/>
      <c r="BZ324" s="566"/>
      <c r="CA324" s="566"/>
    </row>
    <row r="325" spans="2:79" s="398" customFormat="1" ht="15" customHeight="1" x14ac:dyDescent="0.3">
      <c r="B325" s="456"/>
      <c r="D325" s="606" t="s">
        <v>423</v>
      </c>
      <c r="E325" s="438" t="s">
        <v>339</v>
      </c>
      <c r="F325" s="413"/>
      <c r="G325" s="413"/>
      <c r="H325" s="413"/>
      <c r="I325" s="413"/>
      <c r="J325" s="413"/>
      <c r="K325" s="434"/>
      <c r="L325" s="413"/>
      <c r="M325" s="413"/>
      <c r="N325" s="443"/>
      <c r="O325" s="426" t="s">
        <v>181</v>
      </c>
      <c r="P325" s="2316">
        <v>1</v>
      </c>
      <c r="Q325" s="2316"/>
      <c r="R325" s="2399"/>
      <c r="S325" s="2399"/>
      <c r="T325" s="487"/>
      <c r="U325" s="576"/>
      <c r="V325" s="576"/>
      <c r="W325" s="576"/>
      <c r="X325" s="734"/>
      <c r="Y325" s="734"/>
      <c r="Z325" s="734"/>
      <c r="AA325" s="734"/>
      <c r="AB325" s="734"/>
      <c r="AC325" s="734"/>
      <c r="AD325" s="734"/>
      <c r="AE325" s="734"/>
      <c r="AF325" s="734"/>
      <c r="AG325" s="734"/>
      <c r="AH325" s="734"/>
      <c r="AI325" s="734"/>
      <c r="AJ325" s="2395"/>
      <c r="AK325" s="2396"/>
      <c r="AL325" s="482"/>
      <c r="AM325" s="483"/>
      <c r="AN325" s="451"/>
      <c r="AO325" s="451"/>
      <c r="AP325" s="451"/>
      <c r="AQ325" s="451"/>
      <c r="AR325" s="451"/>
      <c r="AS325" s="457"/>
      <c r="AT325" s="451"/>
      <c r="AZ325" s="597"/>
      <c r="BA325" s="597"/>
      <c r="BB325" s="597"/>
      <c r="BC325" s="708"/>
      <c r="BD325" s="708"/>
      <c r="BG325" s="597"/>
      <c r="BH325" s="597"/>
      <c r="BI325" s="597"/>
      <c r="BJ325" s="451"/>
      <c r="BK325" s="451"/>
      <c r="BL325" s="451"/>
      <c r="BR325" s="597"/>
      <c r="BS325" s="597"/>
      <c r="BT325" s="597"/>
      <c r="BW325" s="480"/>
      <c r="BX325" s="480"/>
      <c r="BY325" s="566"/>
      <c r="BZ325" s="566"/>
      <c r="CA325" s="566"/>
    </row>
    <row r="326" spans="2:79" s="398" customFormat="1" ht="15" customHeight="1" x14ac:dyDescent="0.3">
      <c r="B326" s="456"/>
      <c r="D326" s="2432" t="s">
        <v>40</v>
      </c>
      <c r="E326" s="2433"/>
      <c r="F326" s="2433"/>
      <c r="G326" s="2433"/>
      <c r="H326" s="2433"/>
      <c r="I326" s="2433"/>
      <c r="J326" s="2433"/>
      <c r="K326" s="2433"/>
      <c r="L326" s="2433"/>
      <c r="M326" s="2433"/>
      <c r="N326" s="2433"/>
      <c r="O326" s="2434"/>
      <c r="P326" s="2397">
        <f>SUM(P323:Q325)</f>
        <v>3</v>
      </c>
      <c r="Q326" s="2398"/>
      <c r="R326" s="2397">
        <f>SUM(R323:S325)</f>
        <v>0</v>
      </c>
      <c r="S326" s="2398"/>
      <c r="T326" s="586"/>
      <c r="U326" s="586"/>
      <c r="V326" s="595"/>
      <c r="W326" s="621"/>
      <c r="X326" s="621"/>
      <c r="Y326" s="621"/>
      <c r="Z326" s="621"/>
      <c r="AA326" s="621"/>
      <c r="AB326" s="621"/>
      <c r="AC326" s="621"/>
      <c r="AD326" s="621"/>
      <c r="AE326" s="621"/>
      <c r="AF326" s="621"/>
      <c r="AG326" s="621"/>
      <c r="AH326" s="621"/>
      <c r="AI326" s="621"/>
      <c r="AJ326" s="2427"/>
      <c r="AK326" s="2428"/>
      <c r="AL326" s="2427"/>
      <c r="AM326" s="2428"/>
      <c r="AN326" s="451"/>
      <c r="AO326" s="451"/>
      <c r="AP326" s="451"/>
      <c r="AQ326" s="451"/>
      <c r="AR326" s="451"/>
      <c r="AS326" s="457"/>
      <c r="AT326" s="451"/>
      <c r="AZ326" s="597"/>
      <c r="BA326" s="597"/>
      <c r="BB326" s="597"/>
      <c r="BC326" s="708"/>
      <c r="BD326" s="708"/>
      <c r="BG326" s="597"/>
      <c r="BH326" s="597"/>
      <c r="BI326" s="597"/>
      <c r="BJ326" s="451"/>
      <c r="BK326" s="451"/>
      <c r="BL326" s="451"/>
      <c r="BR326" s="597"/>
      <c r="BS326" s="597"/>
      <c r="BT326" s="597"/>
      <c r="BW326" s="480"/>
      <c r="BX326" s="480"/>
      <c r="BY326" s="566"/>
      <c r="BZ326" s="566"/>
      <c r="CA326" s="566"/>
    </row>
    <row r="327" spans="2:79" s="398" customFormat="1" ht="9.9499999999999993" customHeight="1" x14ac:dyDescent="0.25">
      <c r="B327" s="456"/>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c r="AG327" s="399"/>
      <c r="AH327" s="399"/>
      <c r="AI327" s="399"/>
      <c r="AJ327" s="710"/>
      <c r="AK327" s="710"/>
      <c r="AL327" s="399"/>
      <c r="AM327" s="399"/>
      <c r="AN327" s="451"/>
      <c r="AO327" s="451"/>
      <c r="AP327" s="451"/>
      <c r="AQ327" s="451"/>
      <c r="AR327" s="451"/>
      <c r="AS327" s="457"/>
      <c r="AT327" s="451"/>
      <c r="AZ327" s="597"/>
      <c r="BA327" s="597"/>
      <c r="BB327" s="597"/>
      <c r="BC327" s="708"/>
      <c r="BD327" s="708"/>
      <c r="BG327" s="597"/>
      <c r="BH327" s="597"/>
      <c r="BI327" s="597"/>
      <c r="BJ327" s="451"/>
      <c r="BK327" s="451"/>
      <c r="BL327" s="451"/>
      <c r="BR327" s="597"/>
      <c r="BS327" s="597"/>
      <c r="BT327" s="597"/>
      <c r="BW327" s="480"/>
      <c r="BX327" s="480"/>
      <c r="BY327" s="566"/>
      <c r="BZ327" s="566"/>
      <c r="CA327" s="566"/>
    </row>
    <row r="328" spans="2:79" s="398" customFormat="1" ht="15" customHeight="1" x14ac:dyDescent="0.25">
      <c r="B328" s="456"/>
      <c r="D328" s="2534" t="s">
        <v>482</v>
      </c>
      <c r="E328" s="2535"/>
      <c r="F328" s="2535"/>
      <c r="G328" s="2535"/>
      <c r="H328" s="2535"/>
      <c r="I328" s="2535"/>
      <c r="J328" s="2535"/>
      <c r="K328" s="2535"/>
      <c r="L328" s="2535"/>
      <c r="M328" s="2535"/>
      <c r="N328" s="2535"/>
      <c r="O328" s="2536"/>
      <c r="P328" s="2543" t="s">
        <v>117</v>
      </c>
      <c r="Q328" s="2543"/>
      <c r="R328" s="2543" t="s">
        <v>119</v>
      </c>
      <c r="S328" s="2543"/>
      <c r="T328" s="399"/>
      <c r="U328" s="399"/>
      <c r="V328" s="399"/>
      <c r="W328" s="399"/>
      <c r="X328" s="399"/>
      <c r="Y328" s="399"/>
      <c r="Z328" s="399"/>
      <c r="AA328" s="399"/>
      <c r="AB328" s="399"/>
      <c r="AC328" s="399"/>
      <c r="AD328" s="399"/>
      <c r="AE328" s="399"/>
      <c r="AF328" s="399"/>
      <c r="AG328" s="399"/>
      <c r="AH328" s="399"/>
      <c r="AI328" s="399"/>
      <c r="AJ328" s="710"/>
      <c r="AK328" s="710"/>
      <c r="AL328" s="399"/>
      <c r="AM328" s="399"/>
      <c r="AN328" s="451"/>
      <c r="AO328" s="451"/>
      <c r="AP328" s="451"/>
      <c r="AQ328" s="451"/>
      <c r="AR328" s="451"/>
      <c r="AS328" s="457"/>
      <c r="AT328" s="451"/>
      <c r="AZ328" s="597"/>
      <c r="BA328" s="597"/>
      <c r="BB328" s="597"/>
      <c r="BC328" s="708"/>
      <c r="BD328" s="708"/>
      <c r="BG328" s="597"/>
      <c r="BH328" s="597"/>
      <c r="BI328" s="597"/>
      <c r="BJ328" s="451"/>
      <c r="BK328" s="451"/>
      <c r="BL328" s="451"/>
      <c r="BR328" s="597"/>
      <c r="BS328" s="597"/>
      <c r="BT328" s="597"/>
      <c r="BW328" s="480"/>
      <c r="BX328" s="480"/>
      <c r="BY328" s="566"/>
      <c r="BZ328" s="566"/>
      <c r="CA328" s="566"/>
    </row>
    <row r="329" spans="2:79" s="597" customFormat="1" ht="15" customHeight="1" x14ac:dyDescent="0.25">
      <c r="B329" s="456"/>
      <c r="D329" s="2537"/>
      <c r="E329" s="2538"/>
      <c r="F329" s="2538"/>
      <c r="G329" s="2538"/>
      <c r="H329" s="2538"/>
      <c r="I329" s="2538"/>
      <c r="J329" s="2538"/>
      <c r="K329" s="2538"/>
      <c r="L329" s="2538"/>
      <c r="M329" s="2538"/>
      <c r="N329" s="2538"/>
      <c r="O329" s="2539"/>
      <c r="P329" s="2543"/>
      <c r="Q329" s="2543"/>
      <c r="R329" s="2543"/>
      <c r="S329" s="2543"/>
      <c r="T329" s="399"/>
      <c r="U329" s="399"/>
      <c r="V329" s="399"/>
      <c r="W329" s="399"/>
      <c r="X329" s="399"/>
      <c r="Y329" s="399"/>
      <c r="Z329" s="399"/>
      <c r="AA329" s="399"/>
      <c r="AB329" s="399"/>
      <c r="AC329" s="399"/>
      <c r="AD329" s="399"/>
      <c r="AE329" s="399"/>
      <c r="AF329" s="399"/>
      <c r="AG329" s="399"/>
      <c r="AH329" s="399"/>
      <c r="AI329" s="399"/>
      <c r="AJ329" s="710"/>
      <c r="AK329" s="710"/>
      <c r="AL329" s="399"/>
      <c r="AM329" s="399"/>
      <c r="AN329" s="451"/>
      <c r="AO329" s="451"/>
      <c r="AP329" s="451"/>
      <c r="AQ329" s="451"/>
      <c r="AR329" s="451"/>
      <c r="AS329" s="457"/>
      <c r="AT329" s="451"/>
      <c r="BC329" s="708"/>
      <c r="BD329" s="708"/>
      <c r="BJ329" s="451"/>
      <c r="BK329" s="451"/>
      <c r="BL329" s="451"/>
      <c r="BW329" s="566"/>
      <c r="BX329" s="566"/>
      <c r="BY329" s="566"/>
      <c r="BZ329" s="566"/>
      <c r="CA329" s="566"/>
    </row>
    <row r="330" spans="2:79" s="597" customFormat="1" ht="15" customHeight="1" x14ac:dyDescent="0.25">
      <c r="B330" s="456"/>
      <c r="D330" s="2537"/>
      <c r="E330" s="2538"/>
      <c r="F330" s="2538"/>
      <c r="G330" s="2538"/>
      <c r="H330" s="2538"/>
      <c r="I330" s="2538"/>
      <c r="J330" s="2538"/>
      <c r="K330" s="2538"/>
      <c r="L330" s="2538"/>
      <c r="M330" s="2538"/>
      <c r="N330" s="2538"/>
      <c r="O330" s="2539"/>
      <c r="P330" s="2543"/>
      <c r="Q330" s="2543"/>
      <c r="R330" s="2543"/>
      <c r="S330" s="2543"/>
      <c r="T330" s="399"/>
      <c r="U330" s="399"/>
      <c r="V330" s="399"/>
      <c r="W330" s="399"/>
      <c r="X330" s="399"/>
      <c r="Y330" s="399"/>
      <c r="Z330" s="399"/>
      <c r="AA330" s="399"/>
      <c r="AB330" s="399"/>
      <c r="AC330" s="399"/>
      <c r="AD330" s="399"/>
      <c r="AE330" s="399"/>
      <c r="AF330" s="399"/>
      <c r="AG330" s="399"/>
      <c r="AH330" s="399"/>
      <c r="AI330" s="399"/>
      <c r="AJ330" s="710"/>
      <c r="AK330" s="710"/>
      <c r="AL330" s="399"/>
      <c r="AM330" s="399"/>
      <c r="AN330" s="451"/>
      <c r="AO330" s="451"/>
      <c r="AP330" s="451"/>
      <c r="AQ330" s="451"/>
      <c r="AR330" s="451"/>
      <c r="AS330" s="457"/>
      <c r="AT330" s="451"/>
      <c r="BC330" s="708"/>
      <c r="BD330" s="708"/>
      <c r="BJ330" s="451"/>
      <c r="BK330" s="451"/>
      <c r="BL330" s="451"/>
      <c r="BW330" s="566"/>
      <c r="BX330" s="566"/>
      <c r="BY330" s="566"/>
      <c r="BZ330" s="566"/>
      <c r="CA330" s="566"/>
    </row>
    <row r="331" spans="2:79" s="597" customFormat="1" ht="15" customHeight="1" x14ac:dyDescent="0.25">
      <c r="B331" s="456"/>
      <c r="D331" s="2540"/>
      <c r="E331" s="2541"/>
      <c r="F331" s="2541"/>
      <c r="G331" s="2541"/>
      <c r="H331" s="2541"/>
      <c r="I331" s="2541"/>
      <c r="J331" s="2541"/>
      <c r="K331" s="2541"/>
      <c r="L331" s="2541"/>
      <c r="M331" s="2541"/>
      <c r="N331" s="2541"/>
      <c r="O331" s="2542"/>
      <c r="P331" s="2543"/>
      <c r="Q331" s="2543"/>
      <c r="R331" s="2543"/>
      <c r="S331" s="2543"/>
      <c r="T331" s="399"/>
      <c r="U331" s="399"/>
      <c r="V331" s="399"/>
      <c r="W331" s="399"/>
      <c r="X331" s="399"/>
      <c r="Y331" s="399"/>
      <c r="Z331" s="399"/>
      <c r="AA331" s="399"/>
      <c r="AB331" s="399"/>
      <c r="AC331" s="399"/>
      <c r="AD331" s="399"/>
      <c r="AE331" s="399"/>
      <c r="AF331" s="399"/>
      <c r="AG331" s="399"/>
      <c r="AH331" s="399"/>
      <c r="AI331" s="399"/>
      <c r="AJ331" s="710"/>
      <c r="AK331" s="710"/>
      <c r="AL331" s="399"/>
      <c r="AM331" s="399"/>
      <c r="AN331" s="451"/>
      <c r="AO331" s="451"/>
      <c r="AP331" s="451"/>
      <c r="AQ331" s="451"/>
      <c r="AR331" s="451"/>
      <c r="AS331" s="457"/>
      <c r="AT331" s="451"/>
      <c r="BC331" s="708"/>
      <c r="BD331" s="708"/>
      <c r="BJ331" s="451"/>
      <c r="BK331" s="451"/>
      <c r="BL331" s="451"/>
      <c r="BW331" s="566"/>
      <c r="BX331" s="566"/>
      <c r="BY331" s="566"/>
      <c r="BZ331" s="566"/>
      <c r="CA331" s="566"/>
    </row>
    <row r="332" spans="2:79" s="597" customFormat="1" ht="15" customHeight="1" x14ac:dyDescent="0.25">
      <c r="B332" s="456"/>
      <c r="D332" s="2508" t="s">
        <v>340</v>
      </c>
      <c r="E332" s="2508"/>
      <c r="F332" s="2508"/>
      <c r="G332" s="2508"/>
      <c r="H332" s="2508"/>
      <c r="I332" s="2508"/>
      <c r="J332" s="2508"/>
      <c r="K332" s="2508"/>
      <c r="L332" s="2508"/>
      <c r="M332" s="2508"/>
      <c r="N332" s="2508"/>
      <c r="O332" s="2508"/>
      <c r="P332" s="2509">
        <f>P313+P320+P326</f>
        <v>10</v>
      </c>
      <c r="Q332" s="2509"/>
      <c r="R332" s="2509">
        <f>R313+R320+R326</f>
        <v>0</v>
      </c>
      <c r="S332" s="2509"/>
      <c r="T332" s="399"/>
      <c r="U332" s="399"/>
      <c r="V332" s="399"/>
      <c r="W332" s="399"/>
      <c r="X332" s="399"/>
      <c r="Y332" s="399"/>
      <c r="Z332" s="399"/>
      <c r="AA332" s="399"/>
      <c r="AB332" s="399"/>
      <c r="AC332" s="399"/>
      <c r="AD332" s="399"/>
      <c r="AE332" s="399"/>
      <c r="AF332" s="399"/>
      <c r="AG332" s="399"/>
      <c r="AH332" s="399"/>
      <c r="AI332" s="399"/>
      <c r="AJ332" s="710"/>
      <c r="AK332" s="710"/>
      <c r="AL332" s="399"/>
      <c r="AM332" s="399"/>
      <c r="AN332" s="451"/>
      <c r="AO332" s="451"/>
      <c r="AP332" s="451"/>
      <c r="AQ332" s="451"/>
      <c r="AR332" s="451"/>
      <c r="AS332" s="457"/>
      <c r="AT332" s="451"/>
      <c r="BC332" s="708"/>
      <c r="BD332" s="708"/>
      <c r="BJ332" s="451"/>
      <c r="BK332" s="451"/>
      <c r="BL332" s="451"/>
      <c r="BW332" s="566"/>
      <c r="BX332" s="566"/>
      <c r="BY332" s="566"/>
      <c r="BZ332" s="566"/>
      <c r="CA332" s="566"/>
    </row>
    <row r="333" spans="2:79" s="597" customFormat="1" ht="15" customHeight="1" x14ac:dyDescent="0.25">
      <c r="B333" s="456"/>
      <c r="D333" s="2508"/>
      <c r="E333" s="2508"/>
      <c r="F333" s="2508"/>
      <c r="G333" s="2508"/>
      <c r="H333" s="2508"/>
      <c r="I333" s="2508"/>
      <c r="J333" s="2508"/>
      <c r="K333" s="2508"/>
      <c r="L333" s="2508"/>
      <c r="M333" s="2508"/>
      <c r="N333" s="2508"/>
      <c r="O333" s="2508"/>
      <c r="P333" s="2509"/>
      <c r="Q333" s="2509"/>
      <c r="R333" s="2509"/>
      <c r="S333" s="2509"/>
      <c r="T333" s="399"/>
      <c r="U333" s="399"/>
      <c r="V333" s="399"/>
      <c r="W333" s="399"/>
      <c r="X333" s="399"/>
      <c r="Y333" s="399"/>
      <c r="Z333" s="399"/>
      <c r="AA333" s="399"/>
      <c r="AB333" s="399"/>
      <c r="AC333" s="399"/>
      <c r="AD333" s="399"/>
      <c r="AE333" s="399"/>
      <c r="AF333" s="399"/>
      <c r="AG333" s="399"/>
      <c r="AH333" s="399"/>
      <c r="AI333" s="399"/>
      <c r="AJ333" s="710"/>
      <c r="AK333" s="710"/>
      <c r="AL333" s="399"/>
      <c r="AM333" s="399"/>
      <c r="AN333" s="451"/>
      <c r="AO333" s="451"/>
      <c r="AP333" s="451"/>
      <c r="AQ333" s="451"/>
      <c r="AR333" s="451"/>
      <c r="AS333" s="457"/>
      <c r="AT333" s="451"/>
      <c r="BC333" s="708"/>
      <c r="BD333" s="708"/>
      <c r="BJ333" s="451"/>
      <c r="BK333" s="451"/>
      <c r="BL333" s="451"/>
      <c r="BW333" s="566"/>
      <c r="BX333" s="566"/>
      <c r="BY333" s="566"/>
      <c r="BZ333" s="566"/>
      <c r="CA333" s="566"/>
    </row>
    <row r="334" spans="2:79" s="597" customFormat="1" ht="15" customHeight="1" x14ac:dyDescent="0.25">
      <c r="B334" s="456"/>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c r="AG334" s="399"/>
      <c r="AH334" s="399"/>
      <c r="AI334" s="399"/>
      <c r="AJ334" s="710"/>
      <c r="AK334" s="710"/>
      <c r="AL334" s="399"/>
      <c r="AM334" s="399"/>
      <c r="AN334" s="451"/>
      <c r="AO334" s="451"/>
      <c r="AP334" s="451"/>
      <c r="AQ334" s="451"/>
      <c r="AR334" s="451"/>
      <c r="AS334" s="457"/>
      <c r="AT334" s="451"/>
      <c r="BC334" s="708"/>
      <c r="BD334" s="708"/>
      <c r="BJ334" s="451"/>
      <c r="BK334" s="451"/>
      <c r="BL334" s="451"/>
      <c r="BW334" s="566"/>
      <c r="BX334" s="566"/>
      <c r="BY334" s="566"/>
      <c r="BZ334" s="566"/>
      <c r="CA334" s="566"/>
    </row>
    <row r="335" spans="2:79" s="597" customFormat="1" ht="15" customHeight="1" x14ac:dyDescent="0.25">
      <c r="B335" s="456"/>
      <c r="D335" s="2514" t="s">
        <v>483</v>
      </c>
      <c r="E335" s="2515"/>
      <c r="F335" s="2515"/>
      <c r="G335" s="2515"/>
      <c r="H335" s="2515"/>
      <c r="I335" s="2515"/>
      <c r="J335" s="2515"/>
      <c r="K335" s="2515"/>
      <c r="L335" s="2515"/>
      <c r="M335" s="2515"/>
      <c r="N335" s="2515"/>
      <c r="O335" s="2516"/>
      <c r="P335" s="2275" t="s">
        <v>117</v>
      </c>
      <c r="Q335" s="2275"/>
      <c r="R335" s="2275" t="s">
        <v>119</v>
      </c>
      <c r="S335" s="2275"/>
      <c r="T335" s="2195" t="s">
        <v>484</v>
      </c>
      <c r="U335" s="2544"/>
      <c r="V335" s="2544"/>
      <c r="W335" s="2544"/>
      <c r="X335" s="2544"/>
      <c r="Y335" s="2544"/>
      <c r="Z335" s="2544"/>
      <c r="AA335" s="2544"/>
      <c r="AB335" s="2544"/>
      <c r="AC335" s="2544"/>
      <c r="AD335" s="2544"/>
      <c r="AE335" s="2544"/>
      <c r="AF335" s="2544"/>
      <c r="AG335" s="2544"/>
      <c r="AH335" s="2544"/>
      <c r="AI335" s="2544"/>
      <c r="AJ335" s="2196"/>
      <c r="AK335" s="2195" t="s">
        <v>485</v>
      </c>
      <c r="AL335" s="2544"/>
      <c r="AM335" s="2196"/>
      <c r="AN335" s="451"/>
      <c r="AO335" s="451"/>
      <c r="AP335" s="451"/>
      <c r="AQ335" s="451"/>
      <c r="AR335" s="451"/>
      <c r="AS335" s="457"/>
      <c r="AT335" s="451"/>
      <c r="BC335" s="708"/>
      <c r="BD335" s="708"/>
      <c r="BJ335" s="451"/>
      <c r="BK335" s="451"/>
      <c r="BL335" s="451"/>
      <c r="BW335" s="566"/>
      <c r="BX335" s="566"/>
      <c r="BY335" s="566"/>
      <c r="BZ335" s="566"/>
      <c r="CA335" s="566"/>
    </row>
    <row r="336" spans="2:79" s="597" customFormat="1" ht="15" customHeight="1" x14ac:dyDescent="0.25">
      <c r="B336" s="456"/>
      <c r="D336" s="2517"/>
      <c r="E336" s="2518"/>
      <c r="F336" s="2518"/>
      <c r="G336" s="2518"/>
      <c r="H336" s="2518"/>
      <c r="I336" s="2518"/>
      <c r="J336" s="2518"/>
      <c r="K336" s="2518"/>
      <c r="L336" s="2518"/>
      <c r="M336" s="2518"/>
      <c r="N336" s="2518"/>
      <c r="O336" s="2519"/>
      <c r="P336" s="2275"/>
      <c r="Q336" s="2275"/>
      <c r="R336" s="2275"/>
      <c r="S336" s="2275"/>
      <c r="T336" s="2197"/>
      <c r="U336" s="2545"/>
      <c r="V336" s="2545"/>
      <c r="W336" s="2545"/>
      <c r="X336" s="2545"/>
      <c r="Y336" s="2545"/>
      <c r="Z336" s="2545"/>
      <c r="AA336" s="2545"/>
      <c r="AB336" s="2545"/>
      <c r="AC336" s="2545"/>
      <c r="AD336" s="2545"/>
      <c r="AE336" s="2545"/>
      <c r="AF336" s="2545"/>
      <c r="AG336" s="2545"/>
      <c r="AH336" s="2545"/>
      <c r="AI336" s="2545"/>
      <c r="AJ336" s="2198"/>
      <c r="AK336" s="2197"/>
      <c r="AL336" s="2545"/>
      <c r="AM336" s="2198"/>
      <c r="AN336" s="451"/>
      <c r="AO336" s="451"/>
      <c r="AP336" s="451"/>
      <c r="AQ336" s="451"/>
      <c r="AR336" s="451"/>
      <c r="AS336" s="457"/>
      <c r="AT336" s="451"/>
      <c r="BC336" s="708"/>
      <c r="BD336" s="708"/>
      <c r="BJ336" s="451"/>
      <c r="BK336" s="451"/>
      <c r="BL336" s="451"/>
      <c r="BW336" s="566"/>
      <c r="BX336" s="566"/>
      <c r="BY336" s="566"/>
      <c r="BZ336" s="566"/>
      <c r="CA336" s="566"/>
    </row>
    <row r="337" spans="2:79" s="597" customFormat="1" ht="15" customHeight="1" x14ac:dyDescent="0.25">
      <c r="B337" s="456"/>
      <c r="D337" s="2517"/>
      <c r="E337" s="2518"/>
      <c r="F337" s="2518"/>
      <c r="G337" s="2518"/>
      <c r="H337" s="2518"/>
      <c r="I337" s="2518"/>
      <c r="J337" s="2518"/>
      <c r="K337" s="2518"/>
      <c r="L337" s="2518"/>
      <c r="M337" s="2518"/>
      <c r="N337" s="2518"/>
      <c r="O337" s="2519"/>
      <c r="P337" s="2275"/>
      <c r="Q337" s="2275"/>
      <c r="R337" s="2275"/>
      <c r="S337" s="2275"/>
      <c r="T337" s="2197"/>
      <c r="U337" s="2545"/>
      <c r="V337" s="2545"/>
      <c r="W337" s="2545"/>
      <c r="X337" s="2545"/>
      <c r="Y337" s="2545"/>
      <c r="Z337" s="2545"/>
      <c r="AA337" s="2545"/>
      <c r="AB337" s="2545"/>
      <c r="AC337" s="2545"/>
      <c r="AD337" s="2545"/>
      <c r="AE337" s="2545"/>
      <c r="AF337" s="2545"/>
      <c r="AG337" s="2545"/>
      <c r="AH337" s="2545"/>
      <c r="AI337" s="2545"/>
      <c r="AJ337" s="2198"/>
      <c r="AK337" s="2197"/>
      <c r="AL337" s="2545"/>
      <c r="AM337" s="2198"/>
      <c r="AN337" s="451"/>
      <c r="AO337" s="451"/>
      <c r="AP337" s="451"/>
      <c r="AQ337" s="451"/>
      <c r="AR337" s="451"/>
      <c r="AS337" s="457"/>
      <c r="AT337" s="451"/>
      <c r="BC337" s="708"/>
      <c r="BD337" s="708"/>
      <c r="BJ337" s="451"/>
      <c r="BK337" s="451"/>
      <c r="BL337" s="451"/>
      <c r="BW337" s="566"/>
      <c r="BX337" s="566"/>
      <c r="BY337" s="566"/>
      <c r="BZ337" s="566"/>
      <c r="CA337" s="566"/>
    </row>
    <row r="338" spans="2:79" s="597" customFormat="1" ht="15" customHeight="1" x14ac:dyDescent="0.25">
      <c r="B338" s="456"/>
      <c r="D338" s="2520"/>
      <c r="E338" s="2521"/>
      <c r="F338" s="2521"/>
      <c r="G338" s="2521"/>
      <c r="H338" s="2521"/>
      <c r="I338" s="2521"/>
      <c r="J338" s="2521"/>
      <c r="K338" s="2521"/>
      <c r="L338" s="2521"/>
      <c r="M338" s="2521"/>
      <c r="N338" s="2521"/>
      <c r="O338" s="2522"/>
      <c r="P338" s="2275"/>
      <c r="Q338" s="2275"/>
      <c r="R338" s="2275"/>
      <c r="S338" s="2275"/>
      <c r="T338" s="2199"/>
      <c r="U338" s="2546"/>
      <c r="V338" s="2546"/>
      <c r="W338" s="2546"/>
      <c r="X338" s="2546"/>
      <c r="Y338" s="2546"/>
      <c r="Z338" s="2546"/>
      <c r="AA338" s="2546"/>
      <c r="AB338" s="2546"/>
      <c r="AC338" s="2546"/>
      <c r="AD338" s="2546"/>
      <c r="AE338" s="2546"/>
      <c r="AF338" s="2546"/>
      <c r="AG338" s="2546"/>
      <c r="AH338" s="2546"/>
      <c r="AI338" s="2546"/>
      <c r="AJ338" s="2200"/>
      <c r="AK338" s="2199"/>
      <c r="AL338" s="2546"/>
      <c r="AM338" s="2200"/>
      <c r="AN338" s="451"/>
      <c r="AO338" s="451"/>
      <c r="AP338" s="451"/>
      <c r="AQ338" s="451"/>
      <c r="AR338" s="451"/>
      <c r="AS338" s="457"/>
      <c r="AT338" s="451"/>
      <c r="BC338" s="708"/>
      <c r="BD338" s="708"/>
      <c r="BJ338" s="451"/>
      <c r="BK338" s="451"/>
      <c r="BL338" s="451"/>
      <c r="BW338" s="566"/>
      <c r="BX338" s="566"/>
      <c r="BY338" s="566"/>
      <c r="BZ338" s="566"/>
      <c r="CA338" s="566"/>
    </row>
    <row r="339" spans="2:79" s="597" customFormat="1" ht="15" customHeight="1" x14ac:dyDescent="0.25">
      <c r="B339" s="456"/>
      <c r="D339" s="2508" t="s">
        <v>118</v>
      </c>
      <c r="E339" s="2508"/>
      <c r="F339" s="2508"/>
      <c r="G339" s="2508"/>
      <c r="H339" s="2508"/>
      <c r="I339" s="2508"/>
      <c r="J339" s="2508"/>
      <c r="K339" s="2508"/>
      <c r="L339" s="2508"/>
      <c r="M339" s="2508"/>
      <c r="N339" s="2508"/>
      <c r="O339" s="2508"/>
      <c r="P339" s="2509">
        <f>P303+P332</f>
        <v>174</v>
      </c>
      <c r="Q339" s="2509"/>
      <c r="R339" s="2509">
        <f>R303+R332</f>
        <v>106</v>
      </c>
      <c r="S339" s="2509"/>
      <c r="T339" s="2642">
        <f>R339/P339</f>
        <v>0.60919540229885061</v>
      </c>
      <c r="U339" s="2643"/>
      <c r="V339" s="2643"/>
      <c r="W339" s="2643"/>
      <c r="X339" s="2643"/>
      <c r="Y339" s="2643"/>
      <c r="Z339" s="2643"/>
      <c r="AA339" s="2643"/>
      <c r="AB339" s="2643"/>
      <c r="AC339" s="2643"/>
      <c r="AD339" s="2643"/>
      <c r="AE339" s="2643"/>
      <c r="AF339" s="2643"/>
      <c r="AG339" s="2643"/>
      <c r="AH339" s="2643"/>
      <c r="AI339" s="2643"/>
      <c r="AJ339" s="2644"/>
      <c r="AK339" s="2523" t="str">
        <f>IF(T339&lt;50%,"NO RATING",IF(T339&lt;=60%,"ONE STAR",IF(T339&lt;=70%,"TWO STARS",IF(T339&lt;=80%,"THREE STARS",IF(T339&lt;=90%,"FOUR STARS",IF(T339&gt;90%,"FIVE STARS",""))))))</f>
        <v>TWO STARS</v>
      </c>
      <c r="AL339" s="2547"/>
      <c r="AM339" s="2524"/>
      <c r="AN339" s="451"/>
      <c r="AO339" s="451"/>
      <c r="AP339" s="451"/>
      <c r="AQ339" s="451"/>
      <c r="AR339" s="451"/>
      <c r="AS339" s="457"/>
      <c r="AT339" s="451"/>
      <c r="BC339" s="708"/>
      <c r="BD339" s="708"/>
      <c r="BJ339" s="451"/>
      <c r="BK339" s="451"/>
      <c r="BL339" s="451"/>
      <c r="BW339" s="566"/>
      <c r="BX339" s="566"/>
      <c r="BY339" s="566"/>
      <c r="BZ339" s="566"/>
      <c r="CA339" s="566"/>
    </row>
    <row r="340" spans="2:79" s="597" customFormat="1" ht="15" customHeight="1" x14ac:dyDescent="0.25">
      <c r="B340" s="456"/>
      <c r="D340" s="2508"/>
      <c r="E340" s="2508"/>
      <c r="F340" s="2508"/>
      <c r="G340" s="2508"/>
      <c r="H340" s="2508"/>
      <c r="I340" s="2508"/>
      <c r="J340" s="2508"/>
      <c r="K340" s="2508"/>
      <c r="L340" s="2508"/>
      <c r="M340" s="2508"/>
      <c r="N340" s="2508"/>
      <c r="O340" s="2508"/>
      <c r="P340" s="2509"/>
      <c r="Q340" s="2509"/>
      <c r="R340" s="2509"/>
      <c r="S340" s="2509"/>
      <c r="T340" s="2645"/>
      <c r="U340" s="2646"/>
      <c r="V340" s="2646"/>
      <c r="W340" s="2646"/>
      <c r="X340" s="2646"/>
      <c r="Y340" s="2646"/>
      <c r="Z340" s="2646"/>
      <c r="AA340" s="2646"/>
      <c r="AB340" s="2646"/>
      <c r="AC340" s="2646"/>
      <c r="AD340" s="2646"/>
      <c r="AE340" s="2646"/>
      <c r="AF340" s="2646"/>
      <c r="AG340" s="2646"/>
      <c r="AH340" s="2646"/>
      <c r="AI340" s="2646"/>
      <c r="AJ340" s="2647"/>
      <c r="AK340" s="2525"/>
      <c r="AL340" s="2548"/>
      <c r="AM340" s="2526"/>
      <c r="AN340" s="451"/>
      <c r="AO340" s="451"/>
      <c r="AP340" s="451"/>
      <c r="AQ340" s="451"/>
      <c r="AR340" s="451"/>
      <c r="AS340" s="457"/>
      <c r="AT340" s="451"/>
      <c r="BC340" s="708"/>
      <c r="BD340" s="708"/>
      <c r="BJ340" s="451"/>
      <c r="BK340" s="451"/>
      <c r="BL340" s="451"/>
      <c r="BW340" s="566"/>
      <c r="BX340" s="566"/>
      <c r="BY340" s="566"/>
      <c r="BZ340" s="566"/>
      <c r="CA340" s="566"/>
    </row>
    <row r="341" spans="2:79" s="597" customFormat="1" ht="15" customHeight="1" x14ac:dyDescent="0.25">
      <c r="B341" s="456"/>
      <c r="D341" s="2508" t="s">
        <v>120</v>
      </c>
      <c r="E341" s="2508"/>
      <c r="F341" s="2508"/>
      <c r="G341" s="2508"/>
      <c r="H341" s="2508"/>
      <c r="I341" s="2508"/>
      <c r="J341" s="2508"/>
      <c r="K341" s="2508"/>
      <c r="L341" s="2508"/>
      <c r="M341" s="2508"/>
      <c r="N341" s="2508"/>
      <c r="O341" s="2508"/>
      <c r="P341" s="2509">
        <f>P305+P332</f>
        <v>150</v>
      </c>
      <c r="Q341" s="2509"/>
      <c r="R341" s="2509">
        <f>R305+R332</f>
        <v>98</v>
      </c>
      <c r="S341" s="2509"/>
      <c r="T341" s="2642">
        <f>R341/P341</f>
        <v>0.65333333333333332</v>
      </c>
      <c r="U341" s="2643"/>
      <c r="V341" s="2643"/>
      <c r="W341" s="2643"/>
      <c r="X341" s="2643"/>
      <c r="Y341" s="2643"/>
      <c r="Z341" s="2643"/>
      <c r="AA341" s="2643"/>
      <c r="AB341" s="2643"/>
      <c r="AC341" s="2643"/>
      <c r="AD341" s="2643"/>
      <c r="AE341" s="2643"/>
      <c r="AF341" s="2643"/>
      <c r="AG341" s="2643"/>
      <c r="AH341" s="2643"/>
      <c r="AI341" s="2643"/>
      <c r="AJ341" s="2644"/>
      <c r="AK341" s="2523" t="str">
        <f>IF(T341&lt;50%,"NO RATING",IF(T341&lt;=60%,"ONE STAR",IF(T341&lt;=70%,"TWO STARS",IF(T341&lt;=80%,"THREE STARS",IF(T341&lt;=90%,"FOUR STARS",IF(T341&gt;90%,"FIVE STARS",""))))))</f>
        <v>TWO STARS</v>
      </c>
      <c r="AL341" s="2547"/>
      <c r="AM341" s="2524"/>
      <c r="AN341" s="451"/>
      <c r="AO341" s="451"/>
      <c r="AP341" s="451"/>
      <c r="AQ341" s="451"/>
      <c r="AR341" s="451"/>
      <c r="AS341" s="457"/>
      <c r="AT341" s="451"/>
      <c r="BC341" s="708"/>
      <c r="BD341" s="708"/>
      <c r="BJ341" s="451"/>
      <c r="BK341" s="451"/>
      <c r="BL341" s="451"/>
      <c r="BW341" s="566"/>
      <c r="BX341" s="566"/>
      <c r="BY341" s="566"/>
      <c r="BZ341" s="566"/>
      <c r="CA341" s="566"/>
    </row>
    <row r="342" spans="2:79" s="597" customFormat="1" ht="15" customHeight="1" x14ac:dyDescent="0.25">
      <c r="B342" s="456"/>
      <c r="D342" s="2508"/>
      <c r="E342" s="2508"/>
      <c r="F342" s="2508"/>
      <c r="G342" s="2508"/>
      <c r="H342" s="2508"/>
      <c r="I342" s="2508"/>
      <c r="J342" s="2508"/>
      <c r="K342" s="2508"/>
      <c r="L342" s="2508"/>
      <c r="M342" s="2508"/>
      <c r="N342" s="2508"/>
      <c r="O342" s="2508"/>
      <c r="P342" s="2509"/>
      <c r="Q342" s="2509"/>
      <c r="R342" s="2509"/>
      <c r="S342" s="2509"/>
      <c r="T342" s="2645"/>
      <c r="U342" s="2646"/>
      <c r="V342" s="2646"/>
      <c r="W342" s="2646"/>
      <c r="X342" s="2646"/>
      <c r="Y342" s="2646"/>
      <c r="Z342" s="2646"/>
      <c r="AA342" s="2646"/>
      <c r="AB342" s="2646"/>
      <c r="AC342" s="2646"/>
      <c r="AD342" s="2646"/>
      <c r="AE342" s="2646"/>
      <c r="AF342" s="2646"/>
      <c r="AG342" s="2646"/>
      <c r="AH342" s="2646"/>
      <c r="AI342" s="2646"/>
      <c r="AJ342" s="2647"/>
      <c r="AK342" s="2525"/>
      <c r="AL342" s="2548"/>
      <c r="AM342" s="2526"/>
      <c r="AN342" s="451"/>
      <c r="AO342" s="451"/>
      <c r="AP342" s="451"/>
      <c r="AQ342" s="451"/>
      <c r="AR342" s="451"/>
      <c r="AS342" s="457"/>
      <c r="AT342" s="451"/>
      <c r="BC342" s="708"/>
      <c r="BD342" s="708"/>
      <c r="BJ342" s="451"/>
      <c r="BK342" s="451"/>
      <c r="BL342" s="451"/>
      <c r="BW342" s="566"/>
      <c r="BX342" s="566"/>
      <c r="BY342" s="566"/>
      <c r="BZ342" s="566"/>
      <c r="CA342" s="566"/>
    </row>
    <row r="343" spans="2:79" s="597" customFormat="1" ht="15" customHeight="1" x14ac:dyDescent="0.25">
      <c r="B343" s="456"/>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c r="AG343" s="399"/>
      <c r="AH343" s="399"/>
      <c r="AI343" s="399"/>
      <c r="AJ343" s="710"/>
      <c r="AK343" s="710"/>
      <c r="AL343" s="399"/>
      <c r="AM343" s="399"/>
      <c r="AN343" s="451"/>
      <c r="AO343" s="451"/>
      <c r="AP343" s="451"/>
      <c r="AQ343" s="451"/>
      <c r="AR343" s="451"/>
      <c r="AS343" s="457"/>
      <c r="AT343" s="451"/>
      <c r="BC343" s="708"/>
      <c r="BD343" s="708"/>
      <c r="BJ343" s="451"/>
      <c r="BK343" s="451"/>
      <c r="BL343" s="451"/>
      <c r="BW343" s="566"/>
      <c r="BX343" s="566"/>
      <c r="BY343" s="566"/>
      <c r="BZ343" s="566"/>
      <c r="CA343" s="566"/>
    </row>
    <row r="344" spans="2:79" ht="14.1" customHeight="1" x14ac:dyDescent="0.25">
      <c r="B344" s="269"/>
      <c r="C344" s="269"/>
      <c r="D344" s="274"/>
      <c r="E344" s="274"/>
      <c r="F344" s="274"/>
      <c r="G344" s="274"/>
      <c r="H344" s="274"/>
      <c r="I344" s="274"/>
      <c r="J344" s="274"/>
      <c r="K344" s="274"/>
      <c r="L344" s="274"/>
      <c r="M344" s="274"/>
      <c r="N344" s="274"/>
      <c r="O344" s="274"/>
      <c r="P344" s="274"/>
      <c r="Q344" s="274"/>
      <c r="R344" s="274"/>
      <c r="S344" s="274"/>
      <c r="T344" s="274"/>
      <c r="U344" s="457"/>
      <c r="V344" s="457"/>
      <c r="W344" s="457"/>
      <c r="X344" s="457"/>
      <c r="Y344" s="457"/>
      <c r="Z344" s="457"/>
      <c r="AA344" s="457"/>
      <c r="AB344" s="457"/>
      <c r="AC344" s="457"/>
      <c r="AD344" s="457"/>
      <c r="AE344" s="457"/>
      <c r="AF344" s="457"/>
      <c r="AG344" s="457"/>
      <c r="AH344" s="457"/>
      <c r="AI344" s="457"/>
      <c r="AJ344" s="722"/>
      <c r="AK344" s="722"/>
      <c r="AL344" s="274"/>
      <c r="AM344" s="274"/>
      <c r="AN344" s="274"/>
      <c r="AO344" s="457"/>
      <c r="AP344" s="457"/>
      <c r="AQ344" s="457"/>
      <c r="AR344" s="457"/>
      <c r="AS344" s="274"/>
      <c r="BW344" s="300"/>
      <c r="BX344" s="300"/>
      <c r="BY344" s="566"/>
      <c r="BZ344" s="566"/>
      <c r="CA344" s="566"/>
    </row>
    <row r="345" spans="2:79" s="368" customFormat="1" ht="9.9499999999999993" customHeight="1" x14ac:dyDescent="0.25">
      <c r="D345" s="366"/>
      <c r="E345" s="366"/>
      <c r="F345" s="366"/>
      <c r="G345" s="366"/>
      <c r="H345" s="366"/>
      <c r="I345" s="366"/>
      <c r="J345" s="366"/>
      <c r="K345" s="366"/>
      <c r="L345" s="366"/>
      <c r="M345" s="366"/>
      <c r="N345" s="366"/>
      <c r="O345" s="366"/>
      <c r="P345" s="366"/>
      <c r="Q345" s="366"/>
      <c r="R345" s="366"/>
      <c r="S345" s="366"/>
      <c r="T345" s="366"/>
      <c r="U345" s="451"/>
      <c r="V345" s="451"/>
      <c r="W345" s="451"/>
      <c r="X345" s="451"/>
      <c r="Y345" s="451"/>
      <c r="Z345" s="451"/>
      <c r="AA345" s="451"/>
      <c r="AB345" s="451"/>
      <c r="AC345" s="451"/>
      <c r="AD345" s="451"/>
      <c r="AE345" s="451"/>
      <c r="AF345" s="451"/>
      <c r="AG345" s="451"/>
      <c r="AH345" s="451"/>
      <c r="AI345" s="451"/>
      <c r="AJ345" s="711"/>
      <c r="AK345" s="711"/>
      <c r="AL345" s="366"/>
      <c r="AM345" s="366"/>
      <c r="AN345" s="366"/>
      <c r="AO345" s="451"/>
      <c r="AP345" s="451"/>
      <c r="AQ345" s="451"/>
      <c r="AR345" s="451"/>
      <c r="AS345" s="366"/>
      <c r="AT345" s="366"/>
      <c r="AZ345" s="474"/>
      <c r="BA345" s="474"/>
      <c r="BB345" s="474"/>
      <c r="BC345" s="713"/>
      <c r="BD345" s="713"/>
      <c r="BG345" s="474"/>
      <c r="BH345" s="474"/>
      <c r="BI345" s="474"/>
      <c r="BJ345" s="366"/>
      <c r="BK345" s="366"/>
      <c r="BL345" s="366"/>
      <c r="BR345" s="474"/>
      <c r="BS345" s="474"/>
      <c r="BT345" s="474"/>
      <c r="BW345" s="300"/>
      <c r="BX345" s="300"/>
      <c r="BY345" s="566"/>
      <c r="BZ345" s="566"/>
      <c r="CA345" s="566"/>
    </row>
    <row r="346" spans="2:79" s="368" customFormat="1" ht="14.1" customHeight="1" x14ac:dyDescent="0.25">
      <c r="B346" s="285"/>
      <c r="C346" s="285"/>
      <c r="D346" s="286"/>
      <c r="E346" s="286"/>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c r="AJ346" s="723"/>
      <c r="AK346" s="723"/>
      <c r="AL346" s="286"/>
      <c r="AM346" s="286"/>
      <c r="AN346" s="286"/>
      <c r="AO346" s="286"/>
      <c r="AP346" s="286"/>
      <c r="AQ346" s="286"/>
      <c r="AR346" s="286"/>
      <c r="AS346" s="286"/>
      <c r="AT346" s="286"/>
      <c r="AU346" s="285"/>
      <c r="AV346" s="285"/>
      <c r="AW346" s="285"/>
      <c r="AX346" s="285"/>
      <c r="AY346" s="285"/>
      <c r="AZ346" s="460"/>
      <c r="BA346" s="460"/>
      <c r="BB346" s="460"/>
      <c r="BC346" s="714"/>
      <c r="BD346" s="714"/>
      <c r="BE346" s="285"/>
      <c r="BF346" s="285"/>
      <c r="BG346" s="460"/>
      <c r="BH346" s="460"/>
      <c r="BI346" s="460"/>
      <c r="BJ346" s="286"/>
      <c r="BK346" s="286"/>
      <c r="BL346" s="366"/>
      <c r="BR346" s="474"/>
      <c r="BS346" s="474"/>
      <c r="BT346" s="474"/>
      <c r="BW346" s="300"/>
      <c r="BX346" s="300"/>
      <c r="BY346" s="566"/>
      <c r="BZ346" s="566"/>
      <c r="CA346" s="566"/>
    </row>
    <row r="347" spans="2:79" ht="27.75" x14ac:dyDescent="0.45">
      <c r="B347" s="285"/>
      <c r="D347" s="2533" t="s">
        <v>217</v>
      </c>
      <c r="E347" s="2533"/>
      <c r="F347" s="2533"/>
      <c r="G347" s="2533"/>
      <c r="H347" s="2533"/>
      <c r="I347" s="2533"/>
      <c r="J347" s="2533"/>
      <c r="K347" s="2533"/>
      <c r="L347" s="2533"/>
      <c r="M347" s="2533"/>
      <c r="N347" s="2533"/>
      <c r="O347" s="2533"/>
      <c r="P347" s="2533"/>
      <c r="Q347" s="2533"/>
      <c r="R347" s="2533"/>
      <c r="S347" s="2533"/>
      <c r="T347" s="2533"/>
      <c r="U347" s="2533"/>
      <c r="V347" s="2533"/>
      <c r="W347" s="2533"/>
      <c r="X347" s="2533"/>
      <c r="Y347" s="2533"/>
      <c r="Z347" s="2533"/>
      <c r="AA347" s="2533"/>
      <c r="AB347" s="2533"/>
      <c r="AC347" s="2533"/>
      <c r="AD347" s="2533"/>
      <c r="AE347" s="2533"/>
      <c r="AF347" s="2533"/>
      <c r="AG347" s="2533"/>
      <c r="AH347" s="2533"/>
      <c r="AI347" s="2533"/>
      <c r="AJ347" s="2533"/>
      <c r="AK347" s="2533"/>
      <c r="AL347" s="2533"/>
      <c r="AM347" s="2533"/>
      <c r="AN347" s="2533"/>
      <c r="AO347" s="2533"/>
      <c r="AP347" s="2533"/>
      <c r="AQ347" s="2533"/>
      <c r="AR347" s="2533"/>
      <c r="AS347" s="2533"/>
      <c r="AT347" s="2533"/>
      <c r="AU347" s="2533"/>
      <c r="AV347" s="2533"/>
      <c r="AW347" s="2533"/>
      <c r="AX347" s="2533"/>
      <c r="AY347" s="2533"/>
      <c r="AZ347" s="2533"/>
      <c r="BA347" s="2533"/>
      <c r="BB347" s="2533"/>
      <c r="BC347" s="2533"/>
      <c r="BD347" s="2533"/>
      <c r="BE347" s="2533"/>
      <c r="BF347" s="2533"/>
      <c r="BG347" s="637"/>
      <c r="BH347" s="637"/>
      <c r="BI347" s="637"/>
      <c r="BJ347" s="284"/>
      <c r="BK347" s="374"/>
      <c r="BL347" s="284"/>
      <c r="BM347" s="284"/>
      <c r="BN347" s="284"/>
      <c r="BO347" s="284"/>
      <c r="BP347" s="284"/>
      <c r="BQ347" s="284"/>
      <c r="BR347" s="284"/>
      <c r="BS347" s="284"/>
      <c r="BT347" s="284"/>
      <c r="BU347" s="284"/>
      <c r="BV347" s="284"/>
    </row>
    <row r="348" spans="2:79" ht="16.5" customHeight="1" x14ac:dyDescent="0.3">
      <c r="B348" s="285"/>
      <c r="D348" s="608" t="s">
        <v>501</v>
      </c>
      <c r="E348" s="205"/>
      <c r="F348" s="205"/>
      <c r="G348" s="205"/>
      <c r="H348" s="205"/>
      <c r="I348" s="205"/>
      <c r="J348" s="205"/>
      <c r="K348" s="205"/>
      <c r="L348" s="205"/>
      <c r="M348" s="205"/>
      <c r="N348" s="205"/>
      <c r="O348" s="205"/>
      <c r="P348" s="205"/>
      <c r="Q348" s="205"/>
      <c r="R348" s="205"/>
      <c r="S348" s="205"/>
      <c r="T348" s="205"/>
      <c r="U348" s="444"/>
      <c r="V348" s="444"/>
      <c r="W348" s="444"/>
      <c r="X348" s="444"/>
      <c r="Y348" s="444"/>
      <c r="Z348" s="444"/>
      <c r="AA348" s="444"/>
      <c r="AB348" s="444"/>
      <c r="AC348" s="444"/>
      <c r="AD348" s="444"/>
      <c r="AE348" s="444"/>
      <c r="AF348" s="444"/>
      <c r="AG348" s="444"/>
      <c r="AH348" s="444"/>
      <c r="AI348" s="444"/>
      <c r="AJ348" s="715"/>
      <c r="AK348" s="715"/>
      <c r="AL348" s="205"/>
      <c r="AM348" s="205"/>
      <c r="AN348" s="205"/>
      <c r="AO348" s="444"/>
      <c r="AP348" s="444"/>
      <c r="AQ348" s="444"/>
      <c r="AR348" s="444"/>
      <c r="AS348" s="205"/>
      <c r="AT348" s="205"/>
      <c r="AU348" s="205"/>
      <c r="AV348" s="205"/>
      <c r="AW348" s="205"/>
      <c r="AX348" s="205"/>
      <c r="AY348" s="205"/>
      <c r="AZ348" s="444"/>
      <c r="BA348" s="444"/>
      <c r="BB348" s="444"/>
      <c r="BC348" s="715"/>
      <c r="BD348" s="715"/>
      <c r="BE348" s="205"/>
      <c r="BF348" s="213"/>
      <c r="BG348" s="273"/>
      <c r="BH348" s="273"/>
      <c r="BI348" s="273"/>
      <c r="BJ348" s="273"/>
      <c r="BK348" s="375"/>
      <c r="BL348" s="273"/>
      <c r="BM348" s="2382"/>
      <c r="BN348" s="2382"/>
      <c r="BO348" s="2382"/>
      <c r="BP348" s="2382"/>
      <c r="BQ348" s="2382"/>
      <c r="BR348" s="2382"/>
      <c r="BS348" s="2382"/>
      <c r="BT348" s="2382"/>
      <c r="BU348" s="2382"/>
      <c r="BV348" s="2382"/>
      <c r="BW348" s="2382"/>
      <c r="BX348" s="2382"/>
      <c r="BY348" s="589"/>
      <c r="BZ348" s="589"/>
      <c r="CA348" s="589"/>
    </row>
    <row r="349" spans="2:79" ht="16.5" customHeight="1" x14ac:dyDescent="0.3">
      <c r="B349" s="285"/>
      <c r="D349" s="110" t="s">
        <v>374</v>
      </c>
      <c r="E349" s="519" t="s">
        <v>341</v>
      </c>
      <c r="F349" s="517"/>
      <c r="G349" s="517"/>
      <c r="H349" s="517"/>
      <c r="I349" s="517"/>
      <c r="J349" s="517"/>
      <c r="K349" s="518"/>
      <c r="L349" s="518"/>
      <c r="M349" s="21"/>
      <c r="N349" s="22"/>
      <c r="O349" s="353"/>
      <c r="P349" s="2420"/>
      <c r="Q349" s="2493"/>
      <c r="R349" s="2493"/>
      <c r="S349" s="2493"/>
      <c r="T349" s="2493"/>
      <c r="U349" s="2493"/>
      <c r="V349" s="2493"/>
      <c r="W349" s="2493"/>
      <c r="X349" s="2493"/>
      <c r="Y349" s="2493"/>
      <c r="Z349" s="2493"/>
      <c r="AA349" s="2493"/>
      <c r="AB349" s="2493"/>
      <c r="AC349" s="2493"/>
      <c r="AD349" s="2493"/>
      <c r="AE349" s="2493"/>
      <c r="AF349" s="2493"/>
      <c r="AG349" s="2493"/>
      <c r="AH349" s="2493"/>
      <c r="AI349" s="2493"/>
      <c r="AJ349" s="2493"/>
      <c r="AK349" s="2493"/>
      <c r="AL349" s="2493"/>
      <c r="AM349" s="2493"/>
      <c r="AN349" s="2493"/>
      <c r="AO349" s="2493"/>
      <c r="AP349" s="2493"/>
      <c r="AQ349" s="2493"/>
      <c r="AR349" s="2493"/>
      <c r="AS349" s="2493"/>
      <c r="AT349" s="2421"/>
      <c r="AU349" s="2312"/>
      <c r="AV349" s="2312"/>
      <c r="AW349" s="2312"/>
      <c r="AX349" s="2312"/>
      <c r="AY349" s="318"/>
      <c r="AZ349" s="592"/>
      <c r="BA349" s="592"/>
      <c r="BB349" s="592"/>
      <c r="BC349" s="2380"/>
      <c r="BD349" s="2381"/>
      <c r="BE349" s="2316"/>
      <c r="BF349" s="2316"/>
      <c r="BG349" s="594"/>
      <c r="BH349" s="594"/>
      <c r="BI349" s="594"/>
      <c r="BJ349" s="594"/>
      <c r="BK349" s="376"/>
      <c r="BL349" s="306"/>
      <c r="BM349" s="2382"/>
      <c r="BN349" s="2382"/>
      <c r="BO349" s="2382"/>
      <c r="BP349" s="2382"/>
      <c r="BQ349" s="2382"/>
      <c r="BR349" s="2382"/>
      <c r="BS349" s="2382"/>
      <c r="BT349" s="2382"/>
      <c r="BU349" s="2382"/>
      <c r="BV349" s="2382"/>
      <c r="BW349" s="2382"/>
      <c r="BX349" s="2382"/>
      <c r="BY349" s="589"/>
      <c r="BZ349" s="589"/>
      <c r="CA349" s="589"/>
    </row>
    <row r="350" spans="2:79" ht="16.5" customHeight="1" x14ac:dyDescent="0.3">
      <c r="B350" s="285"/>
      <c r="D350" s="32"/>
      <c r="E350" s="540" t="s">
        <v>563</v>
      </c>
      <c r="F350" s="65"/>
      <c r="G350" s="64"/>
      <c r="H350" s="64"/>
      <c r="I350" s="31"/>
      <c r="J350" s="31"/>
      <c r="K350" s="106"/>
      <c r="L350" s="106"/>
      <c r="M350" s="106"/>
      <c r="N350" s="107"/>
      <c r="O350" s="80" t="s">
        <v>180</v>
      </c>
      <c r="P350" s="2436"/>
      <c r="Q350" s="2560"/>
      <c r="R350" s="2560"/>
      <c r="S350" s="2560"/>
      <c r="T350" s="2560"/>
      <c r="U350" s="2560"/>
      <c r="V350" s="2560"/>
      <c r="W350" s="2560"/>
      <c r="X350" s="2560"/>
      <c r="Y350" s="2560"/>
      <c r="Z350" s="2560"/>
      <c r="AA350" s="2560"/>
      <c r="AB350" s="2560"/>
      <c r="AC350" s="2560"/>
      <c r="AD350" s="2560"/>
      <c r="AE350" s="2560"/>
      <c r="AF350" s="2560"/>
      <c r="AG350" s="2560"/>
      <c r="AH350" s="2560"/>
      <c r="AI350" s="2560"/>
      <c r="AJ350" s="2560"/>
      <c r="AK350" s="2560"/>
      <c r="AL350" s="2560"/>
      <c r="AM350" s="2560"/>
      <c r="AN350" s="2560"/>
      <c r="AO350" s="2560"/>
      <c r="AP350" s="2560"/>
      <c r="AQ350" s="2560"/>
      <c r="AR350" s="2560"/>
      <c r="AS350" s="2560"/>
      <c r="AT350" s="2437"/>
      <c r="AU350" s="2316">
        <v>1</v>
      </c>
      <c r="AV350" s="2316"/>
      <c r="AW350" s="2399">
        <v>1</v>
      </c>
      <c r="AX350" s="2399"/>
      <c r="AY350" s="79"/>
      <c r="AZ350" s="569"/>
      <c r="BA350" s="569"/>
      <c r="BB350" s="569"/>
      <c r="BC350" s="2395"/>
      <c r="BD350" s="2396"/>
      <c r="BE350" s="2316"/>
      <c r="BF350" s="2316"/>
      <c r="BG350" s="594"/>
      <c r="BH350" s="594"/>
      <c r="BI350" s="594"/>
      <c r="BJ350" s="594"/>
      <c r="BK350" s="376"/>
      <c r="BL350" s="306"/>
      <c r="BM350" s="2382"/>
      <c r="BN350" s="2382"/>
      <c r="BO350" s="2382"/>
      <c r="BP350" s="2382"/>
      <c r="BQ350" s="2382"/>
      <c r="BR350" s="2382"/>
      <c r="BS350" s="2382"/>
      <c r="BT350" s="2382"/>
      <c r="BU350" s="2382"/>
      <c r="BV350" s="2382"/>
      <c r="BW350" s="2382"/>
      <c r="BX350" s="2382"/>
      <c r="BY350" s="589"/>
      <c r="BZ350" s="589"/>
      <c r="CA350" s="589"/>
    </row>
    <row r="351" spans="2:79" ht="16.5" customHeight="1" x14ac:dyDescent="0.3">
      <c r="B351" s="285"/>
      <c r="D351" s="30"/>
      <c r="E351" s="140" t="s">
        <v>564</v>
      </c>
      <c r="F351" s="138"/>
      <c r="G351" s="140"/>
      <c r="H351" s="140"/>
      <c r="I351" s="109"/>
      <c r="J351" s="109"/>
      <c r="K351" s="257"/>
      <c r="L351" s="257"/>
      <c r="M351" s="257"/>
      <c r="N351" s="105"/>
      <c r="O351" s="80" t="s">
        <v>180</v>
      </c>
      <c r="P351" s="2436"/>
      <c r="Q351" s="2560"/>
      <c r="R351" s="2560"/>
      <c r="S351" s="2560"/>
      <c r="T351" s="2560"/>
      <c r="U351" s="2560"/>
      <c r="V351" s="2560"/>
      <c r="W351" s="2560"/>
      <c r="X351" s="2560"/>
      <c r="Y351" s="2560"/>
      <c r="Z351" s="2560"/>
      <c r="AA351" s="2560"/>
      <c r="AB351" s="2560"/>
      <c r="AC351" s="2560"/>
      <c r="AD351" s="2560"/>
      <c r="AE351" s="2560"/>
      <c r="AF351" s="2560"/>
      <c r="AG351" s="2560"/>
      <c r="AH351" s="2560"/>
      <c r="AI351" s="2560"/>
      <c r="AJ351" s="2560"/>
      <c r="AK351" s="2560"/>
      <c r="AL351" s="2560"/>
      <c r="AM351" s="2560"/>
      <c r="AN351" s="2560"/>
      <c r="AO351" s="2560"/>
      <c r="AP351" s="2560"/>
      <c r="AQ351" s="2560"/>
      <c r="AR351" s="2560"/>
      <c r="AS351" s="2560"/>
      <c r="AT351" s="2437"/>
      <c r="AU351" s="2316">
        <v>1</v>
      </c>
      <c r="AV351" s="2316"/>
      <c r="AW351" s="2399">
        <v>1</v>
      </c>
      <c r="AX351" s="2399"/>
      <c r="AY351" s="79"/>
      <c r="AZ351" s="569"/>
      <c r="BA351" s="569"/>
      <c r="BB351" s="569"/>
      <c r="BC351" s="2395"/>
      <c r="BD351" s="2396"/>
      <c r="BE351" s="2316"/>
      <c r="BF351" s="2316"/>
      <c r="BG351" s="594"/>
      <c r="BH351" s="594"/>
      <c r="BI351" s="594"/>
      <c r="BJ351" s="594"/>
      <c r="BK351" s="376"/>
      <c r="BL351" s="306"/>
      <c r="BM351" s="2382"/>
      <c r="BN351" s="2382"/>
      <c r="BO351" s="2382"/>
      <c r="BP351" s="2382"/>
      <c r="BQ351" s="2382"/>
      <c r="BR351" s="2382"/>
      <c r="BS351" s="2382"/>
      <c r="BT351" s="2382"/>
      <c r="BU351" s="2382"/>
      <c r="BV351" s="2382"/>
      <c r="BW351" s="2382"/>
      <c r="BX351" s="2382"/>
      <c r="BY351" s="589"/>
      <c r="BZ351" s="589"/>
      <c r="CA351" s="589"/>
    </row>
    <row r="352" spans="2:79" ht="16.5" customHeight="1" x14ac:dyDescent="0.3">
      <c r="B352" s="285"/>
      <c r="D352" s="30"/>
      <c r="E352" s="540" t="s">
        <v>565</v>
      </c>
      <c r="F352" s="292"/>
      <c r="G352" s="292"/>
      <c r="H352" s="292"/>
      <c r="I352" s="292"/>
      <c r="J352" s="292"/>
      <c r="K352" s="292"/>
      <c r="L352" s="103"/>
      <c r="M352" s="339"/>
      <c r="N352" s="107"/>
      <c r="O352" s="80" t="s">
        <v>180</v>
      </c>
      <c r="P352" s="2436"/>
      <c r="Q352" s="2560"/>
      <c r="R352" s="2560"/>
      <c r="S352" s="2560"/>
      <c r="T352" s="2560"/>
      <c r="U352" s="2560"/>
      <c r="V352" s="2560"/>
      <c r="W352" s="2560"/>
      <c r="X352" s="2560"/>
      <c r="Y352" s="2560"/>
      <c r="Z352" s="2560"/>
      <c r="AA352" s="2560"/>
      <c r="AB352" s="2560"/>
      <c r="AC352" s="2560"/>
      <c r="AD352" s="2560"/>
      <c r="AE352" s="2560"/>
      <c r="AF352" s="2560"/>
      <c r="AG352" s="2560"/>
      <c r="AH352" s="2560"/>
      <c r="AI352" s="2560"/>
      <c r="AJ352" s="2560"/>
      <c r="AK352" s="2560"/>
      <c r="AL352" s="2560"/>
      <c r="AM352" s="2560"/>
      <c r="AN352" s="2560"/>
      <c r="AO352" s="2560"/>
      <c r="AP352" s="2560"/>
      <c r="AQ352" s="2560"/>
      <c r="AR352" s="2560"/>
      <c r="AS352" s="2560"/>
      <c r="AT352" s="2437"/>
      <c r="AU352" s="2313">
        <v>1</v>
      </c>
      <c r="AV352" s="2314"/>
      <c r="AW352" s="2399">
        <v>1</v>
      </c>
      <c r="AX352" s="2399"/>
      <c r="AY352" s="79"/>
      <c r="AZ352" s="569"/>
      <c r="BA352" s="569"/>
      <c r="BB352" s="569"/>
      <c r="BC352" s="2425"/>
      <c r="BD352" s="2426"/>
      <c r="BE352" s="32"/>
      <c r="BF352" s="164"/>
      <c r="BG352" s="545"/>
      <c r="BH352" s="545"/>
      <c r="BI352" s="545"/>
      <c r="BJ352" s="109"/>
      <c r="BK352" s="377"/>
      <c r="BL352" s="109"/>
      <c r="BM352" s="2382"/>
      <c r="BN352" s="2382"/>
      <c r="BO352" s="2382"/>
      <c r="BP352" s="2382"/>
      <c r="BQ352" s="2382"/>
      <c r="BR352" s="2382"/>
      <c r="BS352" s="2382"/>
      <c r="BT352" s="2382"/>
      <c r="BU352" s="2382"/>
      <c r="BV352" s="2382"/>
      <c r="BW352" s="2382"/>
      <c r="BX352" s="2382"/>
      <c r="BY352" s="589"/>
      <c r="BZ352" s="589"/>
      <c r="CA352" s="589"/>
    </row>
    <row r="353" spans="2:79" ht="16.5" customHeight="1" x14ac:dyDescent="0.3">
      <c r="B353" s="285"/>
      <c r="D353" s="55"/>
      <c r="E353" s="59" t="s">
        <v>566</v>
      </c>
      <c r="F353" s="60"/>
      <c r="G353" s="59"/>
      <c r="H353" s="59"/>
      <c r="I353" s="59"/>
      <c r="J353" s="59"/>
      <c r="K353" s="59"/>
      <c r="L353" s="21"/>
      <c r="M353" s="21"/>
      <c r="N353" s="22"/>
      <c r="O353" s="80" t="s">
        <v>180</v>
      </c>
      <c r="P353" s="2436"/>
      <c r="Q353" s="2560"/>
      <c r="R353" s="2560"/>
      <c r="S353" s="2560"/>
      <c r="T353" s="2560"/>
      <c r="U353" s="2560"/>
      <c r="V353" s="2560"/>
      <c r="W353" s="2560"/>
      <c r="X353" s="2560"/>
      <c r="Y353" s="2560"/>
      <c r="Z353" s="2560"/>
      <c r="AA353" s="2560"/>
      <c r="AB353" s="2560"/>
      <c r="AC353" s="2560"/>
      <c r="AD353" s="2560"/>
      <c r="AE353" s="2560"/>
      <c r="AF353" s="2560"/>
      <c r="AG353" s="2560"/>
      <c r="AH353" s="2560"/>
      <c r="AI353" s="2560"/>
      <c r="AJ353" s="2560"/>
      <c r="AK353" s="2560"/>
      <c r="AL353" s="2560"/>
      <c r="AM353" s="2560"/>
      <c r="AN353" s="2560"/>
      <c r="AO353" s="2560"/>
      <c r="AP353" s="2560"/>
      <c r="AQ353" s="2560"/>
      <c r="AR353" s="2560"/>
      <c r="AS353" s="2560"/>
      <c r="AT353" s="2437"/>
      <c r="AU353" s="2316">
        <v>1</v>
      </c>
      <c r="AV353" s="2316"/>
      <c r="AW353" s="2399">
        <v>1</v>
      </c>
      <c r="AX353" s="2399"/>
      <c r="AY353" s="79"/>
      <c r="AZ353" s="569"/>
      <c r="BA353" s="569"/>
      <c r="BB353" s="569"/>
      <c r="BC353" s="2395"/>
      <c r="BD353" s="2396"/>
      <c r="BE353" s="2316"/>
      <c r="BF353" s="2316"/>
      <c r="BG353" s="594"/>
      <c r="BH353" s="594"/>
      <c r="BI353" s="594"/>
      <c r="BJ353" s="594"/>
      <c r="BK353" s="376"/>
      <c r="BL353" s="306"/>
      <c r="BM353" s="2382"/>
      <c r="BN353" s="2382"/>
      <c r="BO353" s="2382"/>
      <c r="BP353" s="2382"/>
      <c r="BQ353" s="2382"/>
      <c r="BR353" s="2382"/>
      <c r="BS353" s="2382"/>
      <c r="BT353" s="2382"/>
      <c r="BU353" s="2382"/>
      <c r="BV353" s="2382"/>
      <c r="BW353" s="2382"/>
      <c r="BX353" s="2382"/>
      <c r="BY353" s="589"/>
      <c r="BZ353" s="589"/>
      <c r="CA353" s="589"/>
    </row>
    <row r="354" spans="2:79" ht="16.5" customHeight="1" x14ac:dyDescent="0.3">
      <c r="B354" s="285"/>
      <c r="D354" s="66" t="s">
        <v>375</v>
      </c>
      <c r="E354" s="69" t="s">
        <v>251</v>
      </c>
      <c r="F354" s="67"/>
      <c r="G354" s="67"/>
      <c r="H354" s="67"/>
      <c r="I354" s="67"/>
      <c r="J354" s="67"/>
      <c r="K354" s="67"/>
      <c r="L354" s="70"/>
      <c r="M354" s="34"/>
      <c r="N354" s="24"/>
      <c r="O354" s="335"/>
      <c r="P354" s="2436"/>
      <c r="Q354" s="2560"/>
      <c r="R354" s="2560"/>
      <c r="S354" s="2560"/>
      <c r="T354" s="2560"/>
      <c r="U354" s="2560"/>
      <c r="V354" s="2560"/>
      <c r="W354" s="2560"/>
      <c r="X354" s="2560"/>
      <c r="Y354" s="2560"/>
      <c r="Z354" s="2560"/>
      <c r="AA354" s="2560"/>
      <c r="AB354" s="2560"/>
      <c r="AC354" s="2560"/>
      <c r="AD354" s="2560"/>
      <c r="AE354" s="2560"/>
      <c r="AF354" s="2560"/>
      <c r="AG354" s="2560"/>
      <c r="AH354" s="2560"/>
      <c r="AI354" s="2560"/>
      <c r="AJ354" s="2560"/>
      <c r="AK354" s="2560"/>
      <c r="AL354" s="2560"/>
      <c r="AM354" s="2560"/>
      <c r="AN354" s="2560"/>
      <c r="AO354" s="2560"/>
      <c r="AP354" s="2560"/>
      <c r="AQ354" s="2560"/>
      <c r="AR354" s="2560"/>
      <c r="AS354" s="2560"/>
      <c r="AT354" s="2437"/>
      <c r="AU354" s="310"/>
      <c r="AV354" s="311"/>
      <c r="AW354" s="310"/>
      <c r="AX354" s="311"/>
      <c r="AY354" s="335"/>
      <c r="AZ354" s="575"/>
      <c r="BA354" s="575"/>
      <c r="BB354" s="575"/>
      <c r="BC354" s="694"/>
      <c r="BD354" s="695"/>
      <c r="BE354" s="697"/>
      <c r="BF354" s="698"/>
      <c r="BG354" s="594"/>
      <c r="BH354" s="594"/>
      <c r="BI354" s="594"/>
      <c r="BJ354" s="306"/>
      <c r="BK354" s="376"/>
      <c r="BL354" s="306"/>
      <c r="BM354" s="2382"/>
      <c r="BN354" s="2382"/>
      <c r="BO354" s="2382"/>
      <c r="BP354" s="2382"/>
      <c r="BQ354" s="2382"/>
      <c r="BR354" s="2382"/>
      <c r="BS354" s="2382"/>
      <c r="BT354" s="2382"/>
      <c r="BU354" s="2382"/>
      <c r="BV354" s="2382"/>
      <c r="BW354" s="2382"/>
      <c r="BX354" s="2382"/>
      <c r="BY354" s="589"/>
      <c r="BZ354" s="589"/>
      <c r="CA354" s="589"/>
    </row>
    <row r="355" spans="2:79" ht="16.5" customHeight="1" x14ac:dyDescent="0.35">
      <c r="B355" s="285"/>
      <c r="D355" s="544"/>
      <c r="E355" s="548" t="s">
        <v>515</v>
      </c>
      <c r="F355" s="541"/>
      <c r="G355" s="540"/>
      <c r="H355" s="540"/>
      <c r="I355" s="540"/>
      <c r="J355" s="540"/>
      <c r="K355" s="540"/>
      <c r="L355" s="533"/>
      <c r="M355" s="533"/>
      <c r="N355" s="534"/>
      <c r="O355" s="335"/>
      <c r="P355" s="2436"/>
      <c r="Q355" s="2560"/>
      <c r="R355" s="2560"/>
      <c r="S355" s="2560"/>
      <c r="T355" s="2560"/>
      <c r="U355" s="2560"/>
      <c r="V355" s="2560"/>
      <c r="W355" s="2560"/>
      <c r="X355" s="2560"/>
      <c r="Y355" s="2560"/>
      <c r="Z355" s="2560"/>
      <c r="AA355" s="2560"/>
      <c r="AB355" s="2560"/>
      <c r="AC355" s="2560"/>
      <c r="AD355" s="2560"/>
      <c r="AE355" s="2560"/>
      <c r="AF355" s="2560"/>
      <c r="AG355" s="2560"/>
      <c r="AH355" s="2560"/>
      <c r="AI355" s="2560"/>
      <c r="AJ355" s="2560"/>
      <c r="AK355" s="2560"/>
      <c r="AL355" s="2560"/>
      <c r="AM355" s="2560"/>
      <c r="AN355" s="2560"/>
      <c r="AO355" s="2560"/>
      <c r="AP355" s="2560"/>
      <c r="AQ355" s="2560"/>
      <c r="AR355" s="2560"/>
      <c r="AS355" s="2560"/>
      <c r="AT355" s="2437"/>
      <c r="AU355" s="2316"/>
      <c r="AV355" s="2316"/>
      <c r="AW355" s="2316"/>
      <c r="AX355" s="2316"/>
      <c r="AY355" s="79"/>
      <c r="AZ355" s="569"/>
      <c r="BA355" s="569"/>
      <c r="BB355" s="569"/>
      <c r="BC355" s="2395"/>
      <c r="BD355" s="2396"/>
      <c r="BE355" s="2316"/>
      <c r="BF355" s="2316"/>
      <c r="BG355" s="594"/>
      <c r="BH355" s="594"/>
      <c r="BI355" s="594"/>
      <c r="BJ355" s="594"/>
      <c r="BK355" s="376"/>
      <c r="BL355" s="306"/>
      <c r="BM355" s="2382"/>
      <c r="BN355" s="2382"/>
      <c r="BO355" s="2382"/>
      <c r="BP355" s="2382"/>
      <c r="BQ355" s="2382"/>
      <c r="BR355" s="2382"/>
      <c r="BS355" s="2382"/>
      <c r="BT355" s="2382"/>
      <c r="BU355" s="2382"/>
      <c r="BV355" s="2382"/>
      <c r="BW355" s="2382"/>
      <c r="BX355" s="2382"/>
      <c r="BY355" s="589"/>
      <c r="BZ355" s="589"/>
      <c r="CA355" s="589"/>
    </row>
    <row r="356" spans="2:79" ht="16.5" customHeight="1" x14ac:dyDescent="0.3">
      <c r="B356" s="285"/>
      <c r="D356" s="57"/>
      <c r="E356" s="542" t="s">
        <v>295</v>
      </c>
      <c r="F356" s="543"/>
      <c r="G356" s="543"/>
      <c r="H356" s="543"/>
      <c r="I356" s="543"/>
      <c r="J356" s="543"/>
      <c r="K356" s="533"/>
      <c r="L356" s="533"/>
      <c r="M356" s="533"/>
      <c r="N356" s="534"/>
      <c r="O356" s="78" t="s">
        <v>53</v>
      </c>
      <c r="P356" s="2436"/>
      <c r="Q356" s="2560"/>
      <c r="R356" s="2560"/>
      <c r="S356" s="2560"/>
      <c r="T356" s="2560"/>
      <c r="U356" s="2560"/>
      <c r="V356" s="2560"/>
      <c r="W356" s="2560"/>
      <c r="X356" s="2560"/>
      <c r="Y356" s="2560"/>
      <c r="Z356" s="2560"/>
      <c r="AA356" s="2560"/>
      <c r="AB356" s="2560"/>
      <c r="AC356" s="2560"/>
      <c r="AD356" s="2560"/>
      <c r="AE356" s="2560"/>
      <c r="AF356" s="2560"/>
      <c r="AG356" s="2560"/>
      <c r="AH356" s="2560"/>
      <c r="AI356" s="2560"/>
      <c r="AJ356" s="2560"/>
      <c r="AK356" s="2560"/>
      <c r="AL356" s="2560"/>
      <c r="AM356" s="2560"/>
      <c r="AN356" s="2560"/>
      <c r="AO356" s="2560"/>
      <c r="AP356" s="2560"/>
      <c r="AQ356" s="2560"/>
      <c r="AR356" s="2560"/>
      <c r="AS356" s="2560"/>
      <c r="AT356" s="2437"/>
      <c r="AU356" s="2316">
        <v>1</v>
      </c>
      <c r="AV356" s="2316"/>
      <c r="AW356" s="2399"/>
      <c r="AX356" s="2399"/>
      <c r="AY356" s="79" t="str">
        <f>IF(AW356=1,"Y","")</f>
        <v/>
      </c>
      <c r="AZ356" s="428"/>
      <c r="BA356" s="428"/>
      <c r="BB356" s="428"/>
      <c r="BC356" s="2357" t="s">
        <v>361</v>
      </c>
      <c r="BD356" s="2358"/>
      <c r="BE356" s="2364"/>
      <c r="BF356" s="2365"/>
      <c r="BG356" s="594"/>
      <c r="BH356" s="594"/>
      <c r="BI356" s="594"/>
      <c r="BJ356" s="594"/>
      <c r="BK356" s="376"/>
      <c r="BL356" s="306"/>
      <c r="BM356" s="2382"/>
      <c r="BN356" s="2382"/>
      <c r="BO356" s="2382"/>
      <c r="BP356" s="2382"/>
      <c r="BQ356" s="2382"/>
      <c r="BR356" s="2382"/>
      <c r="BS356" s="2382"/>
      <c r="BT356" s="2382"/>
      <c r="BU356" s="2382"/>
      <c r="BV356" s="2382"/>
      <c r="BW356" s="2382"/>
      <c r="BX356" s="2382"/>
      <c r="BY356" s="589"/>
      <c r="BZ356" s="589"/>
      <c r="CA356" s="589"/>
    </row>
    <row r="357" spans="2:79" ht="16.5" customHeight="1" x14ac:dyDescent="0.3">
      <c r="B357" s="285"/>
      <c r="D357" s="74"/>
      <c r="E357" s="546" t="s">
        <v>296</v>
      </c>
      <c r="F357" s="539"/>
      <c r="G357" s="539"/>
      <c r="H357" s="539"/>
      <c r="I357" s="539"/>
      <c r="J357" s="539"/>
      <c r="K357" s="531"/>
      <c r="L357" s="531"/>
      <c r="M357" s="531"/>
      <c r="N357" s="532"/>
      <c r="O357" s="78" t="s">
        <v>53</v>
      </c>
      <c r="P357" s="2436"/>
      <c r="Q357" s="2560"/>
      <c r="R357" s="2560"/>
      <c r="S357" s="2560"/>
      <c r="T357" s="2560"/>
      <c r="U357" s="2560"/>
      <c r="V357" s="2560"/>
      <c r="W357" s="2560"/>
      <c r="X357" s="2560"/>
      <c r="Y357" s="2560"/>
      <c r="Z357" s="2560"/>
      <c r="AA357" s="2560"/>
      <c r="AB357" s="2560"/>
      <c r="AC357" s="2560"/>
      <c r="AD357" s="2560"/>
      <c r="AE357" s="2560"/>
      <c r="AF357" s="2560"/>
      <c r="AG357" s="2560"/>
      <c r="AH357" s="2560"/>
      <c r="AI357" s="2560"/>
      <c r="AJ357" s="2560"/>
      <c r="AK357" s="2560"/>
      <c r="AL357" s="2560"/>
      <c r="AM357" s="2560"/>
      <c r="AN357" s="2560"/>
      <c r="AO357" s="2560"/>
      <c r="AP357" s="2560"/>
      <c r="AQ357" s="2560"/>
      <c r="AR357" s="2560"/>
      <c r="AS357" s="2560"/>
      <c r="AT357" s="2437"/>
      <c r="AU357" s="2316">
        <v>2</v>
      </c>
      <c r="AV357" s="2316"/>
      <c r="AW357" s="2399"/>
      <c r="AX357" s="2399"/>
      <c r="AY357" s="79" t="str">
        <f>IF(AW357=2,"Y","")</f>
        <v/>
      </c>
      <c r="AZ357" s="428"/>
      <c r="BA357" s="428"/>
      <c r="BB357" s="428"/>
      <c r="BC357" s="2359"/>
      <c r="BD357" s="2360"/>
      <c r="BE357" s="2366"/>
      <c r="BF357" s="2367"/>
      <c r="BG357" s="594"/>
      <c r="BH357" s="594"/>
      <c r="BI357" s="594"/>
      <c r="BJ357" s="594"/>
      <c r="BK357" s="376"/>
      <c r="BL357" s="306"/>
      <c r="BM357" s="2382"/>
      <c r="BN357" s="2382"/>
      <c r="BO357" s="2382"/>
      <c r="BP357" s="2382"/>
      <c r="BQ357" s="2382"/>
      <c r="BR357" s="2382"/>
      <c r="BS357" s="2382"/>
      <c r="BT357" s="2382"/>
      <c r="BU357" s="2382"/>
      <c r="BV357" s="2382"/>
      <c r="BW357" s="2382"/>
      <c r="BX357" s="2382"/>
      <c r="BY357" s="589"/>
      <c r="BZ357" s="589"/>
      <c r="CA357" s="589"/>
    </row>
    <row r="358" spans="2:79" ht="16.5" customHeight="1" x14ac:dyDescent="0.3">
      <c r="B358" s="285"/>
      <c r="D358" s="57"/>
      <c r="E358" s="542" t="s">
        <v>297</v>
      </c>
      <c r="F358" s="535"/>
      <c r="G358" s="535"/>
      <c r="H358" s="535"/>
      <c r="I358" s="535"/>
      <c r="J358" s="535"/>
      <c r="K358" s="533"/>
      <c r="L358" s="533"/>
      <c r="M358" s="533"/>
      <c r="N358" s="534"/>
      <c r="O358" s="78" t="s">
        <v>53</v>
      </c>
      <c r="P358" s="2436"/>
      <c r="Q358" s="2560"/>
      <c r="R358" s="2560"/>
      <c r="S358" s="2560"/>
      <c r="T358" s="2560"/>
      <c r="U358" s="2560"/>
      <c r="V358" s="2560"/>
      <c r="W358" s="2560"/>
      <c r="X358" s="2560"/>
      <c r="Y358" s="2560"/>
      <c r="Z358" s="2560"/>
      <c r="AA358" s="2560"/>
      <c r="AB358" s="2560"/>
      <c r="AC358" s="2560"/>
      <c r="AD358" s="2560"/>
      <c r="AE358" s="2560"/>
      <c r="AF358" s="2560"/>
      <c r="AG358" s="2560"/>
      <c r="AH358" s="2560"/>
      <c r="AI358" s="2560"/>
      <c r="AJ358" s="2560"/>
      <c r="AK358" s="2560"/>
      <c r="AL358" s="2560"/>
      <c r="AM358" s="2560"/>
      <c r="AN358" s="2560"/>
      <c r="AO358" s="2560"/>
      <c r="AP358" s="2560"/>
      <c r="AQ358" s="2560"/>
      <c r="AR358" s="2560"/>
      <c r="AS358" s="2560"/>
      <c r="AT358" s="2437"/>
      <c r="AU358" s="2316">
        <v>3</v>
      </c>
      <c r="AV358" s="2316"/>
      <c r="AW358" s="2399">
        <v>3</v>
      </c>
      <c r="AX358" s="2399"/>
      <c r="AY358" s="79" t="str">
        <f>IF(AW358=3,"Y","")</f>
        <v>Y</v>
      </c>
      <c r="AZ358" s="428"/>
      <c r="BA358" s="428"/>
      <c r="BB358" s="428"/>
      <c r="BC358" s="2361"/>
      <c r="BD358" s="2362"/>
      <c r="BE358" s="2368"/>
      <c r="BF358" s="2369"/>
      <c r="BG358" s="594"/>
      <c r="BH358" s="594"/>
      <c r="BI358" s="594"/>
      <c r="BJ358" s="594"/>
      <c r="BK358" s="376"/>
      <c r="BL358" s="306"/>
      <c r="BM358" s="2382"/>
      <c r="BN358" s="2382"/>
      <c r="BO358" s="2382"/>
      <c r="BP358" s="2382"/>
      <c r="BQ358" s="2382"/>
      <c r="BR358" s="2382"/>
      <c r="BS358" s="2382"/>
      <c r="BT358" s="2382"/>
      <c r="BU358" s="2382"/>
      <c r="BV358" s="2382"/>
      <c r="BW358" s="2382"/>
      <c r="BX358" s="2382"/>
      <c r="BY358" s="589"/>
      <c r="BZ358" s="589"/>
      <c r="CA358" s="589"/>
    </row>
    <row r="359" spans="2:79" ht="16.5" customHeight="1" x14ac:dyDescent="0.3">
      <c r="B359" s="285"/>
      <c r="D359" s="30"/>
      <c r="E359" s="548" t="s">
        <v>647</v>
      </c>
      <c r="F359" s="545"/>
      <c r="G359" s="545"/>
      <c r="H359" s="545"/>
      <c r="I359" s="545"/>
      <c r="J359" s="545"/>
      <c r="K359" s="531"/>
      <c r="L359" s="531"/>
      <c r="M359" s="531"/>
      <c r="N359" s="532"/>
      <c r="O359" s="79"/>
      <c r="P359" s="2436"/>
      <c r="Q359" s="2560"/>
      <c r="R359" s="2560"/>
      <c r="S359" s="2560"/>
      <c r="T359" s="2560"/>
      <c r="U359" s="2560"/>
      <c r="V359" s="2560"/>
      <c r="W359" s="2560"/>
      <c r="X359" s="2560"/>
      <c r="Y359" s="2560"/>
      <c r="Z359" s="2560"/>
      <c r="AA359" s="2560"/>
      <c r="AB359" s="2560"/>
      <c r="AC359" s="2560"/>
      <c r="AD359" s="2560"/>
      <c r="AE359" s="2560"/>
      <c r="AF359" s="2560"/>
      <c r="AG359" s="2560"/>
      <c r="AH359" s="2560"/>
      <c r="AI359" s="2560"/>
      <c r="AJ359" s="2560"/>
      <c r="AK359" s="2560"/>
      <c r="AL359" s="2560"/>
      <c r="AM359" s="2560"/>
      <c r="AN359" s="2560"/>
      <c r="AO359" s="2560"/>
      <c r="AP359" s="2560"/>
      <c r="AQ359" s="2560"/>
      <c r="AR359" s="2560"/>
      <c r="AS359" s="2560"/>
      <c r="AT359" s="2437"/>
      <c r="AU359" s="2316"/>
      <c r="AV359" s="2316"/>
      <c r="AW359" s="2316"/>
      <c r="AX359" s="2316"/>
      <c r="AY359" s="79"/>
      <c r="AZ359" s="569"/>
      <c r="BA359" s="569"/>
      <c r="BB359" s="569"/>
      <c r="BC359" s="2395"/>
      <c r="BD359" s="2396"/>
      <c r="BE359" s="2316"/>
      <c r="BF359" s="2316"/>
      <c r="BG359" s="594"/>
      <c r="BH359" s="594"/>
      <c r="BI359" s="594"/>
      <c r="BJ359" s="594"/>
      <c r="BK359" s="376"/>
      <c r="BL359" s="306"/>
      <c r="BM359" s="2382"/>
      <c r="BN359" s="2382"/>
      <c r="BO359" s="2382"/>
      <c r="BP359" s="2382"/>
      <c r="BQ359" s="2382"/>
      <c r="BR359" s="2382"/>
      <c r="BS359" s="2382"/>
      <c r="BT359" s="2382"/>
      <c r="BU359" s="2382"/>
      <c r="BV359" s="2382"/>
      <c r="BW359" s="2382"/>
      <c r="BX359" s="2382"/>
      <c r="BY359" s="589"/>
      <c r="BZ359" s="589"/>
      <c r="CA359" s="589"/>
    </row>
    <row r="360" spans="2:79" ht="16.5" customHeight="1" x14ac:dyDescent="0.3">
      <c r="B360" s="285"/>
      <c r="D360" s="32"/>
      <c r="E360" s="542" t="s">
        <v>648</v>
      </c>
      <c r="F360" s="535"/>
      <c r="G360" s="535"/>
      <c r="H360" s="535"/>
      <c r="I360" s="535"/>
      <c r="J360" s="535"/>
      <c r="K360" s="533"/>
      <c r="L360" s="533"/>
      <c r="M360" s="533"/>
      <c r="N360" s="534"/>
      <c r="O360" s="78" t="s">
        <v>53</v>
      </c>
      <c r="P360" s="2436"/>
      <c r="Q360" s="2560"/>
      <c r="R360" s="2560"/>
      <c r="S360" s="2560"/>
      <c r="T360" s="2560"/>
      <c r="U360" s="2560"/>
      <c r="V360" s="2560"/>
      <c r="W360" s="2560"/>
      <c r="X360" s="2560"/>
      <c r="Y360" s="2560"/>
      <c r="Z360" s="2560"/>
      <c r="AA360" s="2560"/>
      <c r="AB360" s="2560"/>
      <c r="AC360" s="2560"/>
      <c r="AD360" s="2560"/>
      <c r="AE360" s="2560"/>
      <c r="AF360" s="2560"/>
      <c r="AG360" s="2560"/>
      <c r="AH360" s="2560"/>
      <c r="AI360" s="2560"/>
      <c r="AJ360" s="2560"/>
      <c r="AK360" s="2560"/>
      <c r="AL360" s="2560"/>
      <c r="AM360" s="2560"/>
      <c r="AN360" s="2560"/>
      <c r="AO360" s="2560"/>
      <c r="AP360" s="2560"/>
      <c r="AQ360" s="2560"/>
      <c r="AR360" s="2560"/>
      <c r="AS360" s="2560"/>
      <c r="AT360" s="2437"/>
      <c r="AU360" s="2313">
        <v>1</v>
      </c>
      <c r="AV360" s="2314"/>
      <c r="AW360" s="2413"/>
      <c r="AX360" s="2414"/>
      <c r="AY360" s="79" t="str">
        <f>IF(AW360=1,"Y","")</f>
        <v/>
      </c>
      <c r="AZ360" s="428"/>
      <c r="BA360" s="428"/>
      <c r="BB360" s="428"/>
      <c r="BC360" s="2357" t="s">
        <v>361</v>
      </c>
      <c r="BD360" s="2358"/>
      <c r="BE360" s="2364"/>
      <c r="BF360" s="2365"/>
      <c r="BG360" s="594"/>
      <c r="BH360" s="594"/>
      <c r="BI360" s="594"/>
      <c r="BJ360" s="306"/>
      <c r="BK360" s="376"/>
      <c r="BL360" s="306"/>
      <c r="BM360" s="2382"/>
      <c r="BN360" s="2382"/>
      <c r="BO360" s="2382"/>
      <c r="BP360" s="2382"/>
      <c r="BQ360" s="2382"/>
      <c r="BR360" s="2382"/>
      <c r="BS360" s="2382"/>
      <c r="BT360" s="2382"/>
      <c r="BU360" s="2382"/>
      <c r="BV360" s="2382"/>
      <c r="BW360" s="2382"/>
      <c r="BX360" s="2382"/>
      <c r="BY360" s="589"/>
      <c r="BZ360" s="589"/>
      <c r="CA360" s="589"/>
    </row>
    <row r="361" spans="2:79" ht="16.5" customHeight="1" x14ac:dyDescent="0.3">
      <c r="B361" s="285"/>
      <c r="D361" s="30"/>
      <c r="E361" s="546" t="s">
        <v>649</v>
      </c>
      <c r="F361" s="536"/>
      <c r="G361" s="536"/>
      <c r="H361" s="536"/>
      <c r="I361" s="536"/>
      <c r="J361" s="536"/>
      <c r="K361" s="531"/>
      <c r="L361" s="531"/>
      <c r="M361" s="531"/>
      <c r="N361" s="532"/>
      <c r="O361" s="78" t="s">
        <v>53</v>
      </c>
      <c r="P361" s="2436"/>
      <c r="Q361" s="2560"/>
      <c r="R361" s="2560"/>
      <c r="S361" s="2560"/>
      <c r="T361" s="2560"/>
      <c r="U361" s="2560"/>
      <c r="V361" s="2560"/>
      <c r="W361" s="2560"/>
      <c r="X361" s="2560"/>
      <c r="Y361" s="2560"/>
      <c r="Z361" s="2560"/>
      <c r="AA361" s="2560"/>
      <c r="AB361" s="2560"/>
      <c r="AC361" s="2560"/>
      <c r="AD361" s="2560"/>
      <c r="AE361" s="2560"/>
      <c r="AF361" s="2560"/>
      <c r="AG361" s="2560"/>
      <c r="AH361" s="2560"/>
      <c r="AI361" s="2560"/>
      <c r="AJ361" s="2560"/>
      <c r="AK361" s="2560"/>
      <c r="AL361" s="2560"/>
      <c r="AM361" s="2560"/>
      <c r="AN361" s="2560"/>
      <c r="AO361" s="2560"/>
      <c r="AP361" s="2560"/>
      <c r="AQ361" s="2560"/>
      <c r="AR361" s="2560"/>
      <c r="AS361" s="2560"/>
      <c r="AT361" s="2437"/>
      <c r="AU361" s="2313">
        <v>2</v>
      </c>
      <c r="AV361" s="2314"/>
      <c r="AW361" s="2413">
        <v>2</v>
      </c>
      <c r="AX361" s="2414"/>
      <c r="AY361" s="79" t="str">
        <f>IF(AW361=2,"Y","")</f>
        <v>Y</v>
      </c>
      <c r="AZ361" s="569"/>
      <c r="BA361" s="569"/>
      <c r="BB361" s="569"/>
      <c r="BC361" s="2361"/>
      <c r="BD361" s="2362"/>
      <c r="BE361" s="2368"/>
      <c r="BF361" s="2369"/>
      <c r="BG361" s="594"/>
      <c r="BH361" s="594"/>
      <c r="BI361" s="594"/>
      <c r="BJ361" s="306"/>
      <c r="BK361" s="376"/>
      <c r="BL361" s="306"/>
      <c r="BM361" s="2382"/>
      <c r="BN361" s="2382"/>
      <c r="BO361" s="2382"/>
      <c r="BP361" s="2382"/>
      <c r="BQ361" s="2382"/>
      <c r="BR361" s="2382"/>
      <c r="BS361" s="2382"/>
      <c r="BT361" s="2382"/>
      <c r="BU361" s="2382"/>
      <c r="BV361" s="2382"/>
      <c r="BW361" s="2382"/>
      <c r="BX361" s="2382"/>
      <c r="BY361" s="589"/>
      <c r="BZ361" s="589"/>
      <c r="CA361" s="589"/>
    </row>
    <row r="362" spans="2:79" ht="16.5" customHeight="1" x14ac:dyDescent="0.3">
      <c r="B362" s="285"/>
      <c r="D362" s="32"/>
      <c r="E362" s="496" t="s">
        <v>516</v>
      </c>
      <c r="F362" s="497"/>
      <c r="G362" s="497"/>
      <c r="H362" s="497"/>
      <c r="I362" s="497"/>
      <c r="J362" s="497"/>
      <c r="K362" s="415"/>
      <c r="L362" s="415"/>
      <c r="M362" s="415"/>
      <c r="N362" s="408"/>
      <c r="O362" s="79"/>
      <c r="P362" s="2436"/>
      <c r="Q362" s="2560"/>
      <c r="R362" s="2560"/>
      <c r="S362" s="2560"/>
      <c r="T362" s="2560"/>
      <c r="U362" s="2560"/>
      <c r="V362" s="2560"/>
      <c r="W362" s="2560"/>
      <c r="X362" s="2560"/>
      <c r="Y362" s="2560"/>
      <c r="Z362" s="2560"/>
      <c r="AA362" s="2560"/>
      <c r="AB362" s="2560"/>
      <c r="AC362" s="2560"/>
      <c r="AD362" s="2560"/>
      <c r="AE362" s="2560"/>
      <c r="AF362" s="2560"/>
      <c r="AG362" s="2560"/>
      <c r="AH362" s="2560"/>
      <c r="AI362" s="2560"/>
      <c r="AJ362" s="2560"/>
      <c r="AK362" s="2560"/>
      <c r="AL362" s="2560"/>
      <c r="AM362" s="2560"/>
      <c r="AN362" s="2560"/>
      <c r="AO362" s="2560"/>
      <c r="AP362" s="2560"/>
      <c r="AQ362" s="2560"/>
      <c r="AR362" s="2560"/>
      <c r="AS362" s="2560"/>
      <c r="AT362" s="2437"/>
      <c r="AU362" s="2313"/>
      <c r="AV362" s="2314"/>
      <c r="AW362" s="2313"/>
      <c r="AX362" s="2314"/>
      <c r="AY362" s="79"/>
      <c r="AZ362" s="569"/>
      <c r="BA362" s="569"/>
      <c r="BB362" s="569"/>
      <c r="BC362" s="2395"/>
      <c r="BD362" s="2396"/>
      <c r="BE362" s="2313"/>
      <c r="BF362" s="2314"/>
      <c r="BG362" s="594"/>
      <c r="BH362" s="594"/>
      <c r="BI362" s="594"/>
      <c r="BJ362" s="306"/>
      <c r="BK362" s="376"/>
      <c r="BL362" s="306"/>
      <c r="BM362" s="2382"/>
      <c r="BN362" s="2382"/>
      <c r="BO362" s="2382"/>
      <c r="BP362" s="2382"/>
      <c r="BQ362" s="2382"/>
      <c r="BR362" s="2382"/>
      <c r="BS362" s="2382"/>
      <c r="BT362" s="2382"/>
      <c r="BU362" s="2382"/>
      <c r="BV362" s="2382"/>
      <c r="BW362" s="2382"/>
      <c r="BX362" s="2382"/>
      <c r="BY362" s="589"/>
      <c r="BZ362" s="589"/>
      <c r="CA362" s="589"/>
    </row>
    <row r="363" spans="2:79" s="398" customFormat="1" ht="16.5" customHeight="1" x14ac:dyDescent="0.3">
      <c r="B363" s="460"/>
      <c r="D363" s="412"/>
      <c r="E363" s="498" t="s">
        <v>517</v>
      </c>
      <c r="F363" s="425"/>
      <c r="G363" s="425"/>
      <c r="H363" s="425"/>
      <c r="I363" s="425"/>
      <c r="J363" s="425"/>
      <c r="K363" s="410"/>
      <c r="L363" s="410"/>
      <c r="M363" s="410"/>
      <c r="N363" s="411"/>
      <c r="O363" s="428"/>
      <c r="P363" s="2436"/>
      <c r="Q363" s="2560"/>
      <c r="R363" s="2560"/>
      <c r="S363" s="2560"/>
      <c r="T363" s="2560"/>
      <c r="U363" s="2560"/>
      <c r="V363" s="2560"/>
      <c r="W363" s="2560"/>
      <c r="X363" s="2560"/>
      <c r="Y363" s="2560"/>
      <c r="Z363" s="2560"/>
      <c r="AA363" s="2560"/>
      <c r="AB363" s="2560"/>
      <c r="AC363" s="2560"/>
      <c r="AD363" s="2560"/>
      <c r="AE363" s="2560"/>
      <c r="AF363" s="2560"/>
      <c r="AG363" s="2560"/>
      <c r="AH363" s="2560"/>
      <c r="AI363" s="2560"/>
      <c r="AJ363" s="2560"/>
      <c r="AK363" s="2560"/>
      <c r="AL363" s="2560"/>
      <c r="AM363" s="2560"/>
      <c r="AN363" s="2560"/>
      <c r="AO363" s="2560"/>
      <c r="AP363" s="2560"/>
      <c r="AQ363" s="2560"/>
      <c r="AR363" s="2560"/>
      <c r="AS363" s="2560"/>
      <c r="AT363" s="2437"/>
      <c r="AU363" s="485"/>
      <c r="AV363" s="486"/>
      <c r="AW363" s="485"/>
      <c r="AX363" s="486"/>
      <c r="AY363" s="428"/>
      <c r="AZ363" s="569"/>
      <c r="BA363" s="569"/>
      <c r="BB363" s="569"/>
      <c r="BC363" s="692"/>
      <c r="BD363" s="693"/>
      <c r="BE363" s="697"/>
      <c r="BF363" s="698"/>
      <c r="BG363" s="594"/>
      <c r="BH363" s="594"/>
      <c r="BI363" s="594"/>
      <c r="BJ363" s="492"/>
      <c r="BK363" s="478"/>
      <c r="BL363" s="492"/>
      <c r="BM363" s="2382"/>
      <c r="BN363" s="2382"/>
      <c r="BO363" s="2382"/>
      <c r="BP363" s="2382"/>
      <c r="BQ363" s="2382"/>
      <c r="BR363" s="2382"/>
      <c r="BS363" s="2382"/>
      <c r="BT363" s="2382"/>
      <c r="BU363" s="2382"/>
      <c r="BV363" s="2382"/>
      <c r="BW363" s="2382"/>
      <c r="BX363" s="2382"/>
      <c r="BY363" s="589"/>
      <c r="BZ363" s="589"/>
      <c r="CA363" s="589"/>
    </row>
    <row r="364" spans="2:79" ht="16.5" customHeight="1" x14ac:dyDescent="0.3">
      <c r="B364" s="285"/>
      <c r="D364" s="30"/>
      <c r="E364" s="469" t="s">
        <v>650</v>
      </c>
      <c r="F364" s="470"/>
      <c r="G364" s="470"/>
      <c r="H364" s="470"/>
      <c r="I364" s="470"/>
      <c r="J364" s="470"/>
      <c r="K364" s="401"/>
      <c r="L364" s="401"/>
      <c r="M364" s="401"/>
      <c r="N364" s="405"/>
      <c r="O364" s="493" t="s">
        <v>53</v>
      </c>
      <c r="P364" s="2436"/>
      <c r="Q364" s="2560"/>
      <c r="R364" s="2560"/>
      <c r="S364" s="2560"/>
      <c r="T364" s="2560"/>
      <c r="U364" s="2560"/>
      <c r="V364" s="2560"/>
      <c r="W364" s="2560"/>
      <c r="X364" s="2560"/>
      <c r="Y364" s="2560"/>
      <c r="Z364" s="2560"/>
      <c r="AA364" s="2560"/>
      <c r="AB364" s="2560"/>
      <c r="AC364" s="2560"/>
      <c r="AD364" s="2560"/>
      <c r="AE364" s="2560"/>
      <c r="AF364" s="2560"/>
      <c r="AG364" s="2560"/>
      <c r="AH364" s="2560"/>
      <c r="AI364" s="2560"/>
      <c r="AJ364" s="2560"/>
      <c r="AK364" s="2560"/>
      <c r="AL364" s="2560"/>
      <c r="AM364" s="2560"/>
      <c r="AN364" s="2560"/>
      <c r="AO364" s="2560"/>
      <c r="AP364" s="2560"/>
      <c r="AQ364" s="2560"/>
      <c r="AR364" s="2560"/>
      <c r="AS364" s="2560"/>
      <c r="AT364" s="2437"/>
      <c r="AU364" s="2313">
        <v>1</v>
      </c>
      <c r="AV364" s="2314"/>
      <c r="AW364" s="2413"/>
      <c r="AX364" s="2414"/>
      <c r="AY364" s="79" t="str">
        <f>IF(AW364=1,"Y","")</f>
        <v/>
      </c>
      <c r="AZ364" s="428"/>
      <c r="BA364" s="428"/>
      <c r="BB364" s="428"/>
      <c r="BC364" s="2357" t="s">
        <v>361</v>
      </c>
      <c r="BD364" s="2358"/>
      <c r="BE364" s="2364"/>
      <c r="BF364" s="2365"/>
      <c r="BG364" s="594"/>
      <c r="BH364" s="594"/>
      <c r="BI364" s="594"/>
      <c r="BJ364" s="306"/>
      <c r="BK364" s="376"/>
      <c r="BL364" s="306"/>
      <c r="BM364" s="2382"/>
      <c r="BN364" s="2382"/>
      <c r="BO364" s="2382"/>
      <c r="BP364" s="2382"/>
      <c r="BQ364" s="2382"/>
      <c r="BR364" s="2382"/>
      <c r="BS364" s="2382"/>
      <c r="BT364" s="2382"/>
      <c r="BU364" s="2382"/>
      <c r="BV364" s="2382"/>
      <c r="BW364" s="2382"/>
      <c r="BX364" s="2382"/>
      <c r="BY364" s="589"/>
      <c r="BZ364" s="589"/>
      <c r="CA364" s="589"/>
    </row>
    <row r="365" spans="2:79" ht="16.5" customHeight="1" x14ac:dyDescent="0.3">
      <c r="B365" s="285"/>
      <c r="D365" s="32"/>
      <c r="E365" s="501" t="s">
        <v>651</v>
      </c>
      <c r="F365" s="502"/>
      <c r="G365" s="502"/>
      <c r="H365" s="502"/>
      <c r="I365" s="502"/>
      <c r="J365" s="502"/>
      <c r="K365" s="415"/>
      <c r="L365" s="415"/>
      <c r="M365" s="415"/>
      <c r="N365" s="408"/>
      <c r="O365" s="427" t="s">
        <v>53</v>
      </c>
      <c r="P365" s="2436"/>
      <c r="Q365" s="2560"/>
      <c r="R365" s="2560"/>
      <c r="S365" s="2560"/>
      <c r="T365" s="2560"/>
      <c r="U365" s="2560"/>
      <c r="V365" s="2560"/>
      <c r="W365" s="2560"/>
      <c r="X365" s="2560"/>
      <c r="Y365" s="2560"/>
      <c r="Z365" s="2560"/>
      <c r="AA365" s="2560"/>
      <c r="AB365" s="2560"/>
      <c r="AC365" s="2560"/>
      <c r="AD365" s="2560"/>
      <c r="AE365" s="2560"/>
      <c r="AF365" s="2560"/>
      <c r="AG365" s="2560"/>
      <c r="AH365" s="2560"/>
      <c r="AI365" s="2560"/>
      <c r="AJ365" s="2560"/>
      <c r="AK365" s="2560"/>
      <c r="AL365" s="2560"/>
      <c r="AM365" s="2560"/>
      <c r="AN365" s="2560"/>
      <c r="AO365" s="2560"/>
      <c r="AP365" s="2560"/>
      <c r="AQ365" s="2560"/>
      <c r="AR365" s="2560"/>
      <c r="AS365" s="2560"/>
      <c r="AT365" s="2437"/>
      <c r="AU365" s="2313">
        <v>2</v>
      </c>
      <c r="AV365" s="2314"/>
      <c r="AW365" s="2399"/>
      <c r="AX365" s="2399"/>
      <c r="AY365" s="79" t="str">
        <f>IF(AW365=2,"Y","")</f>
        <v/>
      </c>
      <c r="AZ365" s="428"/>
      <c r="BA365" s="428"/>
      <c r="BB365" s="428"/>
      <c r="BC365" s="2359"/>
      <c r="BD365" s="2360"/>
      <c r="BE365" s="2366"/>
      <c r="BF365" s="2367"/>
      <c r="BG365" s="594"/>
      <c r="BH365" s="594"/>
      <c r="BI365" s="594"/>
      <c r="BJ365" s="594"/>
      <c r="BK365" s="376"/>
      <c r="BL365" s="306"/>
      <c r="BM365" s="2382"/>
      <c r="BN365" s="2382"/>
      <c r="BO365" s="2382"/>
      <c r="BP365" s="2382"/>
      <c r="BQ365" s="2382"/>
      <c r="BR365" s="2382"/>
      <c r="BS365" s="2382"/>
      <c r="BT365" s="2382"/>
      <c r="BU365" s="2382"/>
      <c r="BV365" s="2382"/>
      <c r="BW365" s="2382"/>
      <c r="BX365" s="2382"/>
      <c r="BY365" s="589"/>
      <c r="BZ365" s="589"/>
      <c r="CA365" s="589"/>
    </row>
    <row r="366" spans="2:79" s="398" customFormat="1" ht="16.5" customHeight="1" x14ac:dyDescent="0.3">
      <c r="B366" s="460"/>
      <c r="D366" s="412"/>
      <c r="E366" s="475" t="s">
        <v>652</v>
      </c>
      <c r="F366" s="413"/>
      <c r="G366" s="413"/>
      <c r="H366" s="413"/>
      <c r="I366" s="413"/>
      <c r="J366" s="413"/>
      <c r="K366" s="410"/>
      <c r="L366" s="410"/>
      <c r="M366" s="410"/>
      <c r="N366" s="411"/>
      <c r="O366" s="427" t="s">
        <v>53</v>
      </c>
      <c r="P366" s="2436"/>
      <c r="Q366" s="2560"/>
      <c r="R366" s="2560"/>
      <c r="S366" s="2560"/>
      <c r="T366" s="2560"/>
      <c r="U366" s="2560"/>
      <c r="V366" s="2560"/>
      <c r="W366" s="2560"/>
      <c r="X366" s="2560"/>
      <c r="Y366" s="2560"/>
      <c r="Z366" s="2560"/>
      <c r="AA366" s="2560"/>
      <c r="AB366" s="2560"/>
      <c r="AC366" s="2560"/>
      <c r="AD366" s="2560"/>
      <c r="AE366" s="2560"/>
      <c r="AF366" s="2560"/>
      <c r="AG366" s="2560"/>
      <c r="AH366" s="2560"/>
      <c r="AI366" s="2560"/>
      <c r="AJ366" s="2560"/>
      <c r="AK366" s="2560"/>
      <c r="AL366" s="2560"/>
      <c r="AM366" s="2560"/>
      <c r="AN366" s="2560"/>
      <c r="AO366" s="2560"/>
      <c r="AP366" s="2560"/>
      <c r="AQ366" s="2560"/>
      <c r="AR366" s="2560"/>
      <c r="AS366" s="2560"/>
      <c r="AT366" s="2437"/>
      <c r="AU366" s="2313">
        <v>4</v>
      </c>
      <c r="AV366" s="2314"/>
      <c r="AW366" s="2413"/>
      <c r="AX366" s="2414"/>
      <c r="AY366" s="428" t="str">
        <f>IF(AW366=4,"Y","")</f>
        <v/>
      </c>
      <c r="AZ366" s="569"/>
      <c r="BA366" s="569"/>
      <c r="BB366" s="569"/>
      <c r="BC366" s="2361"/>
      <c r="BD366" s="2362"/>
      <c r="BE366" s="2368"/>
      <c r="BF366" s="2369"/>
      <c r="BG366" s="594"/>
      <c r="BH366" s="594"/>
      <c r="BI366" s="594"/>
      <c r="BJ366" s="594"/>
      <c r="BK366" s="478"/>
      <c r="BL366" s="492"/>
      <c r="BM366" s="2382"/>
      <c r="BN366" s="2382"/>
      <c r="BO366" s="2382"/>
      <c r="BP366" s="2382"/>
      <c r="BQ366" s="2382"/>
      <c r="BR366" s="2382"/>
      <c r="BS366" s="2382"/>
      <c r="BT366" s="2382"/>
      <c r="BU366" s="2382"/>
      <c r="BV366" s="2382"/>
      <c r="BW366" s="2382"/>
      <c r="BX366" s="2382"/>
      <c r="BY366" s="589"/>
      <c r="BZ366" s="589"/>
      <c r="CA366" s="589"/>
    </row>
    <row r="367" spans="2:79" s="398" customFormat="1" ht="16.5" customHeight="1" x14ac:dyDescent="0.3">
      <c r="B367" s="460"/>
      <c r="D367" s="414"/>
      <c r="E367" s="477" t="s">
        <v>519</v>
      </c>
      <c r="F367" s="416"/>
      <c r="G367" s="416"/>
      <c r="H367" s="416"/>
      <c r="I367" s="416"/>
      <c r="J367" s="416"/>
      <c r="K367" s="401"/>
      <c r="L367" s="401"/>
      <c r="M367" s="401"/>
      <c r="N367" s="405"/>
      <c r="O367" s="428"/>
      <c r="P367" s="2436"/>
      <c r="Q367" s="2560"/>
      <c r="R367" s="2560"/>
      <c r="S367" s="2560"/>
      <c r="T367" s="2560"/>
      <c r="U367" s="2560"/>
      <c r="V367" s="2560"/>
      <c r="W367" s="2560"/>
      <c r="X367" s="2560"/>
      <c r="Y367" s="2560"/>
      <c r="Z367" s="2560"/>
      <c r="AA367" s="2560"/>
      <c r="AB367" s="2560"/>
      <c r="AC367" s="2560"/>
      <c r="AD367" s="2560"/>
      <c r="AE367" s="2560"/>
      <c r="AF367" s="2560"/>
      <c r="AG367" s="2560"/>
      <c r="AH367" s="2560"/>
      <c r="AI367" s="2560"/>
      <c r="AJ367" s="2560"/>
      <c r="AK367" s="2560"/>
      <c r="AL367" s="2560"/>
      <c r="AM367" s="2560"/>
      <c r="AN367" s="2560"/>
      <c r="AO367" s="2560"/>
      <c r="AP367" s="2560"/>
      <c r="AQ367" s="2560"/>
      <c r="AR367" s="2560"/>
      <c r="AS367" s="2560"/>
      <c r="AT367" s="2437"/>
      <c r="AU367" s="485"/>
      <c r="AV367" s="486"/>
      <c r="AW367" s="485"/>
      <c r="AX367" s="486"/>
      <c r="AY367" s="428"/>
      <c r="AZ367" s="569"/>
      <c r="BA367" s="569"/>
      <c r="BB367" s="569"/>
      <c r="BC367" s="692"/>
      <c r="BD367" s="693"/>
      <c r="BE367" s="697"/>
      <c r="BF367" s="698"/>
      <c r="BG367" s="594"/>
      <c r="BH367" s="594"/>
      <c r="BI367" s="594"/>
      <c r="BJ367" s="594"/>
      <c r="BK367" s="478"/>
      <c r="BL367" s="492"/>
      <c r="BM367" s="2382"/>
      <c r="BN367" s="2382"/>
      <c r="BO367" s="2382"/>
      <c r="BP367" s="2382"/>
      <c r="BQ367" s="2382"/>
      <c r="BR367" s="2382"/>
      <c r="BS367" s="2382"/>
      <c r="BT367" s="2382"/>
      <c r="BU367" s="2382"/>
      <c r="BV367" s="2382"/>
      <c r="BW367" s="2382"/>
      <c r="BX367" s="2382"/>
      <c r="BY367" s="589"/>
      <c r="BZ367" s="589"/>
      <c r="CA367" s="589"/>
    </row>
    <row r="368" spans="2:79" s="398" customFormat="1" ht="16.5" customHeight="1" x14ac:dyDescent="0.3">
      <c r="B368" s="460"/>
      <c r="D368" s="412"/>
      <c r="E368" s="475" t="s">
        <v>653</v>
      </c>
      <c r="F368" s="505"/>
      <c r="G368" s="505"/>
      <c r="H368" s="505"/>
      <c r="I368" s="505"/>
      <c r="J368" s="505"/>
      <c r="K368" s="410"/>
      <c r="L368" s="410"/>
      <c r="M368" s="410"/>
      <c r="N368" s="411"/>
      <c r="O368" s="493" t="s">
        <v>53</v>
      </c>
      <c r="P368" s="2436"/>
      <c r="Q368" s="2560"/>
      <c r="R368" s="2560"/>
      <c r="S368" s="2560"/>
      <c r="T368" s="2560"/>
      <c r="U368" s="2560"/>
      <c r="V368" s="2560"/>
      <c r="W368" s="2560"/>
      <c r="X368" s="2560"/>
      <c r="Y368" s="2560"/>
      <c r="Z368" s="2560"/>
      <c r="AA368" s="2560"/>
      <c r="AB368" s="2560"/>
      <c r="AC368" s="2560"/>
      <c r="AD368" s="2560"/>
      <c r="AE368" s="2560"/>
      <c r="AF368" s="2560"/>
      <c r="AG368" s="2560"/>
      <c r="AH368" s="2560"/>
      <c r="AI368" s="2560"/>
      <c r="AJ368" s="2560"/>
      <c r="AK368" s="2560"/>
      <c r="AL368" s="2560"/>
      <c r="AM368" s="2560"/>
      <c r="AN368" s="2560"/>
      <c r="AO368" s="2560"/>
      <c r="AP368" s="2560"/>
      <c r="AQ368" s="2560"/>
      <c r="AR368" s="2560"/>
      <c r="AS368" s="2560"/>
      <c r="AT368" s="2437"/>
      <c r="AU368" s="2313">
        <v>1</v>
      </c>
      <c r="AV368" s="2314"/>
      <c r="AW368" s="2413"/>
      <c r="AX368" s="2414"/>
      <c r="AY368" s="428" t="str">
        <f>IF(AW368=1,"Y","")</f>
        <v/>
      </c>
      <c r="AZ368" s="569"/>
      <c r="BA368" s="569"/>
      <c r="BB368" s="569"/>
      <c r="BC368" s="2357" t="s">
        <v>361</v>
      </c>
      <c r="BD368" s="2358"/>
      <c r="BE368" s="2364"/>
      <c r="BF368" s="2365"/>
      <c r="BG368" s="594"/>
      <c r="BH368" s="594"/>
      <c r="BI368" s="594"/>
      <c r="BJ368" s="594"/>
      <c r="BK368" s="478"/>
      <c r="BL368" s="492"/>
      <c r="BM368" s="2382"/>
      <c r="BN368" s="2382"/>
      <c r="BO368" s="2382"/>
      <c r="BP368" s="2382"/>
      <c r="BQ368" s="2382"/>
      <c r="BR368" s="2382"/>
      <c r="BS368" s="2382"/>
      <c r="BT368" s="2382"/>
      <c r="BU368" s="2382"/>
      <c r="BV368" s="2382"/>
      <c r="BW368" s="2382"/>
      <c r="BX368" s="2382"/>
      <c r="BY368" s="589"/>
      <c r="BZ368" s="589"/>
      <c r="CA368" s="589"/>
    </row>
    <row r="369" spans="2:79" s="398" customFormat="1" ht="16.5" customHeight="1" x14ac:dyDescent="0.3">
      <c r="B369" s="460"/>
      <c r="D369" s="414"/>
      <c r="E369" s="503" t="s">
        <v>651</v>
      </c>
      <c r="F369" s="504"/>
      <c r="G369" s="504"/>
      <c r="H369" s="504"/>
      <c r="I369" s="504"/>
      <c r="J369" s="504"/>
      <c r="K369" s="406"/>
      <c r="L369" s="406"/>
      <c r="M369" s="406"/>
      <c r="N369" s="407"/>
      <c r="O369" s="427" t="s">
        <v>53</v>
      </c>
      <c r="P369" s="2436"/>
      <c r="Q369" s="2560"/>
      <c r="R369" s="2560"/>
      <c r="S369" s="2560"/>
      <c r="T369" s="2560"/>
      <c r="U369" s="2560"/>
      <c r="V369" s="2560"/>
      <c r="W369" s="2560"/>
      <c r="X369" s="2560"/>
      <c r="Y369" s="2560"/>
      <c r="Z369" s="2560"/>
      <c r="AA369" s="2560"/>
      <c r="AB369" s="2560"/>
      <c r="AC369" s="2560"/>
      <c r="AD369" s="2560"/>
      <c r="AE369" s="2560"/>
      <c r="AF369" s="2560"/>
      <c r="AG369" s="2560"/>
      <c r="AH369" s="2560"/>
      <c r="AI369" s="2560"/>
      <c r="AJ369" s="2560"/>
      <c r="AK369" s="2560"/>
      <c r="AL369" s="2560"/>
      <c r="AM369" s="2560"/>
      <c r="AN369" s="2560"/>
      <c r="AO369" s="2560"/>
      <c r="AP369" s="2560"/>
      <c r="AQ369" s="2560"/>
      <c r="AR369" s="2560"/>
      <c r="AS369" s="2560"/>
      <c r="AT369" s="2437"/>
      <c r="AU369" s="2313">
        <v>2</v>
      </c>
      <c r="AV369" s="2314"/>
      <c r="AW369" s="2399"/>
      <c r="AX369" s="2399"/>
      <c r="AY369" s="428" t="str">
        <f>IF(AW369=2,"Y","")</f>
        <v/>
      </c>
      <c r="AZ369" s="569"/>
      <c r="BA369" s="569"/>
      <c r="BB369" s="569"/>
      <c r="BC369" s="2359"/>
      <c r="BD369" s="2360"/>
      <c r="BE369" s="2366"/>
      <c r="BF369" s="2367"/>
      <c r="BG369" s="594"/>
      <c r="BH369" s="594"/>
      <c r="BI369" s="594"/>
      <c r="BJ369" s="594"/>
      <c r="BK369" s="478"/>
      <c r="BL369" s="492"/>
      <c r="BM369" s="2382"/>
      <c r="BN369" s="2382"/>
      <c r="BO369" s="2382"/>
      <c r="BP369" s="2382"/>
      <c r="BQ369" s="2382"/>
      <c r="BR369" s="2382"/>
      <c r="BS369" s="2382"/>
      <c r="BT369" s="2382"/>
      <c r="BU369" s="2382"/>
      <c r="BV369" s="2382"/>
      <c r="BW369" s="2382"/>
      <c r="BX369" s="2382"/>
      <c r="BY369" s="589"/>
      <c r="BZ369" s="589"/>
      <c r="CA369" s="589"/>
    </row>
    <row r="370" spans="2:79" ht="16.5" customHeight="1" x14ac:dyDescent="0.3">
      <c r="B370" s="285"/>
      <c r="D370" s="30"/>
      <c r="E370" s="475" t="s">
        <v>654</v>
      </c>
      <c r="F370" s="413"/>
      <c r="G370" s="413"/>
      <c r="H370" s="413"/>
      <c r="I370" s="413"/>
      <c r="J370" s="413"/>
      <c r="K370" s="410"/>
      <c r="L370" s="410"/>
      <c r="M370" s="410"/>
      <c r="N370" s="411"/>
      <c r="O370" s="427" t="s">
        <v>53</v>
      </c>
      <c r="P370" s="2436"/>
      <c r="Q370" s="2560"/>
      <c r="R370" s="2560"/>
      <c r="S370" s="2560"/>
      <c r="T370" s="2560"/>
      <c r="U370" s="2560"/>
      <c r="V370" s="2560"/>
      <c r="W370" s="2560"/>
      <c r="X370" s="2560"/>
      <c r="Y370" s="2560"/>
      <c r="Z370" s="2560"/>
      <c r="AA370" s="2560"/>
      <c r="AB370" s="2560"/>
      <c r="AC370" s="2560"/>
      <c r="AD370" s="2560"/>
      <c r="AE370" s="2560"/>
      <c r="AF370" s="2560"/>
      <c r="AG370" s="2560"/>
      <c r="AH370" s="2560"/>
      <c r="AI370" s="2560"/>
      <c r="AJ370" s="2560"/>
      <c r="AK370" s="2560"/>
      <c r="AL370" s="2560"/>
      <c r="AM370" s="2560"/>
      <c r="AN370" s="2560"/>
      <c r="AO370" s="2560"/>
      <c r="AP370" s="2560"/>
      <c r="AQ370" s="2560"/>
      <c r="AR370" s="2560"/>
      <c r="AS370" s="2560"/>
      <c r="AT370" s="2437"/>
      <c r="AU370" s="2313">
        <v>4</v>
      </c>
      <c r="AV370" s="2314"/>
      <c r="AW370" s="2413">
        <v>4</v>
      </c>
      <c r="AX370" s="2414"/>
      <c r="AY370" s="428" t="str">
        <f>IF(AW370=4,"Y","")</f>
        <v>Y</v>
      </c>
      <c r="AZ370" s="428"/>
      <c r="BA370" s="428"/>
      <c r="BB370" s="428"/>
      <c r="BC370" s="2359"/>
      <c r="BD370" s="2360"/>
      <c r="BE370" s="2366"/>
      <c r="BF370" s="2367"/>
      <c r="BG370" s="594"/>
      <c r="BH370" s="594"/>
      <c r="BI370" s="594"/>
      <c r="BJ370" s="594"/>
      <c r="BK370" s="376"/>
      <c r="BL370" s="306"/>
      <c r="BM370" s="2382"/>
      <c r="BN370" s="2382"/>
      <c r="BO370" s="2382"/>
      <c r="BP370" s="2382"/>
      <c r="BQ370" s="2382"/>
      <c r="BR370" s="2382"/>
      <c r="BS370" s="2382"/>
      <c r="BT370" s="2382"/>
      <c r="BU370" s="2382"/>
      <c r="BV370" s="2382"/>
      <c r="BW370" s="2382"/>
      <c r="BX370" s="2382"/>
      <c r="BY370" s="589"/>
      <c r="BZ370" s="589"/>
      <c r="CA370" s="589"/>
    </row>
    <row r="371" spans="2:79" ht="16.5" customHeight="1" x14ac:dyDescent="0.3">
      <c r="B371" s="285"/>
      <c r="D371" s="30"/>
      <c r="E371" s="370" t="s">
        <v>518</v>
      </c>
      <c r="F371" s="109"/>
      <c r="G371" s="109"/>
      <c r="H371" s="109"/>
      <c r="I371" s="109"/>
      <c r="J371" s="109"/>
      <c r="K371" s="257"/>
      <c r="L371" s="257"/>
      <c r="M371" s="257"/>
      <c r="N371" s="105"/>
      <c r="O371" s="78" t="s">
        <v>53</v>
      </c>
      <c r="P371" s="2436"/>
      <c r="Q371" s="2560"/>
      <c r="R371" s="2560"/>
      <c r="S371" s="2560"/>
      <c r="T371" s="2560"/>
      <c r="U371" s="2560"/>
      <c r="V371" s="2560"/>
      <c r="W371" s="2560"/>
      <c r="X371" s="2560"/>
      <c r="Y371" s="2560"/>
      <c r="Z371" s="2560"/>
      <c r="AA371" s="2560"/>
      <c r="AB371" s="2560"/>
      <c r="AC371" s="2560"/>
      <c r="AD371" s="2560"/>
      <c r="AE371" s="2560"/>
      <c r="AF371" s="2560"/>
      <c r="AG371" s="2560"/>
      <c r="AH371" s="2560"/>
      <c r="AI371" s="2560"/>
      <c r="AJ371" s="2560"/>
      <c r="AK371" s="2560"/>
      <c r="AL371" s="2560"/>
      <c r="AM371" s="2560"/>
      <c r="AN371" s="2560"/>
      <c r="AO371" s="2560"/>
      <c r="AP371" s="2560"/>
      <c r="AQ371" s="2560"/>
      <c r="AR371" s="2560"/>
      <c r="AS371" s="2560"/>
      <c r="AT371" s="2437"/>
      <c r="AU371" s="2316">
        <v>1</v>
      </c>
      <c r="AV371" s="2316"/>
      <c r="AW371" s="2399">
        <v>1</v>
      </c>
      <c r="AX371" s="2399"/>
      <c r="AY371" s="79" t="str">
        <f>IF(AW371=1,"Y","")</f>
        <v>Y</v>
      </c>
      <c r="AZ371" s="428"/>
      <c r="BA371" s="428"/>
      <c r="BB371" s="428"/>
      <c r="BC371" s="2361"/>
      <c r="BD371" s="2362"/>
      <c r="BE371" s="2368"/>
      <c r="BF371" s="2369"/>
      <c r="BG371" s="594"/>
      <c r="BH371" s="594"/>
      <c r="BI371" s="594"/>
      <c r="BJ371" s="594"/>
      <c r="BK371" s="376"/>
      <c r="BL371" s="306"/>
      <c r="BM371" s="2382"/>
      <c r="BN371" s="2382"/>
      <c r="BO371" s="2382"/>
      <c r="BP371" s="2382"/>
      <c r="BQ371" s="2382"/>
      <c r="BR371" s="2382"/>
      <c r="BS371" s="2382"/>
      <c r="BT371" s="2382"/>
      <c r="BU371" s="2382"/>
      <c r="BV371" s="2382"/>
      <c r="BW371" s="2382"/>
      <c r="BX371" s="2382"/>
      <c r="BY371" s="589"/>
      <c r="BZ371" s="589"/>
      <c r="CA371" s="589"/>
    </row>
    <row r="372" spans="2:79" ht="16.5" customHeight="1" x14ac:dyDescent="0.3">
      <c r="B372" s="285"/>
      <c r="D372" s="30"/>
      <c r="E372" s="548" t="s">
        <v>520</v>
      </c>
      <c r="F372" s="31"/>
      <c r="G372" s="31"/>
      <c r="H372" s="31"/>
      <c r="I372" s="31"/>
      <c r="J372" s="31"/>
      <c r="K372" s="106"/>
      <c r="L372" s="106"/>
      <c r="M372" s="106"/>
      <c r="N372" s="107"/>
      <c r="O372" s="78" t="s">
        <v>53</v>
      </c>
      <c r="P372" s="2436"/>
      <c r="Q372" s="2560"/>
      <c r="R372" s="2560"/>
      <c r="S372" s="2560"/>
      <c r="T372" s="2560"/>
      <c r="U372" s="2560"/>
      <c r="V372" s="2560"/>
      <c r="W372" s="2560"/>
      <c r="X372" s="2560"/>
      <c r="Y372" s="2560"/>
      <c r="Z372" s="2560"/>
      <c r="AA372" s="2560"/>
      <c r="AB372" s="2560"/>
      <c r="AC372" s="2560"/>
      <c r="AD372" s="2560"/>
      <c r="AE372" s="2560"/>
      <c r="AF372" s="2560"/>
      <c r="AG372" s="2560"/>
      <c r="AH372" s="2560"/>
      <c r="AI372" s="2560"/>
      <c r="AJ372" s="2560"/>
      <c r="AK372" s="2560"/>
      <c r="AL372" s="2560"/>
      <c r="AM372" s="2560"/>
      <c r="AN372" s="2560"/>
      <c r="AO372" s="2560"/>
      <c r="AP372" s="2560"/>
      <c r="AQ372" s="2560"/>
      <c r="AR372" s="2560"/>
      <c r="AS372" s="2560"/>
      <c r="AT372" s="2437"/>
      <c r="AU372" s="2313">
        <v>1</v>
      </c>
      <c r="AV372" s="2314"/>
      <c r="AW372" s="2413">
        <v>1</v>
      </c>
      <c r="AX372" s="2414"/>
      <c r="AY372" s="79" t="str">
        <f>IF(AW372=1,"Y","")</f>
        <v>Y</v>
      </c>
      <c r="AZ372" s="569"/>
      <c r="BA372" s="569"/>
      <c r="BB372" s="569"/>
      <c r="BC372" s="2313"/>
      <c r="BD372" s="2314"/>
      <c r="BE372" s="2313"/>
      <c r="BF372" s="2314"/>
      <c r="BG372" s="594"/>
      <c r="BH372" s="594"/>
      <c r="BI372" s="594"/>
      <c r="BJ372" s="306"/>
      <c r="BK372" s="376"/>
      <c r="BL372" s="306"/>
      <c r="BM372" s="2382"/>
      <c r="BN372" s="2382"/>
      <c r="BO372" s="2382"/>
      <c r="BP372" s="2382"/>
      <c r="BQ372" s="2382"/>
      <c r="BR372" s="2382"/>
      <c r="BS372" s="2382"/>
      <c r="BT372" s="2382"/>
      <c r="BU372" s="2382"/>
      <c r="BV372" s="2382"/>
      <c r="BW372" s="2382"/>
      <c r="BX372" s="2382"/>
      <c r="BY372" s="589"/>
      <c r="BZ372" s="589"/>
      <c r="CA372" s="589"/>
    </row>
    <row r="373" spans="2:79" ht="16.5" customHeight="1" x14ac:dyDescent="0.3">
      <c r="B373" s="285"/>
      <c r="D373" s="32"/>
      <c r="E373" s="206" t="s">
        <v>521</v>
      </c>
      <c r="F373" s="109"/>
      <c r="G373" s="109"/>
      <c r="H373" s="109"/>
      <c r="I373" s="109"/>
      <c r="J373" s="109"/>
      <c r="K373" s="257"/>
      <c r="L373" s="257"/>
      <c r="M373" s="257"/>
      <c r="N373" s="105"/>
      <c r="O373" s="79"/>
      <c r="P373" s="2436"/>
      <c r="Q373" s="2560"/>
      <c r="R373" s="2560"/>
      <c r="S373" s="2560"/>
      <c r="T373" s="2560"/>
      <c r="U373" s="2560"/>
      <c r="V373" s="2560"/>
      <c r="W373" s="2560"/>
      <c r="X373" s="2560"/>
      <c r="Y373" s="2560"/>
      <c r="Z373" s="2560"/>
      <c r="AA373" s="2560"/>
      <c r="AB373" s="2560"/>
      <c r="AC373" s="2560"/>
      <c r="AD373" s="2560"/>
      <c r="AE373" s="2560"/>
      <c r="AF373" s="2560"/>
      <c r="AG373" s="2560"/>
      <c r="AH373" s="2560"/>
      <c r="AI373" s="2560"/>
      <c r="AJ373" s="2560"/>
      <c r="AK373" s="2560"/>
      <c r="AL373" s="2560"/>
      <c r="AM373" s="2560"/>
      <c r="AN373" s="2560"/>
      <c r="AO373" s="2560"/>
      <c r="AP373" s="2560"/>
      <c r="AQ373" s="2560"/>
      <c r="AR373" s="2560"/>
      <c r="AS373" s="2560"/>
      <c r="AT373" s="2437"/>
      <c r="AU373" s="2313"/>
      <c r="AV373" s="2314"/>
      <c r="AW373" s="2313"/>
      <c r="AX373" s="2314"/>
      <c r="AY373" s="79"/>
      <c r="AZ373" s="569"/>
      <c r="BA373" s="569"/>
      <c r="BB373" s="569"/>
      <c r="BC373" s="2395"/>
      <c r="BD373" s="2396"/>
      <c r="BE373" s="2313"/>
      <c r="BF373" s="2314"/>
      <c r="BG373" s="594"/>
      <c r="BH373" s="594"/>
      <c r="BI373" s="594"/>
      <c r="BJ373" s="306"/>
      <c r="BK373" s="376"/>
      <c r="BL373" s="306"/>
      <c r="BM373" s="2382"/>
      <c r="BN373" s="2382"/>
      <c r="BO373" s="2382"/>
      <c r="BP373" s="2382"/>
      <c r="BQ373" s="2382"/>
      <c r="BR373" s="2382"/>
      <c r="BS373" s="2382"/>
      <c r="BT373" s="2382"/>
      <c r="BU373" s="2382"/>
      <c r="BV373" s="2382"/>
      <c r="BW373" s="2382"/>
      <c r="BX373" s="2382"/>
      <c r="BY373" s="589"/>
      <c r="BZ373" s="589"/>
      <c r="CA373" s="589"/>
    </row>
    <row r="374" spans="2:79" ht="16.5" customHeight="1" x14ac:dyDescent="0.3">
      <c r="B374" s="285"/>
      <c r="D374" s="30"/>
      <c r="E374" s="72" t="s">
        <v>62</v>
      </c>
      <c r="F374" s="31"/>
      <c r="G374" s="31"/>
      <c r="H374" s="31"/>
      <c r="I374" s="31"/>
      <c r="J374" s="31"/>
      <c r="K374" s="106"/>
      <c r="L374" s="106"/>
      <c r="M374" s="106"/>
      <c r="N374" s="107"/>
      <c r="O374" s="78" t="s">
        <v>53</v>
      </c>
      <c r="P374" s="2436"/>
      <c r="Q374" s="2560"/>
      <c r="R374" s="2560"/>
      <c r="S374" s="2560"/>
      <c r="T374" s="2560"/>
      <c r="U374" s="2560"/>
      <c r="V374" s="2560"/>
      <c r="W374" s="2560"/>
      <c r="X374" s="2560"/>
      <c r="Y374" s="2560"/>
      <c r="Z374" s="2560"/>
      <c r="AA374" s="2560"/>
      <c r="AB374" s="2560"/>
      <c r="AC374" s="2560"/>
      <c r="AD374" s="2560"/>
      <c r="AE374" s="2560"/>
      <c r="AF374" s="2560"/>
      <c r="AG374" s="2560"/>
      <c r="AH374" s="2560"/>
      <c r="AI374" s="2560"/>
      <c r="AJ374" s="2560"/>
      <c r="AK374" s="2560"/>
      <c r="AL374" s="2560"/>
      <c r="AM374" s="2560"/>
      <c r="AN374" s="2560"/>
      <c r="AO374" s="2560"/>
      <c r="AP374" s="2560"/>
      <c r="AQ374" s="2560"/>
      <c r="AR374" s="2560"/>
      <c r="AS374" s="2560"/>
      <c r="AT374" s="2437"/>
      <c r="AU374" s="2313">
        <v>1</v>
      </c>
      <c r="AV374" s="2314"/>
      <c r="AW374" s="2399"/>
      <c r="AX374" s="2399"/>
      <c r="AY374" s="79" t="str">
        <f>IF(AW374=1,"Y","")</f>
        <v/>
      </c>
      <c r="AZ374" s="428"/>
      <c r="BA374" s="428"/>
      <c r="BB374" s="428"/>
      <c r="BC374" s="2357" t="s">
        <v>361</v>
      </c>
      <c r="BD374" s="2358"/>
      <c r="BE374" s="2364"/>
      <c r="BF374" s="2365"/>
      <c r="BG374" s="594"/>
      <c r="BH374" s="594"/>
      <c r="BI374" s="594"/>
      <c r="BJ374" s="594"/>
      <c r="BK374" s="376"/>
      <c r="BL374" s="306"/>
      <c r="BM374" s="2382"/>
      <c r="BN374" s="2382"/>
      <c r="BO374" s="2382"/>
      <c r="BP374" s="2382"/>
      <c r="BQ374" s="2382"/>
      <c r="BR374" s="2382"/>
      <c r="BS374" s="2382"/>
      <c r="BT374" s="2382"/>
      <c r="BU374" s="2382"/>
      <c r="BV374" s="2382"/>
      <c r="BW374" s="2382"/>
      <c r="BX374" s="2382"/>
      <c r="BY374" s="589"/>
      <c r="BZ374" s="589"/>
      <c r="CA374" s="589"/>
    </row>
    <row r="375" spans="2:79" ht="16.5" customHeight="1" x14ac:dyDescent="0.3">
      <c r="B375" s="285"/>
      <c r="D375" s="32"/>
      <c r="E375" s="141" t="s">
        <v>63</v>
      </c>
      <c r="F375" s="109"/>
      <c r="G375" s="109"/>
      <c r="H375" s="109"/>
      <c r="I375" s="109"/>
      <c r="J375" s="109"/>
      <c r="K375" s="257"/>
      <c r="L375" s="257"/>
      <c r="M375" s="257"/>
      <c r="N375" s="105"/>
      <c r="O375" s="78" t="s">
        <v>53</v>
      </c>
      <c r="P375" s="2436"/>
      <c r="Q375" s="2560"/>
      <c r="R375" s="2560"/>
      <c r="S375" s="2560"/>
      <c r="T375" s="2560"/>
      <c r="U375" s="2560"/>
      <c r="V375" s="2560"/>
      <c r="W375" s="2560"/>
      <c r="X375" s="2560"/>
      <c r="Y375" s="2560"/>
      <c r="Z375" s="2560"/>
      <c r="AA375" s="2560"/>
      <c r="AB375" s="2560"/>
      <c r="AC375" s="2560"/>
      <c r="AD375" s="2560"/>
      <c r="AE375" s="2560"/>
      <c r="AF375" s="2560"/>
      <c r="AG375" s="2560"/>
      <c r="AH375" s="2560"/>
      <c r="AI375" s="2560"/>
      <c r="AJ375" s="2560"/>
      <c r="AK375" s="2560"/>
      <c r="AL375" s="2560"/>
      <c r="AM375" s="2560"/>
      <c r="AN375" s="2560"/>
      <c r="AO375" s="2560"/>
      <c r="AP375" s="2560"/>
      <c r="AQ375" s="2560"/>
      <c r="AR375" s="2560"/>
      <c r="AS375" s="2560"/>
      <c r="AT375" s="2437"/>
      <c r="AU375" s="2313">
        <v>2</v>
      </c>
      <c r="AV375" s="2314"/>
      <c r="AW375" s="2399"/>
      <c r="AX375" s="2399"/>
      <c r="AY375" s="79" t="str">
        <f>IF(AW375=2,"Y","")</f>
        <v/>
      </c>
      <c r="AZ375" s="428"/>
      <c r="BA375" s="428"/>
      <c r="BB375" s="428"/>
      <c r="BC375" s="2359"/>
      <c r="BD375" s="2360"/>
      <c r="BE375" s="2366"/>
      <c r="BF375" s="2367"/>
      <c r="BG375" s="594"/>
      <c r="BH375" s="594"/>
      <c r="BI375" s="594"/>
      <c r="BJ375" s="594"/>
      <c r="BK375" s="376"/>
      <c r="BL375" s="306"/>
      <c r="BM375" s="2382"/>
      <c r="BN375" s="2382"/>
      <c r="BO375" s="2382"/>
      <c r="BP375" s="2382"/>
      <c r="BQ375" s="2382"/>
      <c r="BR375" s="2382"/>
      <c r="BS375" s="2382"/>
      <c r="BT375" s="2382"/>
      <c r="BU375" s="2382"/>
      <c r="BV375" s="2382"/>
      <c r="BW375" s="2382"/>
      <c r="BX375" s="2382"/>
      <c r="BY375" s="589"/>
      <c r="BZ375" s="589"/>
      <c r="CA375" s="589"/>
    </row>
    <row r="376" spans="2:79" ht="16.5" customHeight="1" x14ac:dyDescent="0.3">
      <c r="B376" s="285"/>
      <c r="D376" s="30"/>
      <c r="E376" s="72" t="s">
        <v>64</v>
      </c>
      <c r="F376" s="31"/>
      <c r="G376" s="31"/>
      <c r="H376" s="31"/>
      <c r="I376" s="31"/>
      <c r="J376" s="31"/>
      <c r="K376" s="106"/>
      <c r="L376" s="106"/>
      <c r="M376" s="106"/>
      <c r="N376" s="107"/>
      <c r="O376" s="78" t="s">
        <v>53</v>
      </c>
      <c r="P376" s="2436"/>
      <c r="Q376" s="2560"/>
      <c r="R376" s="2560"/>
      <c r="S376" s="2560"/>
      <c r="T376" s="2560"/>
      <c r="U376" s="2560"/>
      <c r="V376" s="2560"/>
      <c r="W376" s="2560"/>
      <c r="X376" s="2560"/>
      <c r="Y376" s="2560"/>
      <c r="Z376" s="2560"/>
      <c r="AA376" s="2560"/>
      <c r="AB376" s="2560"/>
      <c r="AC376" s="2560"/>
      <c r="AD376" s="2560"/>
      <c r="AE376" s="2560"/>
      <c r="AF376" s="2560"/>
      <c r="AG376" s="2560"/>
      <c r="AH376" s="2560"/>
      <c r="AI376" s="2560"/>
      <c r="AJ376" s="2560"/>
      <c r="AK376" s="2560"/>
      <c r="AL376" s="2560"/>
      <c r="AM376" s="2560"/>
      <c r="AN376" s="2560"/>
      <c r="AO376" s="2560"/>
      <c r="AP376" s="2560"/>
      <c r="AQ376" s="2560"/>
      <c r="AR376" s="2560"/>
      <c r="AS376" s="2560"/>
      <c r="AT376" s="2437"/>
      <c r="AU376" s="2316">
        <v>3</v>
      </c>
      <c r="AV376" s="2316"/>
      <c r="AW376" s="2399"/>
      <c r="AX376" s="2399"/>
      <c r="AY376" s="79" t="str">
        <f>IF(AW376=3,"Y","")</f>
        <v/>
      </c>
      <c r="AZ376" s="428"/>
      <c r="BA376" s="428"/>
      <c r="BB376" s="428"/>
      <c r="BC376" s="2359"/>
      <c r="BD376" s="2360"/>
      <c r="BE376" s="2366"/>
      <c r="BF376" s="2367"/>
      <c r="BG376" s="594"/>
      <c r="BH376" s="594"/>
      <c r="BI376" s="594"/>
      <c r="BJ376" s="594"/>
      <c r="BK376" s="376"/>
      <c r="BL376" s="306"/>
      <c r="BM376" s="2382"/>
      <c r="BN376" s="2382"/>
      <c r="BO376" s="2382"/>
      <c r="BP376" s="2382"/>
      <c r="BQ376" s="2382"/>
      <c r="BR376" s="2382"/>
      <c r="BS376" s="2382"/>
      <c r="BT376" s="2382"/>
      <c r="BU376" s="2382"/>
      <c r="BV376" s="2382"/>
      <c r="BW376" s="2382"/>
      <c r="BX376" s="2382"/>
      <c r="BY376" s="589"/>
      <c r="BZ376" s="589"/>
      <c r="CA376" s="589"/>
    </row>
    <row r="377" spans="2:79" ht="16.5" customHeight="1" x14ac:dyDescent="0.35">
      <c r="B377" s="285"/>
      <c r="D377" s="32"/>
      <c r="E377" s="141" t="s">
        <v>65</v>
      </c>
      <c r="F377" s="41"/>
      <c r="G377" s="41"/>
      <c r="H377" s="41"/>
      <c r="I377" s="41"/>
      <c r="J377" s="41"/>
      <c r="K377" s="257"/>
      <c r="L377" s="257"/>
      <c r="M377" s="257"/>
      <c r="N377" s="105"/>
      <c r="O377" s="78" t="s">
        <v>53</v>
      </c>
      <c r="P377" s="2436"/>
      <c r="Q377" s="2560"/>
      <c r="R377" s="2560"/>
      <c r="S377" s="2560"/>
      <c r="T377" s="2560"/>
      <c r="U377" s="2560"/>
      <c r="V377" s="2560"/>
      <c r="W377" s="2560"/>
      <c r="X377" s="2560"/>
      <c r="Y377" s="2560"/>
      <c r="Z377" s="2560"/>
      <c r="AA377" s="2560"/>
      <c r="AB377" s="2560"/>
      <c r="AC377" s="2560"/>
      <c r="AD377" s="2560"/>
      <c r="AE377" s="2560"/>
      <c r="AF377" s="2560"/>
      <c r="AG377" s="2560"/>
      <c r="AH377" s="2560"/>
      <c r="AI377" s="2560"/>
      <c r="AJ377" s="2560"/>
      <c r="AK377" s="2560"/>
      <c r="AL377" s="2560"/>
      <c r="AM377" s="2560"/>
      <c r="AN377" s="2560"/>
      <c r="AO377" s="2560"/>
      <c r="AP377" s="2560"/>
      <c r="AQ377" s="2560"/>
      <c r="AR377" s="2560"/>
      <c r="AS377" s="2560"/>
      <c r="AT377" s="2437"/>
      <c r="AU377" s="2316">
        <v>4</v>
      </c>
      <c r="AV377" s="2316"/>
      <c r="AW377" s="2413">
        <v>4</v>
      </c>
      <c r="AX377" s="2414"/>
      <c r="AY377" s="79" t="str">
        <f>IF(AW377=4,"Y","")</f>
        <v>Y</v>
      </c>
      <c r="AZ377" s="428"/>
      <c r="BA377" s="428"/>
      <c r="BB377" s="428"/>
      <c r="BC377" s="2359"/>
      <c r="BD377" s="2360"/>
      <c r="BE377" s="2366"/>
      <c r="BF377" s="2367"/>
      <c r="BG377" s="594"/>
      <c r="BH377" s="594"/>
      <c r="BI377" s="594"/>
      <c r="BJ377" s="306"/>
      <c r="BK377" s="376"/>
      <c r="BL377" s="306"/>
      <c r="BM377" s="2382"/>
      <c r="BN377" s="2382"/>
      <c r="BO377" s="2382"/>
      <c r="BP377" s="2382"/>
      <c r="BQ377" s="2382"/>
      <c r="BR377" s="2382"/>
      <c r="BS377" s="2382"/>
      <c r="BT377" s="2382"/>
      <c r="BU377" s="2382"/>
      <c r="BV377" s="2382"/>
      <c r="BW377" s="2382"/>
      <c r="BX377" s="2382"/>
      <c r="BY377" s="589"/>
      <c r="BZ377" s="589"/>
      <c r="CA377" s="589"/>
    </row>
    <row r="378" spans="2:79" ht="16.5" customHeight="1" x14ac:dyDescent="0.3">
      <c r="B378" s="285"/>
      <c r="D378" s="30"/>
      <c r="E378" s="64" t="s">
        <v>51</v>
      </c>
      <c r="F378" s="31"/>
      <c r="G378" s="31"/>
      <c r="H378" s="31"/>
      <c r="I378" s="31"/>
      <c r="J378" s="31"/>
      <c r="K378" s="106"/>
      <c r="L378" s="106"/>
      <c r="M378" s="106"/>
      <c r="N378" s="107"/>
      <c r="O378" s="78" t="s">
        <v>53</v>
      </c>
      <c r="P378" s="2436"/>
      <c r="Q378" s="2560"/>
      <c r="R378" s="2560"/>
      <c r="S378" s="2560"/>
      <c r="T378" s="2560"/>
      <c r="U378" s="2560"/>
      <c r="V378" s="2560"/>
      <c r="W378" s="2560"/>
      <c r="X378" s="2560"/>
      <c r="Y378" s="2560"/>
      <c r="Z378" s="2560"/>
      <c r="AA378" s="2560"/>
      <c r="AB378" s="2560"/>
      <c r="AC378" s="2560"/>
      <c r="AD378" s="2560"/>
      <c r="AE378" s="2560"/>
      <c r="AF378" s="2560"/>
      <c r="AG378" s="2560"/>
      <c r="AH378" s="2560"/>
      <c r="AI378" s="2560"/>
      <c r="AJ378" s="2560"/>
      <c r="AK378" s="2560"/>
      <c r="AL378" s="2560"/>
      <c r="AM378" s="2560"/>
      <c r="AN378" s="2560"/>
      <c r="AO378" s="2560"/>
      <c r="AP378" s="2560"/>
      <c r="AQ378" s="2560"/>
      <c r="AR378" s="2560"/>
      <c r="AS378" s="2560"/>
      <c r="AT378" s="2437"/>
      <c r="AU378" s="2313">
        <v>1</v>
      </c>
      <c r="AV378" s="2314"/>
      <c r="AW378" s="2413">
        <v>1</v>
      </c>
      <c r="AX378" s="2414"/>
      <c r="AY378" s="79" t="str">
        <f>IF(AW378=1,"Y","")</f>
        <v>Y</v>
      </c>
      <c r="AZ378" s="569"/>
      <c r="BA378" s="569"/>
      <c r="BB378" s="569"/>
      <c r="BC378" s="2361"/>
      <c r="BD378" s="2362"/>
      <c r="BE378" s="2368"/>
      <c r="BF378" s="2369"/>
      <c r="BG378" s="594"/>
      <c r="BH378" s="594"/>
      <c r="BI378" s="594"/>
      <c r="BJ378" s="306"/>
      <c r="BK378" s="376"/>
      <c r="BL378" s="306"/>
      <c r="BM378" s="2382"/>
      <c r="BN378" s="2382"/>
      <c r="BO378" s="2382"/>
      <c r="BP378" s="2382"/>
      <c r="BQ378" s="2382"/>
      <c r="BR378" s="2382"/>
      <c r="BS378" s="2382"/>
      <c r="BT378" s="2382"/>
      <c r="BU378" s="2382"/>
      <c r="BV378" s="2382"/>
      <c r="BW378" s="2382"/>
      <c r="BX378" s="2382"/>
      <c r="BY378" s="589"/>
      <c r="BZ378" s="589"/>
      <c r="CA378" s="589"/>
    </row>
    <row r="379" spans="2:79" ht="16.5" customHeight="1" x14ac:dyDescent="0.3">
      <c r="B379" s="285"/>
      <c r="D379" s="62" t="s">
        <v>376</v>
      </c>
      <c r="E379" s="63" t="s">
        <v>286</v>
      </c>
      <c r="F379" s="76"/>
      <c r="G379" s="31"/>
      <c r="H379" s="31"/>
      <c r="I379" s="31"/>
      <c r="J379" s="31"/>
      <c r="K379" s="106"/>
      <c r="L379" s="106"/>
      <c r="M379" s="106"/>
      <c r="N379" s="107"/>
      <c r="O379" s="80" t="s">
        <v>180</v>
      </c>
      <c r="P379" s="2436"/>
      <c r="Q379" s="2560"/>
      <c r="R379" s="2560"/>
      <c r="S379" s="2560"/>
      <c r="T379" s="2560"/>
      <c r="U379" s="2560"/>
      <c r="V379" s="2560"/>
      <c r="W379" s="2560"/>
      <c r="X379" s="2560"/>
      <c r="Y379" s="2560"/>
      <c r="Z379" s="2560"/>
      <c r="AA379" s="2560"/>
      <c r="AB379" s="2560"/>
      <c r="AC379" s="2560"/>
      <c r="AD379" s="2560"/>
      <c r="AE379" s="2560"/>
      <c r="AF379" s="2560"/>
      <c r="AG379" s="2560"/>
      <c r="AH379" s="2560"/>
      <c r="AI379" s="2560"/>
      <c r="AJ379" s="2560"/>
      <c r="AK379" s="2560"/>
      <c r="AL379" s="2560"/>
      <c r="AM379" s="2560"/>
      <c r="AN379" s="2560"/>
      <c r="AO379" s="2560"/>
      <c r="AP379" s="2560"/>
      <c r="AQ379" s="2560"/>
      <c r="AR379" s="2560"/>
      <c r="AS379" s="2560"/>
      <c r="AT379" s="2437"/>
      <c r="AU379" s="2313">
        <v>3</v>
      </c>
      <c r="AV379" s="2314"/>
      <c r="AW379" s="2413">
        <v>3</v>
      </c>
      <c r="AX379" s="2414"/>
      <c r="AY379" s="79"/>
      <c r="AZ379" s="569"/>
      <c r="BA379" s="569"/>
      <c r="BB379" s="569"/>
      <c r="BC379" s="692"/>
      <c r="BD379" s="693"/>
      <c r="BE379" s="392"/>
      <c r="BF379" s="393"/>
      <c r="BG379" s="594"/>
      <c r="BH379" s="594"/>
      <c r="BI379" s="594"/>
      <c r="BJ379" s="306"/>
      <c r="BK379" s="376"/>
      <c r="BL379" s="306"/>
      <c r="BM379" s="2382"/>
      <c r="BN379" s="2382"/>
      <c r="BO379" s="2382"/>
      <c r="BP379" s="2382"/>
      <c r="BQ379" s="2382"/>
      <c r="BR379" s="2382"/>
      <c r="BS379" s="2382"/>
      <c r="BT379" s="2382"/>
      <c r="BU379" s="2382"/>
      <c r="BV379" s="2382"/>
      <c r="BW379" s="2382"/>
      <c r="BX379" s="2382"/>
      <c r="BY379" s="589"/>
      <c r="BZ379" s="589"/>
      <c r="CA379" s="589"/>
    </row>
    <row r="380" spans="2:79" ht="16.5" customHeight="1" x14ac:dyDescent="0.3">
      <c r="B380" s="285"/>
      <c r="C380" s="358"/>
      <c r="D380" s="38" t="s">
        <v>377</v>
      </c>
      <c r="E380" s="37" t="s">
        <v>110</v>
      </c>
      <c r="F380" s="236"/>
      <c r="G380" s="36"/>
      <c r="H380" s="36"/>
      <c r="I380" s="36"/>
      <c r="J380" s="36"/>
      <c r="K380" s="42"/>
      <c r="L380" s="42"/>
      <c r="M380" s="42"/>
      <c r="N380" s="27"/>
      <c r="O380" s="335"/>
      <c r="P380" s="2436"/>
      <c r="Q380" s="2560"/>
      <c r="R380" s="2560"/>
      <c r="S380" s="2560"/>
      <c r="T380" s="2560"/>
      <c r="U380" s="2560"/>
      <c r="V380" s="2560"/>
      <c r="W380" s="2560"/>
      <c r="X380" s="2560"/>
      <c r="Y380" s="2560"/>
      <c r="Z380" s="2560"/>
      <c r="AA380" s="2560"/>
      <c r="AB380" s="2560"/>
      <c r="AC380" s="2560"/>
      <c r="AD380" s="2560"/>
      <c r="AE380" s="2560"/>
      <c r="AF380" s="2560"/>
      <c r="AG380" s="2560"/>
      <c r="AH380" s="2560"/>
      <c r="AI380" s="2560"/>
      <c r="AJ380" s="2560"/>
      <c r="AK380" s="2560"/>
      <c r="AL380" s="2560"/>
      <c r="AM380" s="2560"/>
      <c r="AN380" s="2560"/>
      <c r="AO380" s="2560"/>
      <c r="AP380" s="2560"/>
      <c r="AQ380" s="2560"/>
      <c r="AR380" s="2560"/>
      <c r="AS380" s="2560"/>
      <c r="AT380" s="2437"/>
      <c r="AU380" s="2313"/>
      <c r="AV380" s="2314"/>
      <c r="AW380" s="2313"/>
      <c r="AX380" s="2314"/>
      <c r="AY380" s="79"/>
      <c r="AZ380" s="569"/>
      <c r="BA380" s="569"/>
      <c r="BB380" s="569"/>
      <c r="BC380" s="2395"/>
      <c r="BD380" s="2396"/>
      <c r="BE380" s="2313"/>
      <c r="BF380" s="2314"/>
      <c r="BG380" s="594"/>
      <c r="BH380" s="594"/>
      <c r="BI380" s="594"/>
      <c r="BJ380" s="306"/>
      <c r="BK380" s="376"/>
      <c r="BL380" s="306"/>
      <c r="BM380" s="2382"/>
      <c r="BN380" s="2382"/>
      <c r="BO380" s="2382"/>
      <c r="BP380" s="2382"/>
      <c r="BQ380" s="2382"/>
      <c r="BR380" s="2382"/>
      <c r="BS380" s="2382"/>
      <c r="BT380" s="2382"/>
      <c r="BU380" s="2382"/>
      <c r="BV380" s="2382"/>
      <c r="BW380" s="2382"/>
      <c r="BX380" s="2382"/>
      <c r="BY380" s="589"/>
      <c r="BZ380" s="589"/>
      <c r="CA380" s="589"/>
    </row>
    <row r="381" spans="2:79" ht="16.5" customHeight="1" x14ac:dyDescent="0.3">
      <c r="B381" s="285"/>
      <c r="C381" s="358"/>
      <c r="D381" s="115"/>
      <c r="E381" s="116" t="s">
        <v>567</v>
      </c>
      <c r="F381" s="117"/>
      <c r="G381" s="117"/>
      <c r="H381" s="117"/>
      <c r="I381" s="117"/>
      <c r="J381" s="117"/>
      <c r="K381" s="117"/>
      <c r="L381" s="117"/>
      <c r="M381" s="117"/>
      <c r="N381" s="118"/>
      <c r="O381" s="552" t="s">
        <v>180</v>
      </c>
      <c r="P381" s="2436"/>
      <c r="Q381" s="2560"/>
      <c r="R381" s="2560"/>
      <c r="S381" s="2560"/>
      <c r="T381" s="2560"/>
      <c r="U381" s="2560"/>
      <c r="V381" s="2560"/>
      <c r="W381" s="2560"/>
      <c r="X381" s="2560"/>
      <c r="Y381" s="2560"/>
      <c r="Z381" s="2560"/>
      <c r="AA381" s="2560"/>
      <c r="AB381" s="2560"/>
      <c r="AC381" s="2560"/>
      <c r="AD381" s="2560"/>
      <c r="AE381" s="2560"/>
      <c r="AF381" s="2560"/>
      <c r="AG381" s="2560"/>
      <c r="AH381" s="2560"/>
      <c r="AI381" s="2560"/>
      <c r="AJ381" s="2560"/>
      <c r="AK381" s="2560"/>
      <c r="AL381" s="2560"/>
      <c r="AM381" s="2560"/>
      <c r="AN381" s="2560"/>
      <c r="AO381" s="2560"/>
      <c r="AP381" s="2560"/>
      <c r="AQ381" s="2560"/>
      <c r="AR381" s="2560"/>
      <c r="AS381" s="2560"/>
      <c r="AT381" s="2437"/>
      <c r="AU381" s="2480">
        <v>1</v>
      </c>
      <c r="AV381" s="2481"/>
      <c r="AW381" s="2413">
        <v>1</v>
      </c>
      <c r="AX381" s="2414"/>
      <c r="AY381" s="551"/>
      <c r="AZ381" s="591"/>
      <c r="BA381" s="591"/>
      <c r="BB381" s="591"/>
      <c r="BC381" s="2442"/>
      <c r="BD381" s="2443"/>
      <c r="BE381" s="81"/>
      <c r="BF381" s="171"/>
      <c r="BG381" s="545"/>
      <c r="BH381" s="545"/>
      <c r="BI381" s="545"/>
      <c r="BJ381" s="109"/>
      <c r="BK381" s="377"/>
      <c r="BL381" s="109"/>
      <c r="BM381" s="2382"/>
      <c r="BN381" s="2382"/>
      <c r="BO381" s="2382"/>
      <c r="BP381" s="2382"/>
      <c r="BQ381" s="2382"/>
      <c r="BR381" s="2382"/>
      <c r="BS381" s="2382"/>
      <c r="BT381" s="2382"/>
      <c r="BU381" s="2382"/>
      <c r="BV381" s="2382"/>
      <c r="BW381" s="2382"/>
      <c r="BX381" s="2382"/>
      <c r="BY381" s="589"/>
      <c r="BZ381" s="589"/>
      <c r="CA381" s="589"/>
    </row>
    <row r="382" spans="2:79" ht="16.5" customHeight="1" x14ac:dyDescent="0.3">
      <c r="B382" s="285"/>
      <c r="C382" s="358"/>
      <c r="D382" s="115"/>
      <c r="E382" s="119" t="s">
        <v>568</v>
      </c>
      <c r="F382" s="119"/>
      <c r="G382" s="119"/>
      <c r="H382" s="119"/>
      <c r="I382" s="119"/>
      <c r="J382" s="119"/>
      <c r="K382" s="119"/>
      <c r="L382" s="119"/>
      <c r="M382" s="119"/>
      <c r="N382" s="120"/>
      <c r="O382" s="77" t="s">
        <v>181</v>
      </c>
      <c r="P382" s="2436"/>
      <c r="Q382" s="2560"/>
      <c r="R382" s="2560"/>
      <c r="S382" s="2560"/>
      <c r="T382" s="2560"/>
      <c r="U382" s="2560"/>
      <c r="V382" s="2560"/>
      <c r="W382" s="2560"/>
      <c r="X382" s="2560"/>
      <c r="Y382" s="2560"/>
      <c r="Z382" s="2560"/>
      <c r="AA382" s="2560"/>
      <c r="AB382" s="2560"/>
      <c r="AC382" s="2560"/>
      <c r="AD382" s="2560"/>
      <c r="AE382" s="2560"/>
      <c r="AF382" s="2560"/>
      <c r="AG382" s="2560"/>
      <c r="AH382" s="2560"/>
      <c r="AI382" s="2560"/>
      <c r="AJ382" s="2560"/>
      <c r="AK382" s="2560"/>
      <c r="AL382" s="2560"/>
      <c r="AM382" s="2560"/>
      <c r="AN382" s="2560"/>
      <c r="AO382" s="2560"/>
      <c r="AP382" s="2560"/>
      <c r="AQ382" s="2560"/>
      <c r="AR382" s="2560"/>
      <c r="AS382" s="2560"/>
      <c r="AT382" s="2437"/>
      <c r="AU382" s="2316">
        <v>1</v>
      </c>
      <c r="AV382" s="2316"/>
      <c r="AW382" s="2399">
        <v>1</v>
      </c>
      <c r="AX382" s="2399"/>
      <c r="AY382" s="79"/>
      <c r="AZ382" s="569"/>
      <c r="BA382" s="569"/>
      <c r="BB382" s="569"/>
      <c r="BC382" s="2395"/>
      <c r="BD382" s="2396"/>
      <c r="BE382" s="2316"/>
      <c r="BF382" s="2316"/>
      <c r="BG382" s="594"/>
      <c r="BH382" s="594"/>
      <c r="BI382" s="594"/>
      <c r="BJ382" s="594"/>
      <c r="BK382" s="376"/>
      <c r="BL382" s="306"/>
      <c r="BM382" s="2382"/>
      <c r="BN382" s="2382"/>
      <c r="BO382" s="2382"/>
      <c r="BP382" s="2382"/>
      <c r="BQ382" s="2382"/>
      <c r="BR382" s="2382"/>
      <c r="BS382" s="2382"/>
      <c r="BT382" s="2382"/>
      <c r="BU382" s="2382"/>
      <c r="BV382" s="2382"/>
      <c r="BW382" s="2382"/>
      <c r="BX382" s="2382"/>
      <c r="BY382" s="589"/>
      <c r="BZ382" s="589"/>
      <c r="CA382" s="589"/>
    </row>
    <row r="383" spans="2:79" ht="16.5" customHeight="1" x14ac:dyDescent="0.3">
      <c r="B383" s="285"/>
      <c r="C383" s="358"/>
      <c r="D383" s="122"/>
      <c r="E383" s="203" t="s">
        <v>569</v>
      </c>
      <c r="F383" s="203"/>
      <c r="G383" s="203"/>
      <c r="H383" s="203"/>
      <c r="I383" s="203"/>
      <c r="J383" s="203"/>
      <c r="K383" s="203"/>
      <c r="L383" s="203"/>
      <c r="M383" s="203"/>
      <c r="N383" s="204"/>
      <c r="O383" s="77" t="s">
        <v>181</v>
      </c>
      <c r="P383" s="2436"/>
      <c r="Q383" s="2560"/>
      <c r="R383" s="2560"/>
      <c r="S383" s="2560"/>
      <c r="T383" s="2560"/>
      <c r="U383" s="2560"/>
      <c r="V383" s="2560"/>
      <c r="W383" s="2560"/>
      <c r="X383" s="2560"/>
      <c r="Y383" s="2560"/>
      <c r="Z383" s="2560"/>
      <c r="AA383" s="2560"/>
      <c r="AB383" s="2560"/>
      <c r="AC383" s="2560"/>
      <c r="AD383" s="2560"/>
      <c r="AE383" s="2560"/>
      <c r="AF383" s="2560"/>
      <c r="AG383" s="2560"/>
      <c r="AH383" s="2560"/>
      <c r="AI383" s="2560"/>
      <c r="AJ383" s="2560"/>
      <c r="AK383" s="2560"/>
      <c r="AL383" s="2560"/>
      <c r="AM383" s="2560"/>
      <c r="AN383" s="2560"/>
      <c r="AO383" s="2560"/>
      <c r="AP383" s="2560"/>
      <c r="AQ383" s="2560"/>
      <c r="AR383" s="2560"/>
      <c r="AS383" s="2560"/>
      <c r="AT383" s="2437"/>
      <c r="AU383" s="2313">
        <v>1</v>
      </c>
      <c r="AV383" s="2314"/>
      <c r="AW383" s="2413">
        <v>1</v>
      </c>
      <c r="AX383" s="2414"/>
      <c r="AY383" s="79"/>
      <c r="AZ383" s="569"/>
      <c r="BA383" s="569"/>
      <c r="BB383" s="569"/>
      <c r="BC383" s="2395"/>
      <c r="BD383" s="2396"/>
      <c r="BE383" s="2313"/>
      <c r="BF383" s="2314"/>
      <c r="BG383" s="594"/>
      <c r="BH383" s="594"/>
      <c r="BI383" s="594"/>
      <c r="BJ383" s="306"/>
      <c r="BK383" s="376"/>
      <c r="BL383" s="306"/>
      <c r="BM383" s="2382"/>
      <c r="BN383" s="2382"/>
      <c r="BO383" s="2382"/>
      <c r="BP383" s="2382"/>
      <c r="BQ383" s="2382"/>
      <c r="BR383" s="2382"/>
      <c r="BS383" s="2382"/>
      <c r="BT383" s="2382"/>
      <c r="BU383" s="2382"/>
      <c r="BV383" s="2382"/>
      <c r="BW383" s="2382"/>
      <c r="BX383" s="2382"/>
      <c r="BY383" s="589"/>
      <c r="BZ383" s="589"/>
      <c r="CA383" s="589"/>
    </row>
    <row r="384" spans="2:79" ht="16.5" customHeight="1" x14ac:dyDescent="0.3">
      <c r="B384" s="285"/>
      <c r="C384" s="358"/>
      <c r="D384" s="62" t="s">
        <v>378</v>
      </c>
      <c r="E384" s="420" t="s">
        <v>364</v>
      </c>
      <c r="F384" s="292"/>
      <c r="G384" s="292"/>
      <c r="H384" s="292"/>
      <c r="I384" s="292"/>
      <c r="J384" s="121"/>
      <c r="K384" s="103"/>
      <c r="L384" s="103"/>
      <c r="M384" s="103"/>
      <c r="N384" s="26"/>
      <c r="O384" s="335"/>
      <c r="P384" s="2436"/>
      <c r="Q384" s="2560"/>
      <c r="R384" s="2560"/>
      <c r="S384" s="2560"/>
      <c r="T384" s="2560"/>
      <c r="U384" s="2560"/>
      <c r="V384" s="2560"/>
      <c r="W384" s="2560"/>
      <c r="X384" s="2560"/>
      <c r="Y384" s="2560"/>
      <c r="Z384" s="2560"/>
      <c r="AA384" s="2560"/>
      <c r="AB384" s="2560"/>
      <c r="AC384" s="2560"/>
      <c r="AD384" s="2560"/>
      <c r="AE384" s="2560"/>
      <c r="AF384" s="2560"/>
      <c r="AG384" s="2560"/>
      <c r="AH384" s="2560"/>
      <c r="AI384" s="2560"/>
      <c r="AJ384" s="2560"/>
      <c r="AK384" s="2560"/>
      <c r="AL384" s="2560"/>
      <c r="AM384" s="2560"/>
      <c r="AN384" s="2560"/>
      <c r="AO384" s="2560"/>
      <c r="AP384" s="2560"/>
      <c r="AQ384" s="2560"/>
      <c r="AR384" s="2560"/>
      <c r="AS384" s="2560"/>
      <c r="AT384" s="2437"/>
      <c r="AU384" s="2313"/>
      <c r="AV384" s="2314"/>
      <c r="AW384" s="2313"/>
      <c r="AX384" s="2314"/>
      <c r="AY384" s="79"/>
      <c r="AZ384" s="629"/>
      <c r="BA384" s="629"/>
      <c r="BB384" s="629"/>
      <c r="BC384" s="2549"/>
      <c r="BD384" s="2549"/>
      <c r="BE384" s="2313"/>
      <c r="BF384" s="2314"/>
      <c r="BG384" s="594"/>
      <c r="BH384" s="594"/>
      <c r="BI384" s="594"/>
      <c r="BJ384" s="306"/>
      <c r="BK384" s="376"/>
      <c r="BL384" s="306"/>
      <c r="BM384" s="2382"/>
      <c r="BN384" s="2382"/>
      <c r="BO384" s="2382"/>
      <c r="BP384" s="2382"/>
      <c r="BQ384" s="2382"/>
      <c r="BR384" s="2382"/>
      <c r="BS384" s="2382"/>
      <c r="BT384" s="2382"/>
      <c r="BU384" s="2382"/>
      <c r="BV384" s="2382"/>
      <c r="BW384" s="2382"/>
      <c r="BX384" s="2382"/>
      <c r="BY384" s="589"/>
      <c r="BZ384" s="589"/>
      <c r="CA384" s="589"/>
    </row>
    <row r="385" spans="2:79" ht="16.5" customHeight="1" x14ac:dyDescent="0.3">
      <c r="B385" s="285"/>
      <c r="C385" s="358"/>
      <c r="D385" s="122"/>
      <c r="E385" s="123" t="s">
        <v>111</v>
      </c>
      <c r="F385" s="121"/>
      <c r="G385" s="121"/>
      <c r="H385" s="121"/>
      <c r="I385" s="121"/>
      <c r="J385" s="121"/>
      <c r="K385" s="103"/>
      <c r="L385" s="103"/>
      <c r="M385" s="103"/>
      <c r="N385" s="26"/>
      <c r="O385" s="78" t="s">
        <v>53</v>
      </c>
      <c r="P385" s="2436"/>
      <c r="Q385" s="2560"/>
      <c r="R385" s="2560"/>
      <c r="S385" s="2560"/>
      <c r="T385" s="2560"/>
      <c r="U385" s="2560"/>
      <c r="V385" s="2560"/>
      <c r="W385" s="2560"/>
      <c r="X385" s="2560"/>
      <c r="Y385" s="2560"/>
      <c r="Z385" s="2560"/>
      <c r="AA385" s="2560"/>
      <c r="AB385" s="2560"/>
      <c r="AC385" s="2560"/>
      <c r="AD385" s="2560"/>
      <c r="AE385" s="2560"/>
      <c r="AF385" s="2560"/>
      <c r="AG385" s="2560"/>
      <c r="AH385" s="2560"/>
      <c r="AI385" s="2560"/>
      <c r="AJ385" s="2560"/>
      <c r="AK385" s="2560"/>
      <c r="AL385" s="2560"/>
      <c r="AM385" s="2560"/>
      <c r="AN385" s="2560"/>
      <c r="AO385" s="2560"/>
      <c r="AP385" s="2560"/>
      <c r="AQ385" s="2560"/>
      <c r="AR385" s="2560"/>
      <c r="AS385" s="2560"/>
      <c r="AT385" s="2437"/>
      <c r="AU385" s="2313">
        <v>1</v>
      </c>
      <c r="AV385" s="2314"/>
      <c r="AW385" s="2399"/>
      <c r="AX385" s="2399"/>
      <c r="AY385" s="79" t="str">
        <f>IF(AW385=1,"Y","")</f>
        <v/>
      </c>
      <c r="AZ385" s="428"/>
      <c r="BA385" s="428"/>
      <c r="BB385" s="428"/>
      <c r="BC385" s="2357" t="s">
        <v>365</v>
      </c>
      <c r="BD385" s="2358"/>
      <c r="BE385" s="2370">
        <f>[40]Introduction!$O$10</f>
        <v>7.1999999999999886</v>
      </c>
      <c r="BF385" s="2371"/>
      <c r="BG385" s="594"/>
      <c r="BH385" s="594"/>
      <c r="BI385" s="594"/>
      <c r="BJ385" s="594"/>
      <c r="BK385" s="376"/>
      <c r="BL385" s="306"/>
      <c r="BM385" s="2382"/>
      <c r="BN385" s="2382"/>
      <c r="BO385" s="2382"/>
      <c r="BP385" s="2382"/>
      <c r="BQ385" s="2382"/>
      <c r="BR385" s="2382"/>
      <c r="BS385" s="2382"/>
      <c r="BT385" s="2382"/>
      <c r="BU385" s="2382"/>
      <c r="BV385" s="2382"/>
      <c r="BW385" s="2382"/>
      <c r="BX385" s="2382"/>
      <c r="BY385" s="589"/>
      <c r="BZ385" s="589"/>
      <c r="CA385" s="589"/>
    </row>
    <row r="386" spans="2:79" ht="16.5" customHeight="1" x14ac:dyDescent="0.3">
      <c r="B386" s="285"/>
      <c r="C386" s="358"/>
      <c r="D386" s="122"/>
      <c r="E386" s="123" t="s">
        <v>112</v>
      </c>
      <c r="F386" s="121"/>
      <c r="G386" s="121"/>
      <c r="H386" s="121"/>
      <c r="I386" s="121"/>
      <c r="J386" s="121"/>
      <c r="K386" s="103"/>
      <c r="L386" s="103"/>
      <c r="M386" s="103"/>
      <c r="N386" s="26"/>
      <c r="O386" s="78" t="s">
        <v>53</v>
      </c>
      <c r="P386" s="2436"/>
      <c r="Q386" s="2560"/>
      <c r="R386" s="2560"/>
      <c r="S386" s="2560"/>
      <c r="T386" s="2560"/>
      <c r="U386" s="2560"/>
      <c r="V386" s="2560"/>
      <c r="W386" s="2560"/>
      <c r="X386" s="2560"/>
      <c r="Y386" s="2560"/>
      <c r="Z386" s="2560"/>
      <c r="AA386" s="2560"/>
      <c r="AB386" s="2560"/>
      <c r="AC386" s="2560"/>
      <c r="AD386" s="2560"/>
      <c r="AE386" s="2560"/>
      <c r="AF386" s="2560"/>
      <c r="AG386" s="2560"/>
      <c r="AH386" s="2560"/>
      <c r="AI386" s="2560"/>
      <c r="AJ386" s="2560"/>
      <c r="AK386" s="2560"/>
      <c r="AL386" s="2560"/>
      <c r="AM386" s="2560"/>
      <c r="AN386" s="2560"/>
      <c r="AO386" s="2560"/>
      <c r="AP386" s="2560"/>
      <c r="AQ386" s="2560"/>
      <c r="AR386" s="2560"/>
      <c r="AS386" s="2560"/>
      <c r="AT386" s="2437"/>
      <c r="AU386" s="2316">
        <v>2</v>
      </c>
      <c r="AV386" s="2316"/>
      <c r="AW386" s="2399">
        <v>2</v>
      </c>
      <c r="AX386" s="2399"/>
      <c r="AY386" s="79" t="str">
        <f>IF(AW386=2,"Y","")</f>
        <v>Y</v>
      </c>
      <c r="AZ386" s="428"/>
      <c r="BA386" s="428"/>
      <c r="BB386" s="428"/>
      <c r="BC386" s="2361"/>
      <c r="BD386" s="2362"/>
      <c r="BE386" s="2329"/>
      <c r="BF386" s="2372"/>
      <c r="BG386" s="594"/>
      <c r="BH386" s="594"/>
      <c r="BI386" s="594"/>
      <c r="BJ386" s="594"/>
      <c r="BK386" s="376"/>
      <c r="BL386" s="306"/>
      <c r="BM386" s="2382"/>
      <c r="BN386" s="2382"/>
      <c r="BO386" s="2382"/>
      <c r="BP386" s="2382"/>
      <c r="BQ386" s="2382"/>
      <c r="BR386" s="2382"/>
      <c r="BS386" s="2382"/>
      <c r="BT386" s="2382"/>
      <c r="BU386" s="2382"/>
      <c r="BV386" s="2382"/>
      <c r="BW386" s="2382"/>
      <c r="BX386" s="2382"/>
      <c r="BY386" s="589"/>
      <c r="BZ386" s="589"/>
      <c r="CA386" s="589"/>
    </row>
    <row r="387" spans="2:79" ht="16.5" customHeight="1" x14ac:dyDescent="0.3">
      <c r="B387" s="285"/>
      <c r="C387" s="358"/>
      <c r="D387" s="110" t="s">
        <v>379</v>
      </c>
      <c r="E387" s="111" t="s">
        <v>356</v>
      </c>
      <c r="F387" s="112"/>
      <c r="G387" s="112"/>
      <c r="H387" s="112"/>
      <c r="I387" s="112"/>
      <c r="J387" s="112"/>
      <c r="K387" s="113"/>
      <c r="L387" s="113"/>
      <c r="M387" s="113"/>
      <c r="N387" s="114"/>
      <c r="O387" s="77" t="s">
        <v>181</v>
      </c>
      <c r="P387" s="2422"/>
      <c r="Q387" s="2494"/>
      <c r="R387" s="2494"/>
      <c r="S387" s="2494"/>
      <c r="T387" s="2494"/>
      <c r="U387" s="2494"/>
      <c r="V387" s="2494"/>
      <c r="W387" s="2494"/>
      <c r="X387" s="2494"/>
      <c r="Y387" s="2494"/>
      <c r="Z387" s="2494"/>
      <c r="AA387" s="2494"/>
      <c r="AB387" s="2494"/>
      <c r="AC387" s="2494"/>
      <c r="AD387" s="2494"/>
      <c r="AE387" s="2494"/>
      <c r="AF387" s="2494"/>
      <c r="AG387" s="2494"/>
      <c r="AH387" s="2494"/>
      <c r="AI387" s="2494"/>
      <c r="AJ387" s="2494"/>
      <c r="AK387" s="2494"/>
      <c r="AL387" s="2494"/>
      <c r="AM387" s="2494"/>
      <c r="AN387" s="2494"/>
      <c r="AO387" s="2494"/>
      <c r="AP387" s="2494"/>
      <c r="AQ387" s="2494"/>
      <c r="AR387" s="2494"/>
      <c r="AS387" s="2494"/>
      <c r="AT387" s="2423"/>
      <c r="AU387" s="2316">
        <v>1</v>
      </c>
      <c r="AV387" s="2316"/>
      <c r="AW387" s="2399">
        <v>1</v>
      </c>
      <c r="AX387" s="2399"/>
      <c r="AY387" s="79"/>
      <c r="AZ387" s="569"/>
      <c r="BA387" s="569"/>
      <c r="BB387" s="569"/>
      <c r="BC387" s="2395"/>
      <c r="BD387" s="2396"/>
      <c r="BE387" s="2316"/>
      <c r="BF387" s="2316"/>
      <c r="BG387" s="594"/>
      <c r="BH387" s="594"/>
      <c r="BI387" s="594"/>
      <c r="BJ387" s="594"/>
      <c r="BK387" s="376"/>
      <c r="BL387" s="306"/>
      <c r="BM387" s="2382"/>
      <c r="BN387" s="2382"/>
      <c r="BO387" s="2382"/>
      <c r="BP387" s="2382"/>
      <c r="BQ387" s="2382"/>
      <c r="BR387" s="2382"/>
      <c r="BS387" s="2382"/>
      <c r="BT387" s="2382"/>
      <c r="BU387" s="2382"/>
      <c r="BV387" s="2382"/>
      <c r="BW387" s="2382"/>
      <c r="BX387" s="2382"/>
      <c r="BY387" s="589"/>
      <c r="BZ387" s="589"/>
      <c r="CA387" s="589"/>
    </row>
    <row r="388" spans="2:79" ht="16.5" customHeight="1" x14ac:dyDescent="0.3">
      <c r="B388" s="285"/>
      <c r="C388" s="358"/>
      <c r="D388" s="2432" t="s">
        <v>40</v>
      </c>
      <c r="E388" s="2433"/>
      <c r="F388" s="2433"/>
      <c r="G388" s="2433"/>
      <c r="H388" s="2433"/>
      <c r="I388" s="2433"/>
      <c r="J388" s="2433"/>
      <c r="K388" s="2433"/>
      <c r="L388" s="2433"/>
      <c r="M388" s="2433"/>
      <c r="N388" s="2433"/>
      <c r="O388" s="2433"/>
      <c r="P388" s="283"/>
      <c r="Q388" s="264"/>
      <c r="R388" s="264"/>
      <c r="S388" s="264"/>
      <c r="T388" s="264"/>
      <c r="U388" s="264"/>
      <c r="V388" s="264"/>
      <c r="W388" s="264"/>
      <c r="X388" s="264"/>
      <c r="Y388" s="264"/>
      <c r="Z388" s="264"/>
      <c r="AA388" s="264"/>
      <c r="AB388" s="264"/>
      <c r="AC388" s="264"/>
      <c r="AD388" s="264"/>
      <c r="AE388" s="264"/>
      <c r="AF388" s="264"/>
      <c r="AG388" s="264"/>
      <c r="AH388" s="264"/>
      <c r="AI388" s="264"/>
      <c r="AJ388" s="264"/>
      <c r="AK388" s="264"/>
      <c r="AL388" s="264"/>
      <c r="AM388" s="264"/>
      <c r="AN388" s="264"/>
      <c r="AO388" s="264"/>
      <c r="AP388" s="264"/>
      <c r="AQ388" s="264"/>
      <c r="AR388" s="264"/>
      <c r="AS388" s="264"/>
      <c r="AT388" s="265"/>
      <c r="AU388" s="2397">
        <f>SUM(AU350:AV353)+AU358+AU361+AU370+AU371+AU372+AU377+AU378+SUM(AU381:AV383)+AU386+AU387+AU379</f>
        <v>29</v>
      </c>
      <c r="AV388" s="2398"/>
      <c r="AW388" s="2397">
        <f>SUM(AW349:AX387)</f>
        <v>29</v>
      </c>
      <c r="AX388" s="2398"/>
      <c r="AY388" s="315">
        <f>SUM(AW356:AX358)+SUM(AW360:AX361)+SUM(AW364:AX372)+SUM(AW374:AX378)+AW385+AW386</f>
        <v>18</v>
      </c>
      <c r="AZ388" s="625">
        <f>AU358+AU361+AU366+AU371+AU372+AU377+AU378+AU386</f>
        <v>18</v>
      </c>
      <c r="BA388" s="625">
        <f>AU350+AU351+AU352+AU353+AU379+AU381</f>
        <v>8</v>
      </c>
      <c r="BB388" s="626">
        <f>AU387+AU383+AU382</f>
        <v>3</v>
      </c>
      <c r="BC388" s="2397"/>
      <c r="BD388" s="2398"/>
      <c r="BE388" s="2397">
        <f>SUM(BE349:BF387)</f>
        <v>7.1999999999999886</v>
      </c>
      <c r="BF388" s="2398"/>
      <c r="BG388" s="341"/>
      <c r="BH388" s="341"/>
      <c r="BI388" s="341"/>
      <c r="BJ388" s="341"/>
      <c r="BK388" s="378"/>
      <c r="BL388" s="341"/>
      <c r="BM388" s="2382"/>
      <c r="BN388" s="2382"/>
      <c r="BO388" s="2382"/>
      <c r="BP388" s="2382"/>
      <c r="BQ388" s="2382"/>
      <c r="BR388" s="2382"/>
      <c r="BS388" s="2382"/>
      <c r="BT388" s="2382"/>
      <c r="BU388" s="2382"/>
      <c r="BV388" s="2382"/>
      <c r="BW388" s="2382"/>
      <c r="BX388" s="2382"/>
      <c r="BY388" s="589"/>
      <c r="BZ388" s="589"/>
      <c r="CA388" s="589"/>
    </row>
    <row r="389" spans="2:79" x14ac:dyDescent="0.25">
      <c r="B389" s="285"/>
      <c r="BG389" s="451"/>
      <c r="BH389" s="451"/>
      <c r="BI389" s="451"/>
      <c r="BK389" s="286"/>
    </row>
    <row r="390" spans="2:79" ht="16.5" customHeight="1" x14ac:dyDescent="0.3">
      <c r="B390" s="285"/>
      <c r="D390" s="608" t="s">
        <v>493</v>
      </c>
      <c r="E390" s="205"/>
      <c r="F390" s="205"/>
      <c r="G390" s="205"/>
      <c r="H390" s="205"/>
      <c r="I390" s="205"/>
      <c r="J390" s="205"/>
      <c r="K390" s="205"/>
      <c r="L390" s="205"/>
      <c r="M390" s="205"/>
      <c r="N390" s="205"/>
      <c r="O390" s="205"/>
      <c r="P390" s="205"/>
      <c r="Q390" s="205"/>
      <c r="R390" s="205"/>
      <c r="S390" s="205"/>
      <c r="T390" s="205"/>
      <c r="U390" s="444"/>
      <c r="V390" s="444"/>
      <c r="W390" s="444"/>
      <c r="X390" s="444"/>
      <c r="Y390" s="444"/>
      <c r="Z390" s="444"/>
      <c r="AA390" s="444"/>
      <c r="AB390" s="444"/>
      <c r="AC390" s="444"/>
      <c r="AD390" s="444"/>
      <c r="AE390" s="444"/>
      <c r="AF390" s="444"/>
      <c r="AG390" s="444"/>
      <c r="AH390" s="444"/>
      <c r="AI390" s="444"/>
      <c r="AJ390" s="715"/>
      <c r="AK390" s="715"/>
      <c r="AL390" s="205"/>
      <c r="AM390" s="205"/>
      <c r="AN390" s="205"/>
      <c r="AO390" s="444"/>
      <c r="AP390" s="444"/>
      <c r="AQ390" s="444"/>
      <c r="AR390" s="444"/>
      <c r="AS390" s="205"/>
      <c r="AT390" s="205"/>
      <c r="AU390" s="205"/>
      <c r="AV390" s="205"/>
      <c r="AW390" s="205"/>
      <c r="AX390" s="205"/>
      <c r="AY390" s="205"/>
      <c r="AZ390" s="444"/>
      <c r="BA390" s="444"/>
      <c r="BB390" s="444"/>
      <c r="BC390" s="715"/>
      <c r="BD390" s="715"/>
      <c r="BE390" s="205"/>
      <c r="BF390" s="213"/>
      <c r="BG390" s="273"/>
      <c r="BH390" s="273"/>
      <c r="BI390" s="273"/>
      <c r="BJ390" s="273"/>
      <c r="BK390" s="375"/>
      <c r="BL390" s="273"/>
      <c r="BM390" s="2382"/>
      <c r="BN390" s="2382"/>
      <c r="BO390" s="2382"/>
      <c r="BP390" s="2382"/>
      <c r="BQ390" s="2382"/>
      <c r="BR390" s="2382"/>
      <c r="BS390" s="2382"/>
      <c r="BT390" s="2382"/>
      <c r="BU390" s="2382"/>
      <c r="BV390" s="2382"/>
      <c r="BW390" s="2382"/>
      <c r="BX390" s="2382"/>
      <c r="BY390" s="589"/>
      <c r="BZ390" s="589"/>
      <c r="CA390" s="589"/>
    </row>
    <row r="391" spans="2:79" ht="16.5" customHeight="1" x14ac:dyDescent="0.35">
      <c r="B391" s="285"/>
      <c r="D391" s="304" t="s">
        <v>249</v>
      </c>
      <c r="E391" s="166" t="s">
        <v>306</v>
      </c>
      <c r="F391" s="91"/>
      <c r="G391" s="91"/>
      <c r="H391" s="91"/>
      <c r="I391" s="91"/>
      <c r="J391" s="91"/>
      <c r="K391" s="91"/>
      <c r="L391" s="61"/>
      <c r="M391" s="92"/>
      <c r="N391" s="364"/>
      <c r="O391" s="373" t="s">
        <v>53</v>
      </c>
      <c r="P391" s="2551"/>
      <c r="Q391" s="2552"/>
      <c r="R391" s="2552"/>
      <c r="S391" s="2552"/>
      <c r="T391" s="2552"/>
      <c r="U391" s="2552"/>
      <c r="V391" s="2552"/>
      <c r="W391" s="2552"/>
      <c r="X391" s="2552"/>
      <c r="Y391" s="2552"/>
      <c r="Z391" s="2552"/>
      <c r="AA391" s="2552"/>
      <c r="AB391" s="2552"/>
      <c r="AC391" s="2552"/>
      <c r="AD391" s="2552"/>
      <c r="AE391" s="2552"/>
      <c r="AF391" s="2552"/>
      <c r="AG391" s="2552"/>
      <c r="AH391" s="2552"/>
      <c r="AI391" s="2552"/>
      <c r="AJ391" s="2552"/>
      <c r="AK391" s="2552"/>
      <c r="AL391" s="2552"/>
      <c r="AM391" s="2552"/>
      <c r="AN391" s="2552"/>
      <c r="AO391" s="2552"/>
      <c r="AP391" s="2552"/>
      <c r="AQ391" s="2552"/>
      <c r="AR391" s="2552"/>
      <c r="AS391" s="2552"/>
      <c r="AT391" s="2553"/>
      <c r="AU391" s="2550" t="s">
        <v>194</v>
      </c>
      <c r="AV391" s="2418"/>
      <c r="AW391" s="2418" t="s">
        <v>194</v>
      </c>
      <c r="AX391" s="2418"/>
      <c r="AY391" s="313"/>
      <c r="AZ391" s="576"/>
      <c r="BA391" s="576"/>
      <c r="BB391" s="576"/>
      <c r="BC391" s="2313"/>
      <c r="BD391" s="2314"/>
      <c r="BE391" s="2313"/>
      <c r="BF391" s="2314"/>
      <c r="BG391" s="594"/>
      <c r="BH391" s="594"/>
      <c r="BI391" s="594"/>
      <c r="BJ391" s="273"/>
      <c r="BK391" s="375"/>
      <c r="BL391" s="273"/>
      <c r="BM391" s="2382"/>
      <c r="BN391" s="2382"/>
      <c r="BO391" s="2382"/>
      <c r="BP391" s="2382"/>
      <c r="BQ391" s="2382"/>
      <c r="BR391" s="2382"/>
      <c r="BS391" s="2382"/>
      <c r="BT391" s="2382"/>
      <c r="BU391" s="2382"/>
      <c r="BV391" s="2382"/>
      <c r="BW391" s="2382"/>
      <c r="BX391" s="2382"/>
      <c r="BY391" s="589"/>
      <c r="BZ391" s="589"/>
      <c r="CA391" s="589"/>
    </row>
    <row r="392" spans="2:79" ht="16.5" customHeight="1" x14ac:dyDescent="0.35">
      <c r="B392" s="285"/>
      <c r="D392" s="68"/>
      <c r="E392" s="72" t="s">
        <v>250</v>
      </c>
      <c r="F392" s="95"/>
      <c r="G392" s="95"/>
      <c r="H392" s="95"/>
      <c r="I392" s="95"/>
      <c r="J392" s="95"/>
      <c r="K392" s="95"/>
      <c r="L392" s="96"/>
      <c r="M392" s="97"/>
      <c r="N392" s="359"/>
      <c r="O392" s="161"/>
      <c r="P392" s="2554"/>
      <c r="Q392" s="2382"/>
      <c r="R392" s="2382"/>
      <c r="S392" s="2382"/>
      <c r="T392" s="2382"/>
      <c r="U392" s="2382"/>
      <c r="V392" s="2382"/>
      <c r="W392" s="2382"/>
      <c r="X392" s="2382"/>
      <c r="Y392" s="2382"/>
      <c r="Z392" s="2382"/>
      <c r="AA392" s="2382"/>
      <c r="AB392" s="2382"/>
      <c r="AC392" s="2382"/>
      <c r="AD392" s="2382"/>
      <c r="AE392" s="2382"/>
      <c r="AF392" s="2382"/>
      <c r="AG392" s="2382"/>
      <c r="AH392" s="2382"/>
      <c r="AI392" s="2382"/>
      <c r="AJ392" s="2382"/>
      <c r="AK392" s="2382"/>
      <c r="AL392" s="2382"/>
      <c r="AM392" s="2382"/>
      <c r="AN392" s="2382"/>
      <c r="AO392" s="2382"/>
      <c r="AP392" s="2382"/>
      <c r="AQ392" s="2382"/>
      <c r="AR392" s="2382"/>
      <c r="AS392" s="2382"/>
      <c r="AT392" s="2555"/>
      <c r="AU392" s="2550"/>
      <c r="AV392" s="2418"/>
      <c r="AW392" s="2312"/>
      <c r="AX392" s="2312"/>
      <c r="AY392" s="127"/>
      <c r="AZ392" s="151"/>
      <c r="BA392" s="151"/>
      <c r="BB392" s="151"/>
      <c r="BC392" s="2374"/>
      <c r="BD392" s="2375"/>
      <c r="BE392" s="694"/>
      <c r="BF392" s="695"/>
      <c r="BG392" s="571"/>
      <c r="BH392" s="571"/>
      <c r="BI392" s="571"/>
      <c r="BJ392" s="273"/>
      <c r="BK392" s="375"/>
      <c r="BL392" s="273"/>
      <c r="BM392" s="2382"/>
      <c r="BN392" s="2382"/>
      <c r="BO392" s="2382"/>
      <c r="BP392" s="2382"/>
      <c r="BQ392" s="2382"/>
      <c r="BR392" s="2382"/>
      <c r="BS392" s="2382"/>
      <c r="BT392" s="2382"/>
      <c r="BU392" s="2382"/>
      <c r="BV392" s="2382"/>
      <c r="BW392" s="2382"/>
      <c r="BX392" s="2382"/>
      <c r="BY392" s="589"/>
      <c r="BZ392" s="589"/>
      <c r="CA392" s="589"/>
    </row>
    <row r="393" spans="2:79" ht="16.5" customHeight="1" x14ac:dyDescent="0.3">
      <c r="B393" s="285"/>
      <c r="D393" s="38" t="s">
        <v>424</v>
      </c>
      <c r="E393" s="137" t="s">
        <v>142</v>
      </c>
      <c r="F393" s="236"/>
      <c r="G393" s="236"/>
      <c r="H393" s="236"/>
      <c r="I393" s="236"/>
      <c r="J393" s="236"/>
      <c r="K393" s="257"/>
      <c r="L393" s="257"/>
      <c r="M393" s="365"/>
      <c r="N393" s="234"/>
      <c r="O393" s="361"/>
      <c r="P393" s="2554"/>
      <c r="Q393" s="2382"/>
      <c r="R393" s="2382"/>
      <c r="S393" s="2382"/>
      <c r="T393" s="2382"/>
      <c r="U393" s="2382"/>
      <c r="V393" s="2382"/>
      <c r="W393" s="2382"/>
      <c r="X393" s="2382"/>
      <c r="Y393" s="2382"/>
      <c r="Z393" s="2382"/>
      <c r="AA393" s="2382"/>
      <c r="AB393" s="2382"/>
      <c r="AC393" s="2382"/>
      <c r="AD393" s="2382"/>
      <c r="AE393" s="2382"/>
      <c r="AF393" s="2382"/>
      <c r="AG393" s="2382"/>
      <c r="AH393" s="2382"/>
      <c r="AI393" s="2382"/>
      <c r="AJ393" s="2382"/>
      <c r="AK393" s="2382"/>
      <c r="AL393" s="2382"/>
      <c r="AM393" s="2382"/>
      <c r="AN393" s="2382"/>
      <c r="AO393" s="2382"/>
      <c r="AP393" s="2382"/>
      <c r="AQ393" s="2382"/>
      <c r="AR393" s="2382"/>
      <c r="AS393" s="2382"/>
      <c r="AT393" s="2555"/>
      <c r="AU393" s="2317"/>
      <c r="AV393" s="2318"/>
      <c r="AW393" s="2313"/>
      <c r="AX393" s="2314"/>
      <c r="AY393" s="127"/>
      <c r="AZ393" s="151"/>
      <c r="BA393" s="151"/>
      <c r="BB393" s="151"/>
      <c r="BC393" s="2383"/>
      <c r="BD393" s="2384"/>
      <c r="BE393" s="694"/>
      <c r="BF393" s="695"/>
      <c r="BG393" s="571"/>
      <c r="BH393" s="571"/>
      <c r="BI393" s="571"/>
      <c r="BJ393" s="299"/>
      <c r="BK393" s="379"/>
      <c r="BL393" s="299"/>
      <c r="BM393" s="2382"/>
      <c r="BN393" s="2382"/>
      <c r="BO393" s="2382"/>
      <c r="BP393" s="2382"/>
      <c r="BQ393" s="2382"/>
      <c r="BR393" s="2382"/>
      <c r="BS393" s="2382"/>
      <c r="BT393" s="2382"/>
      <c r="BU393" s="2382"/>
      <c r="BV393" s="2382"/>
      <c r="BW393" s="2382"/>
      <c r="BX393" s="2382"/>
      <c r="BY393" s="589"/>
      <c r="BZ393" s="589"/>
      <c r="CA393" s="589"/>
    </row>
    <row r="394" spans="2:79" ht="16.5" customHeight="1" x14ac:dyDescent="0.3">
      <c r="B394" s="285"/>
      <c r="D394" s="25"/>
      <c r="E394" s="540" t="s">
        <v>570</v>
      </c>
      <c r="F394" s="106"/>
      <c r="G394" s="106"/>
      <c r="H394" s="106"/>
      <c r="I394" s="106"/>
      <c r="J394" s="106"/>
      <c r="K394" s="363"/>
      <c r="L394" s="363"/>
      <c r="M394" s="363"/>
      <c r="N394" s="364"/>
      <c r="O394" s="373" t="s">
        <v>53</v>
      </c>
      <c r="P394" s="2554"/>
      <c r="Q394" s="2382"/>
      <c r="R394" s="2382"/>
      <c r="S394" s="2382"/>
      <c r="T394" s="2382"/>
      <c r="U394" s="2382"/>
      <c r="V394" s="2382"/>
      <c r="W394" s="2382"/>
      <c r="X394" s="2382"/>
      <c r="Y394" s="2382"/>
      <c r="Z394" s="2382"/>
      <c r="AA394" s="2382"/>
      <c r="AB394" s="2382"/>
      <c r="AC394" s="2382"/>
      <c r="AD394" s="2382"/>
      <c r="AE394" s="2382"/>
      <c r="AF394" s="2382"/>
      <c r="AG394" s="2382"/>
      <c r="AH394" s="2382"/>
      <c r="AI394" s="2382"/>
      <c r="AJ394" s="2382"/>
      <c r="AK394" s="2382"/>
      <c r="AL394" s="2382"/>
      <c r="AM394" s="2382"/>
      <c r="AN394" s="2382"/>
      <c r="AO394" s="2382"/>
      <c r="AP394" s="2382"/>
      <c r="AQ394" s="2382"/>
      <c r="AR394" s="2382"/>
      <c r="AS394" s="2382"/>
      <c r="AT394" s="2555"/>
      <c r="AU394" s="2317">
        <v>1</v>
      </c>
      <c r="AV394" s="2318"/>
      <c r="AW394" s="2413">
        <v>1</v>
      </c>
      <c r="AX394" s="2414"/>
      <c r="AY394" s="428" t="str">
        <f>IF(AW394=1,"Y","")</f>
        <v>Y</v>
      </c>
      <c r="AZ394" s="569"/>
      <c r="BA394" s="569"/>
      <c r="BB394" s="569"/>
      <c r="BC394" s="2313"/>
      <c r="BD394" s="2314"/>
      <c r="BE394" s="2313"/>
      <c r="BF394" s="2314"/>
      <c r="BG394" s="594"/>
      <c r="BH394" s="594"/>
      <c r="BI394" s="594"/>
      <c r="BJ394" s="306"/>
      <c r="BK394" s="376"/>
      <c r="BL394" s="306"/>
      <c r="BM394" s="2382"/>
      <c r="BN394" s="2382"/>
      <c r="BO394" s="2382"/>
      <c r="BP394" s="2382"/>
      <c r="BQ394" s="2382"/>
      <c r="BR394" s="2382"/>
      <c r="BS394" s="2382"/>
      <c r="BT394" s="2382"/>
      <c r="BU394" s="2382"/>
      <c r="BV394" s="2382"/>
      <c r="BW394" s="2382"/>
      <c r="BX394" s="2382"/>
      <c r="BY394" s="589"/>
      <c r="BZ394" s="589"/>
      <c r="CA394" s="589"/>
    </row>
    <row r="395" spans="2:79" ht="16.5" customHeight="1" x14ac:dyDescent="0.3">
      <c r="B395" s="285"/>
      <c r="D395" s="149" t="s">
        <v>425</v>
      </c>
      <c r="E395" s="139" t="s">
        <v>357</v>
      </c>
      <c r="F395" s="138"/>
      <c r="G395" s="236"/>
      <c r="H395" s="236"/>
      <c r="I395" s="257"/>
      <c r="J395" s="257"/>
      <c r="K395" s="365"/>
      <c r="L395" s="365"/>
      <c r="M395" s="365"/>
      <c r="N395" s="234"/>
      <c r="O395" s="362"/>
      <c r="P395" s="2554"/>
      <c r="Q395" s="2382"/>
      <c r="R395" s="2382"/>
      <c r="S395" s="2382"/>
      <c r="T395" s="2382"/>
      <c r="U395" s="2382"/>
      <c r="V395" s="2382"/>
      <c r="W395" s="2382"/>
      <c r="X395" s="2382"/>
      <c r="Y395" s="2382"/>
      <c r="Z395" s="2382"/>
      <c r="AA395" s="2382"/>
      <c r="AB395" s="2382"/>
      <c r="AC395" s="2382"/>
      <c r="AD395" s="2382"/>
      <c r="AE395" s="2382"/>
      <c r="AF395" s="2382"/>
      <c r="AG395" s="2382"/>
      <c r="AH395" s="2382"/>
      <c r="AI395" s="2382"/>
      <c r="AJ395" s="2382"/>
      <c r="AK395" s="2382"/>
      <c r="AL395" s="2382"/>
      <c r="AM395" s="2382"/>
      <c r="AN395" s="2382"/>
      <c r="AO395" s="2382"/>
      <c r="AP395" s="2382"/>
      <c r="AQ395" s="2382"/>
      <c r="AR395" s="2382"/>
      <c r="AS395" s="2382"/>
      <c r="AT395" s="2555"/>
      <c r="AU395" s="2318"/>
      <c r="AV395" s="2315"/>
      <c r="AW395" s="2316"/>
      <c r="AX395" s="2316"/>
      <c r="AY395" s="108"/>
      <c r="AZ395" s="409"/>
      <c r="BA395" s="409"/>
      <c r="BB395" s="409"/>
      <c r="BC395" s="2383"/>
      <c r="BD395" s="2384"/>
      <c r="BE395" s="2316"/>
      <c r="BF395" s="2316"/>
      <c r="BG395" s="594"/>
      <c r="BH395" s="594"/>
      <c r="BI395" s="594"/>
      <c r="BJ395" s="594"/>
      <c r="BK395" s="376"/>
      <c r="BL395" s="306"/>
      <c r="BM395" s="2382"/>
      <c r="BN395" s="2382"/>
      <c r="BO395" s="2382"/>
      <c r="BP395" s="2382"/>
      <c r="BQ395" s="2382"/>
      <c r="BR395" s="2382"/>
      <c r="BS395" s="2382"/>
      <c r="BT395" s="2382"/>
      <c r="BU395" s="2382"/>
      <c r="BV395" s="2382"/>
      <c r="BW395" s="2382"/>
      <c r="BX395" s="2382"/>
      <c r="BY395" s="589"/>
      <c r="BZ395" s="589"/>
      <c r="CA395" s="589"/>
    </row>
    <row r="396" spans="2:79" ht="16.5" customHeight="1" x14ac:dyDescent="0.3">
      <c r="B396" s="285"/>
      <c r="D396" s="25"/>
      <c r="E396" s="540" t="s">
        <v>571</v>
      </c>
      <c r="F396" s="72"/>
      <c r="G396" s="106"/>
      <c r="H396" s="106"/>
      <c r="I396" s="106"/>
      <c r="J396" s="106"/>
      <c r="K396" s="363"/>
      <c r="L396" s="363"/>
      <c r="M396" s="363"/>
      <c r="N396" s="364"/>
      <c r="O396" s="373" t="s">
        <v>53</v>
      </c>
      <c r="P396" s="2554"/>
      <c r="Q396" s="2382"/>
      <c r="R396" s="2382"/>
      <c r="S396" s="2382"/>
      <c r="T396" s="2382"/>
      <c r="U396" s="2382"/>
      <c r="V396" s="2382"/>
      <c r="W396" s="2382"/>
      <c r="X396" s="2382"/>
      <c r="Y396" s="2382"/>
      <c r="Z396" s="2382"/>
      <c r="AA396" s="2382"/>
      <c r="AB396" s="2382"/>
      <c r="AC396" s="2382"/>
      <c r="AD396" s="2382"/>
      <c r="AE396" s="2382"/>
      <c r="AF396" s="2382"/>
      <c r="AG396" s="2382"/>
      <c r="AH396" s="2382"/>
      <c r="AI396" s="2382"/>
      <c r="AJ396" s="2382"/>
      <c r="AK396" s="2382"/>
      <c r="AL396" s="2382"/>
      <c r="AM396" s="2382"/>
      <c r="AN396" s="2382"/>
      <c r="AO396" s="2382"/>
      <c r="AP396" s="2382"/>
      <c r="AQ396" s="2382"/>
      <c r="AR396" s="2382"/>
      <c r="AS396" s="2382"/>
      <c r="AT396" s="2555"/>
      <c r="AU396" s="2318">
        <v>1</v>
      </c>
      <c r="AV396" s="2315"/>
      <c r="AW396" s="2399">
        <v>1</v>
      </c>
      <c r="AX396" s="2399"/>
      <c r="AY396" s="428" t="str">
        <f>IF(AW396=1,"Y","")</f>
        <v>Y</v>
      </c>
      <c r="AZ396" s="569"/>
      <c r="BA396" s="569"/>
      <c r="BB396" s="569"/>
      <c r="BC396" s="2313"/>
      <c r="BD396" s="2314"/>
      <c r="BE396" s="2316"/>
      <c r="BF396" s="2316"/>
      <c r="BG396" s="594"/>
      <c r="BH396" s="594"/>
      <c r="BI396" s="594"/>
      <c r="BJ396" s="594"/>
      <c r="BK396" s="376"/>
      <c r="BL396" s="306"/>
      <c r="BM396" s="2382"/>
      <c r="BN396" s="2382"/>
      <c r="BO396" s="2382"/>
      <c r="BP396" s="2382"/>
      <c r="BQ396" s="2382"/>
      <c r="BR396" s="2382"/>
      <c r="BS396" s="2382"/>
      <c r="BT396" s="2382"/>
      <c r="BU396" s="2382"/>
      <c r="BV396" s="2382"/>
      <c r="BW396" s="2382"/>
      <c r="BX396" s="2382"/>
      <c r="BY396" s="589"/>
      <c r="BZ396" s="589"/>
      <c r="CA396" s="589"/>
    </row>
    <row r="397" spans="2:79" ht="16.5" customHeight="1" x14ac:dyDescent="0.3">
      <c r="B397" s="285"/>
      <c r="D397" s="104"/>
      <c r="E397" s="477" t="s">
        <v>535</v>
      </c>
      <c r="F397" s="140"/>
      <c r="G397" s="257"/>
      <c r="H397" s="257"/>
      <c r="I397" s="257"/>
      <c r="J397" s="257"/>
      <c r="K397" s="365"/>
      <c r="L397" s="365"/>
      <c r="M397" s="365"/>
      <c r="N397" s="234"/>
      <c r="O397" s="362"/>
      <c r="P397" s="2554"/>
      <c r="Q397" s="2382"/>
      <c r="R397" s="2382"/>
      <c r="S397" s="2382"/>
      <c r="T397" s="2382"/>
      <c r="U397" s="2382"/>
      <c r="V397" s="2382"/>
      <c r="W397" s="2382"/>
      <c r="X397" s="2382"/>
      <c r="Y397" s="2382"/>
      <c r="Z397" s="2382"/>
      <c r="AA397" s="2382"/>
      <c r="AB397" s="2382"/>
      <c r="AC397" s="2382"/>
      <c r="AD397" s="2382"/>
      <c r="AE397" s="2382"/>
      <c r="AF397" s="2382"/>
      <c r="AG397" s="2382"/>
      <c r="AH397" s="2382"/>
      <c r="AI397" s="2382"/>
      <c r="AJ397" s="2382"/>
      <c r="AK397" s="2382"/>
      <c r="AL397" s="2382"/>
      <c r="AM397" s="2382"/>
      <c r="AN397" s="2382"/>
      <c r="AO397" s="2382"/>
      <c r="AP397" s="2382"/>
      <c r="AQ397" s="2382"/>
      <c r="AR397" s="2382"/>
      <c r="AS397" s="2382"/>
      <c r="AT397" s="2555"/>
      <c r="AU397" s="2318"/>
      <c r="AV397" s="2315"/>
      <c r="AW397" s="2316"/>
      <c r="AX397" s="2316"/>
      <c r="AY397" s="108"/>
      <c r="AZ397" s="409"/>
      <c r="BA397" s="409"/>
      <c r="BB397" s="409"/>
      <c r="BC397" s="2383"/>
      <c r="BD397" s="2384"/>
      <c r="BE397" s="2316"/>
      <c r="BF397" s="2316"/>
      <c r="BG397" s="594"/>
      <c r="BH397" s="594"/>
      <c r="BI397" s="594"/>
      <c r="BJ397" s="594"/>
      <c r="BK397" s="376"/>
      <c r="BL397" s="306"/>
      <c r="BM397" s="2382"/>
      <c r="BN397" s="2382"/>
      <c r="BO397" s="2382"/>
      <c r="BP397" s="2382"/>
      <c r="BQ397" s="2382"/>
      <c r="BR397" s="2382"/>
      <c r="BS397" s="2382"/>
      <c r="BT397" s="2382"/>
      <c r="BU397" s="2382"/>
      <c r="BV397" s="2382"/>
      <c r="BW397" s="2382"/>
      <c r="BX397" s="2382"/>
      <c r="BY397" s="589"/>
      <c r="BZ397" s="589"/>
      <c r="CA397" s="589"/>
    </row>
    <row r="398" spans="2:79" ht="16.5" customHeight="1" x14ac:dyDescent="0.3">
      <c r="B398" s="285"/>
      <c r="D398" s="25"/>
      <c r="E398" s="542" t="s">
        <v>629</v>
      </c>
      <c r="F398" s="410"/>
      <c r="G398" s="410"/>
      <c r="H398" s="410"/>
      <c r="I398" s="410"/>
      <c r="J398" s="410"/>
      <c r="K398" s="402"/>
      <c r="L398" s="402"/>
      <c r="M398" s="402"/>
      <c r="N398" s="403"/>
      <c r="O398" s="427" t="s">
        <v>53</v>
      </c>
      <c r="P398" s="2554"/>
      <c r="Q398" s="2382"/>
      <c r="R398" s="2382"/>
      <c r="S398" s="2382"/>
      <c r="T398" s="2382"/>
      <c r="U398" s="2382"/>
      <c r="V398" s="2382"/>
      <c r="W398" s="2382"/>
      <c r="X398" s="2382"/>
      <c r="Y398" s="2382"/>
      <c r="Z398" s="2382"/>
      <c r="AA398" s="2382"/>
      <c r="AB398" s="2382"/>
      <c r="AC398" s="2382"/>
      <c r="AD398" s="2382"/>
      <c r="AE398" s="2382"/>
      <c r="AF398" s="2382"/>
      <c r="AG398" s="2382"/>
      <c r="AH398" s="2382"/>
      <c r="AI398" s="2382"/>
      <c r="AJ398" s="2382"/>
      <c r="AK398" s="2382"/>
      <c r="AL398" s="2382"/>
      <c r="AM398" s="2382"/>
      <c r="AN398" s="2382"/>
      <c r="AO398" s="2382"/>
      <c r="AP398" s="2382"/>
      <c r="AQ398" s="2382"/>
      <c r="AR398" s="2382"/>
      <c r="AS398" s="2382"/>
      <c r="AT398" s="2555"/>
      <c r="AU398" s="2318">
        <v>1</v>
      </c>
      <c r="AV398" s="2315"/>
      <c r="AW398" s="210"/>
      <c r="AX398" s="211"/>
      <c r="AY398" s="428" t="str">
        <f>IF(AW398=1,"Y","")</f>
        <v/>
      </c>
      <c r="AZ398" s="569"/>
      <c r="BA398" s="569"/>
      <c r="BB398" s="569"/>
      <c r="BC398" s="2313"/>
      <c r="BD398" s="2314"/>
      <c r="BE398" s="414"/>
      <c r="BF398" s="437"/>
      <c r="BG398" s="545"/>
      <c r="BH398" s="545"/>
      <c r="BI398" s="545"/>
      <c r="BJ398" s="109"/>
      <c r="BK398" s="377"/>
      <c r="BL398" s="109"/>
      <c r="BM398" s="2382"/>
      <c r="BN398" s="2382"/>
      <c r="BO398" s="2382"/>
      <c r="BP398" s="2382"/>
      <c r="BQ398" s="2382"/>
      <c r="BR398" s="2382"/>
      <c r="BS398" s="2382"/>
      <c r="BT398" s="2382"/>
      <c r="BU398" s="2382"/>
      <c r="BV398" s="2382"/>
      <c r="BW398" s="2382"/>
      <c r="BX398" s="2382"/>
      <c r="BY398" s="589"/>
      <c r="BZ398" s="589"/>
      <c r="CA398" s="589"/>
    </row>
    <row r="399" spans="2:79" ht="16.5" customHeight="1" x14ac:dyDescent="0.3">
      <c r="B399" s="285"/>
      <c r="D399" s="409"/>
      <c r="E399" s="542" t="s">
        <v>630</v>
      </c>
      <c r="F399" s="410"/>
      <c r="G399" s="410"/>
      <c r="H399" s="410"/>
      <c r="I399" s="410"/>
      <c r="J399" s="410"/>
      <c r="K399" s="402"/>
      <c r="L399" s="402"/>
      <c r="M399" s="402"/>
      <c r="N399" s="403"/>
      <c r="O399" s="427" t="s">
        <v>53</v>
      </c>
      <c r="P399" s="2554"/>
      <c r="Q399" s="2382"/>
      <c r="R399" s="2382"/>
      <c r="S399" s="2382"/>
      <c r="T399" s="2382"/>
      <c r="U399" s="2382"/>
      <c r="V399" s="2382"/>
      <c r="W399" s="2382"/>
      <c r="X399" s="2382"/>
      <c r="Y399" s="2382"/>
      <c r="Z399" s="2382"/>
      <c r="AA399" s="2382"/>
      <c r="AB399" s="2382"/>
      <c r="AC399" s="2382"/>
      <c r="AD399" s="2382"/>
      <c r="AE399" s="2382"/>
      <c r="AF399" s="2382"/>
      <c r="AG399" s="2382"/>
      <c r="AH399" s="2382"/>
      <c r="AI399" s="2382"/>
      <c r="AJ399" s="2382"/>
      <c r="AK399" s="2382"/>
      <c r="AL399" s="2382"/>
      <c r="AM399" s="2382"/>
      <c r="AN399" s="2382"/>
      <c r="AO399" s="2382"/>
      <c r="AP399" s="2382"/>
      <c r="AQ399" s="2382"/>
      <c r="AR399" s="2382"/>
      <c r="AS399" s="2382"/>
      <c r="AT399" s="2555"/>
      <c r="AU399" s="2318">
        <v>2</v>
      </c>
      <c r="AV399" s="2315"/>
      <c r="AW399" s="2399"/>
      <c r="AX399" s="2399"/>
      <c r="AY399" s="428" t="str">
        <f>IF(AW399=2,"Y","")</f>
        <v/>
      </c>
      <c r="AZ399" s="428"/>
      <c r="BA399" s="428"/>
      <c r="BB399" s="428"/>
      <c r="BC399" s="2316"/>
      <c r="BD399" s="2316"/>
      <c r="BE399" s="2316"/>
      <c r="BF399" s="2316"/>
      <c r="BG399" s="594"/>
      <c r="BH399" s="594"/>
      <c r="BI399" s="594"/>
      <c r="BJ399" s="594"/>
      <c r="BK399" s="376"/>
      <c r="BL399" s="306"/>
      <c r="BM399" s="2382"/>
      <c r="BN399" s="2382"/>
      <c r="BO399" s="2382"/>
      <c r="BP399" s="2382"/>
      <c r="BQ399" s="2382"/>
      <c r="BR399" s="2382"/>
      <c r="BS399" s="2382"/>
      <c r="BT399" s="2382"/>
      <c r="BU399" s="2382"/>
      <c r="BV399" s="2382"/>
      <c r="BW399" s="2382"/>
      <c r="BX399" s="2382"/>
      <c r="BY399" s="589"/>
      <c r="BZ399" s="589"/>
      <c r="CA399" s="589"/>
    </row>
    <row r="400" spans="2:79" s="398" customFormat="1" ht="16.5" customHeight="1" x14ac:dyDescent="0.3">
      <c r="B400" s="460"/>
      <c r="D400" s="404"/>
      <c r="E400" s="440" t="s">
        <v>631</v>
      </c>
      <c r="F400" s="401"/>
      <c r="G400" s="401"/>
      <c r="H400" s="401"/>
      <c r="I400" s="401"/>
      <c r="J400" s="401"/>
      <c r="K400" s="399"/>
      <c r="L400" s="399"/>
      <c r="M400" s="399"/>
      <c r="N400" s="400"/>
      <c r="O400" s="493" t="s">
        <v>53</v>
      </c>
      <c r="P400" s="2554"/>
      <c r="Q400" s="2382"/>
      <c r="R400" s="2382"/>
      <c r="S400" s="2382"/>
      <c r="T400" s="2382"/>
      <c r="U400" s="2382"/>
      <c r="V400" s="2382"/>
      <c r="W400" s="2382"/>
      <c r="X400" s="2382"/>
      <c r="Y400" s="2382"/>
      <c r="Z400" s="2382"/>
      <c r="AA400" s="2382"/>
      <c r="AB400" s="2382"/>
      <c r="AC400" s="2382"/>
      <c r="AD400" s="2382"/>
      <c r="AE400" s="2382"/>
      <c r="AF400" s="2382"/>
      <c r="AG400" s="2382"/>
      <c r="AH400" s="2382"/>
      <c r="AI400" s="2382"/>
      <c r="AJ400" s="2382"/>
      <c r="AK400" s="2382"/>
      <c r="AL400" s="2382"/>
      <c r="AM400" s="2382"/>
      <c r="AN400" s="2382"/>
      <c r="AO400" s="2382"/>
      <c r="AP400" s="2382"/>
      <c r="AQ400" s="2382"/>
      <c r="AR400" s="2382"/>
      <c r="AS400" s="2382"/>
      <c r="AT400" s="2555"/>
      <c r="AU400" s="2318">
        <v>3</v>
      </c>
      <c r="AV400" s="2315"/>
      <c r="AW400" s="2399">
        <v>3</v>
      </c>
      <c r="AX400" s="2399"/>
      <c r="AY400" s="428" t="str">
        <f>IF(AW400=3,"Y","")</f>
        <v>Y</v>
      </c>
      <c r="AZ400" s="428"/>
      <c r="BA400" s="428"/>
      <c r="BB400" s="428"/>
      <c r="BC400" s="2316"/>
      <c r="BD400" s="2316"/>
      <c r="BE400" s="2316"/>
      <c r="BF400" s="2316"/>
      <c r="BG400" s="594"/>
      <c r="BH400" s="594"/>
      <c r="BI400" s="594"/>
      <c r="BJ400" s="594"/>
      <c r="BK400" s="478"/>
      <c r="BL400" s="492"/>
      <c r="BM400" s="2382"/>
      <c r="BN400" s="2382"/>
      <c r="BO400" s="2382"/>
      <c r="BP400" s="2382"/>
      <c r="BQ400" s="2382"/>
      <c r="BR400" s="2382"/>
      <c r="BS400" s="2382"/>
      <c r="BT400" s="2382"/>
      <c r="BU400" s="2382"/>
      <c r="BV400" s="2382"/>
      <c r="BW400" s="2382"/>
      <c r="BX400" s="2382"/>
      <c r="BY400" s="589"/>
      <c r="BZ400" s="589"/>
      <c r="CA400" s="589"/>
    </row>
    <row r="401" spans="2:79" ht="16.5" customHeight="1" x14ac:dyDescent="0.3">
      <c r="B401" s="285"/>
      <c r="D401" s="304" t="s">
        <v>426</v>
      </c>
      <c r="E401" s="177" t="s">
        <v>143</v>
      </c>
      <c r="F401" s="65"/>
      <c r="G401" s="65"/>
      <c r="H401" s="65"/>
      <c r="I401" s="292"/>
      <c r="J401" s="292"/>
      <c r="K401" s="292"/>
      <c r="L401" s="363"/>
      <c r="M401" s="363"/>
      <c r="N401" s="364"/>
      <c r="O401" s="362"/>
      <c r="P401" s="2554"/>
      <c r="Q401" s="2382"/>
      <c r="R401" s="2382"/>
      <c r="S401" s="2382"/>
      <c r="T401" s="2382"/>
      <c r="U401" s="2382"/>
      <c r="V401" s="2382"/>
      <c r="W401" s="2382"/>
      <c r="X401" s="2382"/>
      <c r="Y401" s="2382"/>
      <c r="Z401" s="2382"/>
      <c r="AA401" s="2382"/>
      <c r="AB401" s="2382"/>
      <c r="AC401" s="2382"/>
      <c r="AD401" s="2382"/>
      <c r="AE401" s="2382"/>
      <c r="AF401" s="2382"/>
      <c r="AG401" s="2382"/>
      <c r="AH401" s="2382"/>
      <c r="AI401" s="2382"/>
      <c r="AJ401" s="2382"/>
      <c r="AK401" s="2382"/>
      <c r="AL401" s="2382"/>
      <c r="AM401" s="2382"/>
      <c r="AN401" s="2382"/>
      <c r="AO401" s="2382"/>
      <c r="AP401" s="2382"/>
      <c r="AQ401" s="2382"/>
      <c r="AR401" s="2382"/>
      <c r="AS401" s="2382"/>
      <c r="AT401" s="2555"/>
      <c r="AU401" s="2318"/>
      <c r="AV401" s="2315"/>
      <c r="AW401" s="2316"/>
      <c r="AX401" s="2316"/>
      <c r="AY401" s="108"/>
      <c r="AZ401" s="409"/>
      <c r="BA401" s="409"/>
      <c r="BB401" s="409"/>
      <c r="BC401" s="2383"/>
      <c r="BD401" s="2384"/>
      <c r="BE401" s="2316"/>
      <c r="BF401" s="2316"/>
      <c r="BG401" s="594"/>
      <c r="BH401" s="594"/>
      <c r="BI401" s="594"/>
      <c r="BJ401" s="594"/>
      <c r="BK401" s="376"/>
      <c r="BL401" s="306"/>
      <c r="BM401" s="2382"/>
      <c r="BN401" s="2382"/>
      <c r="BO401" s="2382"/>
      <c r="BP401" s="2382"/>
      <c r="BQ401" s="2382"/>
      <c r="BR401" s="2382"/>
      <c r="BS401" s="2382"/>
      <c r="BT401" s="2382"/>
      <c r="BU401" s="2382"/>
      <c r="BV401" s="2382"/>
      <c r="BW401" s="2382"/>
      <c r="BX401" s="2382"/>
      <c r="BY401" s="589"/>
      <c r="BZ401" s="589"/>
      <c r="CA401" s="589"/>
    </row>
    <row r="402" spans="2:79" ht="16.5" customHeight="1" x14ac:dyDescent="0.3">
      <c r="B402" s="285"/>
      <c r="D402" s="104"/>
      <c r="E402" s="141" t="s">
        <v>300</v>
      </c>
      <c r="F402" s="140"/>
      <c r="G402" s="257"/>
      <c r="H402" s="257"/>
      <c r="I402" s="257"/>
      <c r="J402" s="257"/>
      <c r="K402" s="365"/>
      <c r="L402" s="365"/>
      <c r="M402" s="365"/>
      <c r="N402" s="234"/>
      <c r="O402" s="373" t="s">
        <v>53</v>
      </c>
      <c r="P402" s="2554"/>
      <c r="Q402" s="2382"/>
      <c r="R402" s="2382"/>
      <c r="S402" s="2382"/>
      <c r="T402" s="2382"/>
      <c r="U402" s="2382"/>
      <c r="V402" s="2382"/>
      <c r="W402" s="2382"/>
      <c r="X402" s="2382"/>
      <c r="Y402" s="2382"/>
      <c r="Z402" s="2382"/>
      <c r="AA402" s="2382"/>
      <c r="AB402" s="2382"/>
      <c r="AC402" s="2382"/>
      <c r="AD402" s="2382"/>
      <c r="AE402" s="2382"/>
      <c r="AF402" s="2382"/>
      <c r="AG402" s="2382"/>
      <c r="AH402" s="2382"/>
      <c r="AI402" s="2382"/>
      <c r="AJ402" s="2382"/>
      <c r="AK402" s="2382"/>
      <c r="AL402" s="2382"/>
      <c r="AM402" s="2382"/>
      <c r="AN402" s="2382"/>
      <c r="AO402" s="2382"/>
      <c r="AP402" s="2382"/>
      <c r="AQ402" s="2382"/>
      <c r="AR402" s="2382"/>
      <c r="AS402" s="2382"/>
      <c r="AT402" s="2555"/>
      <c r="AU402" s="2318">
        <v>1</v>
      </c>
      <c r="AV402" s="2315"/>
      <c r="AW402" s="2399"/>
      <c r="AX402" s="2399"/>
      <c r="AY402" s="428" t="str">
        <f>IF(AW402=1,"Y","")</f>
        <v/>
      </c>
      <c r="AZ402" s="569"/>
      <c r="BA402" s="569"/>
      <c r="BB402" s="569"/>
      <c r="BC402" s="2313"/>
      <c r="BD402" s="2314"/>
      <c r="BE402" s="2316"/>
      <c r="BF402" s="2316"/>
      <c r="BG402" s="594"/>
      <c r="BH402" s="594"/>
      <c r="BI402" s="594"/>
      <c r="BJ402" s="594"/>
      <c r="BK402" s="376"/>
      <c r="BL402" s="306"/>
      <c r="BM402" s="2382"/>
      <c r="BN402" s="2382"/>
      <c r="BO402" s="2382"/>
      <c r="BP402" s="2382"/>
      <c r="BQ402" s="2382"/>
      <c r="BR402" s="2382"/>
      <c r="BS402" s="2382"/>
      <c r="BT402" s="2382"/>
      <c r="BU402" s="2382"/>
      <c r="BV402" s="2382"/>
      <c r="BW402" s="2382"/>
      <c r="BX402" s="2382"/>
      <c r="BY402" s="589"/>
      <c r="BZ402" s="589"/>
      <c r="CA402" s="589"/>
    </row>
    <row r="403" spans="2:79" ht="16.5" customHeight="1" x14ac:dyDescent="0.3">
      <c r="B403" s="285"/>
      <c r="D403" s="25"/>
      <c r="E403" s="72" t="s">
        <v>301</v>
      </c>
      <c r="F403" s="64"/>
      <c r="G403" s="106"/>
      <c r="H403" s="106"/>
      <c r="I403" s="106"/>
      <c r="J403" s="106"/>
      <c r="K403" s="363"/>
      <c r="L403" s="363"/>
      <c r="M403" s="363"/>
      <c r="N403" s="364"/>
      <c r="O403" s="373" t="s">
        <v>53</v>
      </c>
      <c r="P403" s="2554"/>
      <c r="Q403" s="2382"/>
      <c r="R403" s="2382"/>
      <c r="S403" s="2382"/>
      <c r="T403" s="2382"/>
      <c r="U403" s="2382"/>
      <c r="V403" s="2382"/>
      <c r="W403" s="2382"/>
      <c r="X403" s="2382"/>
      <c r="Y403" s="2382"/>
      <c r="Z403" s="2382"/>
      <c r="AA403" s="2382"/>
      <c r="AB403" s="2382"/>
      <c r="AC403" s="2382"/>
      <c r="AD403" s="2382"/>
      <c r="AE403" s="2382"/>
      <c r="AF403" s="2382"/>
      <c r="AG403" s="2382"/>
      <c r="AH403" s="2382"/>
      <c r="AI403" s="2382"/>
      <c r="AJ403" s="2382"/>
      <c r="AK403" s="2382"/>
      <c r="AL403" s="2382"/>
      <c r="AM403" s="2382"/>
      <c r="AN403" s="2382"/>
      <c r="AO403" s="2382"/>
      <c r="AP403" s="2382"/>
      <c r="AQ403" s="2382"/>
      <c r="AR403" s="2382"/>
      <c r="AS403" s="2382"/>
      <c r="AT403" s="2555"/>
      <c r="AU403" s="2559">
        <v>2</v>
      </c>
      <c r="AV403" s="2318"/>
      <c r="AW403" s="2413"/>
      <c r="AX403" s="2414"/>
      <c r="AY403" s="428" t="str">
        <f>IF(AW403=2,"Y","")</f>
        <v/>
      </c>
      <c r="AZ403" s="569"/>
      <c r="BA403" s="569"/>
      <c r="BB403" s="569"/>
      <c r="BC403" s="2313"/>
      <c r="BD403" s="2314"/>
      <c r="BE403" s="2313"/>
      <c r="BF403" s="2314"/>
      <c r="BG403" s="594"/>
      <c r="BH403" s="594"/>
      <c r="BI403" s="594"/>
      <c r="BJ403" s="306"/>
      <c r="BK403" s="376"/>
      <c r="BL403" s="306"/>
      <c r="BM403" s="2382"/>
      <c r="BN403" s="2382"/>
      <c r="BO403" s="2382"/>
      <c r="BP403" s="2382"/>
      <c r="BQ403" s="2382"/>
      <c r="BR403" s="2382"/>
      <c r="BS403" s="2382"/>
      <c r="BT403" s="2382"/>
      <c r="BU403" s="2382"/>
      <c r="BV403" s="2382"/>
      <c r="BW403" s="2382"/>
      <c r="BX403" s="2382"/>
      <c r="BY403" s="589"/>
      <c r="BZ403" s="589"/>
      <c r="CA403" s="589"/>
    </row>
    <row r="404" spans="2:79" ht="16.5" customHeight="1" x14ac:dyDescent="0.3">
      <c r="B404" s="285"/>
      <c r="D404" s="104"/>
      <c r="E404" s="141" t="s">
        <v>302</v>
      </c>
      <c r="F404" s="140"/>
      <c r="G404" s="257"/>
      <c r="H404" s="257"/>
      <c r="I404" s="257"/>
      <c r="J404" s="150"/>
      <c r="K404" s="365"/>
      <c r="L404" s="365"/>
      <c r="M404" s="365"/>
      <c r="N404" s="234"/>
      <c r="O404" s="373" t="s">
        <v>53</v>
      </c>
      <c r="P404" s="2554"/>
      <c r="Q404" s="2382"/>
      <c r="R404" s="2382"/>
      <c r="S404" s="2382"/>
      <c r="T404" s="2382"/>
      <c r="U404" s="2382"/>
      <c r="V404" s="2382"/>
      <c r="W404" s="2382"/>
      <c r="X404" s="2382"/>
      <c r="Y404" s="2382"/>
      <c r="Z404" s="2382"/>
      <c r="AA404" s="2382"/>
      <c r="AB404" s="2382"/>
      <c r="AC404" s="2382"/>
      <c r="AD404" s="2382"/>
      <c r="AE404" s="2382"/>
      <c r="AF404" s="2382"/>
      <c r="AG404" s="2382"/>
      <c r="AH404" s="2382"/>
      <c r="AI404" s="2382"/>
      <c r="AJ404" s="2382"/>
      <c r="AK404" s="2382"/>
      <c r="AL404" s="2382"/>
      <c r="AM404" s="2382"/>
      <c r="AN404" s="2382"/>
      <c r="AO404" s="2382"/>
      <c r="AP404" s="2382"/>
      <c r="AQ404" s="2382"/>
      <c r="AR404" s="2382"/>
      <c r="AS404" s="2382"/>
      <c r="AT404" s="2555"/>
      <c r="AU404" s="2318">
        <v>3</v>
      </c>
      <c r="AV404" s="2315"/>
      <c r="AW404" s="2399"/>
      <c r="AX404" s="2399"/>
      <c r="AY404" s="428" t="str">
        <f>IF(AW404=3,"Y","")</f>
        <v/>
      </c>
      <c r="AZ404" s="428"/>
      <c r="BA404" s="428"/>
      <c r="BB404" s="428"/>
      <c r="BC404" s="2316"/>
      <c r="BD404" s="2316"/>
      <c r="BE404" s="2316"/>
      <c r="BF404" s="2316"/>
      <c r="BG404" s="594"/>
      <c r="BH404" s="594"/>
      <c r="BI404" s="594"/>
      <c r="BJ404" s="594"/>
      <c r="BK404" s="376"/>
      <c r="BL404" s="306"/>
      <c r="BM404" s="2382"/>
      <c r="BN404" s="2382"/>
      <c r="BO404" s="2382"/>
      <c r="BP404" s="2382"/>
      <c r="BQ404" s="2382"/>
      <c r="BR404" s="2382"/>
      <c r="BS404" s="2382"/>
      <c r="BT404" s="2382"/>
      <c r="BU404" s="2382"/>
      <c r="BV404" s="2382"/>
      <c r="BW404" s="2382"/>
      <c r="BX404" s="2382"/>
      <c r="BY404" s="589"/>
      <c r="BZ404" s="589"/>
      <c r="CA404" s="589"/>
    </row>
    <row r="405" spans="2:79" ht="16.5" customHeight="1" x14ac:dyDescent="0.3">
      <c r="B405" s="285"/>
      <c r="D405" s="25"/>
      <c r="E405" s="72" t="s">
        <v>303</v>
      </c>
      <c r="F405" s="64"/>
      <c r="G405" s="106"/>
      <c r="H405" s="106"/>
      <c r="I405" s="106"/>
      <c r="J405" s="106"/>
      <c r="K405" s="363"/>
      <c r="L405" s="363"/>
      <c r="M405" s="363"/>
      <c r="N405" s="364"/>
      <c r="O405" s="373" t="s">
        <v>53</v>
      </c>
      <c r="P405" s="2554"/>
      <c r="Q405" s="2382"/>
      <c r="R405" s="2382"/>
      <c r="S405" s="2382"/>
      <c r="T405" s="2382"/>
      <c r="U405" s="2382"/>
      <c r="V405" s="2382"/>
      <c r="W405" s="2382"/>
      <c r="X405" s="2382"/>
      <c r="Y405" s="2382"/>
      <c r="Z405" s="2382"/>
      <c r="AA405" s="2382"/>
      <c r="AB405" s="2382"/>
      <c r="AC405" s="2382"/>
      <c r="AD405" s="2382"/>
      <c r="AE405" s="2382"/>
      <c r="AF405" s="2382"/>
      <c r="AG405" s="2382"/>
      <c r="AH405" s="2382"/>
      <c r="AI405" s="2382"/>
      <c r="AJ405" s="2382"/>
      <c r="AK405" s="2382"/>
      <c r="AL405" s="2382"/>
      <c r="AM405" s="2382"/>
      <c r="AN405" s="2382"/>
      <c r="AO405" s="2382"/>
      <c r="AP405" s="2382"/>
      <c r="AQ405" s="2382"/>
      <c r="AR405" s="2382"/>
      <c r="AS405" s="2382"/>
      <c r="AT405" s="2555"/>
      <c r="AU405" s="2318">
        <v>4</v>
      </c>
      <c r="AV405" s="2315"/>
      <c r="AW405" s="2399"/>
      <c r="AX405" s="2399"/>
      <c r="AY405" s="428" t="str">
        <f>IF(AW405=4,"Y","")</f>
        <v/>
      </c>
      <c r="AZ405" s="428"/>
      <c r="BA405" s="428"/>
      <c r="BB405" s="428"/>
      <c r="BC405" s="2316"/>
      <c r="BD405" s="2316"/>
      <c r="BE405" s="2316"/>
      <c r="BF405" s="2316"/>
      <c r="BG405" s="594"/>
      <c r="BH405" s="594"/>
      <c r="BI405" s="594"/>
      <c r="BJ405" s="594"/>
      <c r="BK405" s="376"/>
      <c r="BL405" s="306"/>
      <c r="BM405" s="2382"/>
      <c r="BN405" s="2382"/>
      <c r="BO405" s="2382"/>
      <c r="BP405" s="2382"/>
      <c r="BQ405" s="2382"/>
      <c r="BR405" s="2382"/>
      <c r="BS405" s="2382"/>
      <c r="BT405" s="2382"/>
      <c r="BU405" s="2382"/>
      <c r="BV405" s="2382"/>
      <c r="BW405" s="2382"/>
      <c r="BX405" s="2382"/>
      <c r="BY405" s="589"/>
      <c r="BZ405" s="589"/>
      <c r="CA405" s="589"/>
    </row>
    <row r="406" spans="2:79" ht="16.5" customHeight="1" x14ac:dyDescent="0.3">
      <c r="B406" s="285"/>
      <c r="D406" s="104"/>
      <c r="E406" s="141" t="s">
        <v>304</v>
      </c>
      <c r="F406" s="140"/>
      <c r="G406" s="257"/>
      <c r="H406" s="257"/>
      <c r="I406" s="257"/>
      <c r="J406" s="257"/>
      <c r="K406" s="365"/>
      <c r="L406" s="365"/>
      <c r="M406" s="365"/>
      <c r="N406" s="234"/>
      <c r="O406" s="373" t="s">
        <v>53</v>
      </c>
      <c r="P406" s="2554"/>
      <c r="Q406" s="2382"/>
      <c r="R406" s="2382"/>
      <c r="S406" s="2382"/>
      <c r="T406" s="2382"/>
      <c r="U406" s="2382"/>
      <c r="V406" s="2382"/>
      <c r="W406" s="2382"/>
      <c r="X406" s="2382"/>
      <c r="Y406" s="2382"/>
      <c r="Z406" s="2382"/>
      <c r="AA406" s="2382"/>
      <c r="AB406" s="2382"/>
      <c r="AC406" s="2382"/>
      <c r="AD406" s="2382"/>
      <c r="AE406" s="2382"/>
      <c r="AF406" s="2382"/>
      <c r="AG406" s="2382"/>
      <c r="AH406" s="2382"/>
      <c r="AI406" s="2382"/>
      <c r="AJ406" s="2382"/>
      <c r="AK406" s="2382"/>
      <c r="AL406" s="2382"/>
      <c r="AM406" s="2382"/>
      <c r="AN406" s="2382"/>
      <c r="AO406" s="2382"/>
      <c r="AP406" s="2382"/>
      <c r="AQ406" s="2382"/>
      <c r="AR406" s="2382"/>
      <c r="AS406" s="2382"/>
      <c r="AT406" s="2555"/>
      <c r="AU406" s="2318">
        <v>5</v>
      </c>
      <c r="AV406" s="2315"/>
      <c r="AW406" s="2399">
        <v>5</v>
      </c>
      <c r="AX406" s="2399"/>
      <c r="AY406" s="428" t="str">
        <f>IF(AW406=5,"Y","")</f>
        <v>Y</v>
      </c>
      <c r="AZ406" s="428"/>
      <c r="BA406" s="428"/>
      <c r="BB406" s="428"/>
      <c r="BC406" s="2316"/>
      <c r="BD406" s="2316"/>
      <c r="BE406" s="2316"/>
      <c r="BF406" s="2316"/>
      <c r="BG406" s="594"/>
      <c r="BH406" s="594"/>
      <c r="BI406" s="594"/>
      <c r="BJ406" s="594"/>
      <c r="BK406" s="376"/>
      <c r="BL406" s="306"/>
      <c r="BM406" s="2382"/>
      <c r="BN406" s="2382"/>
      <c r="BO406" s="2382"/>
      <c r="BP406" s="2382"/>
      <c r="BQ406" s="2382"/>
      <c r="BR406" s="2382"/>
      <c r="BS406" s="2382"/>
      <c r="BT406" s="2382"/>
      <c r="BU406" s="2382"/>
      <c r="BV406" s="2382"/>
      <c r="BW406" s="2382"/>
      <c r="BX406" s="2382"/>
      <c r="BY406" s="589"/>
      <c r="BZ406" s="589"/>
      <c r="CA406" s="589"/>
    </row>
    <row r="407" spans="2:79" ht="16.5" customHeight="1" x14ac:dyDescent="0.3">
      <c r="B407" s="285"/>
      <c r="D407" s="62" t="s">
        <v>427</v>
      </c>
      <c r="E407" s="178" t="s">
        <v>81</v>
      </c>
      <c r="F407" s="292"/>
      <c r="G407" s="292"/>
      <c r="H407" s="292"/>
      <c r="I407" s="106"/>
      <c r="J407" s="106"/>
      <c r="K407" s="363"/>
      <c r="L407" s="363"/>
      <c r="M407" s="363"/>
      <c r="N407" s="364"/>
      <c r="O407" s="362"/>
      <c r="P407" s="2554"/>
      <c r="Q407" s="2382"/>
      <c r="R407" s="2382"/>
      <c r="S407" s="2382"/>
      <c r="T407" s="2382"/>
      <c r="U407" s="2382"/>
      <c r="V407" s="2382"/>
      <c r="W407" s="2382"/>
      <c r="X407" s="2382"/>
      <c r="Y407" s="2382"/>
      <c r="Z407" s="2382"/>
      <c r="AA407" s="2382"/>
      <c r="AB407" s="2382"/>
      <c r="AC407" s="2382"/>
      <c r="AD407" s="2382"/>
      <c r="AE407" s="2382"/>
      <c r="AF407" s="2382"/>
      <c r="AG407" s="2382"/>
      <c r="AH407" s="2382"/>
      <c r="AI407" s="2382"/>
      <c r="AJ407" s="2382"/>
      <c r="AK407" s="2382"/>
      <c r="AL407" s="2382"/>
      <c r="AM407" s="2382"/>
      <c r="AN407" s="2382"/>
      <c r="AO407" s="2382"/>
      <c r="AP407" s="2382"/>
      <c r="AQ407" s="2382"/>
      <c r="AR407" s="2382"/>
      <c r="AS407" s="2382"/>
      <c r="AT407" s="2555"/>
      <c r="AU407" s="257"/>
      <c r="AV407" s="105"/>
      <c r="AW407" s="32"/>
      <c r="AX407" s="164"/>
      <c r="AY407" s="108"/>
      <c r="AZ407" s="409"/>
      <c r="BA407" s="409"/>
      <c r="BB407" s="409"/>
      <c r="BC407" s="2427"/>
      <c r="BD407" s="2428"/>
      <c r="BE407" s="414"/>
      <c r="BF407" s="437"/>
      <c r="BG407" s="545"/>
      <c r="BH407" s="545"/>
      <c r="BI407" s="545"/>
      <c r="BJ407" s="109"/>
      <c r="BK407" s="377"/>
      <c r="BL407" s="109"/>
      <c r="BM407" s="2382"/>
      <c r="BN407" s="2382"/>
      <c r="BO407" s="2382"/>
      <c r="BP407" s="2382"/>
      <c r="BQ407" s="2382"/>
      <c r="BR407" s="2382"/>
      <c r="BS407" s="2382"/>
      <c r="BT407" s="2382"/>
      <c r="BU407" s="2382"/>
      <c r="BV407" s="2382"/>
      <c r="BW407" s="2382"/>
      <c r="BX407" s="2382"/>
      <c r="BY407" s="589"/>
      <c r="BZ407" s="589"/>
      <c r="CA407" s="589"/>
    </row>
    <row r="408" spans="2:79" ht="16.5" customHeight="1" x14ac:dyDescent="0.3">
      <c r="B408" s="285"/>
      <c r="D408" s="104"/>
      <c r="E408" s="141" t="s">
        <v>113</v>
      </c>
      <c r="F408" s="257"/>
      <c r="G408" s="257"/>
      <c r="H408" s="257"/>
      <c r="I408" s="257"/>
      <c r="J408" s="257"/>
      <c r="K408" s="365"/>
      <c r="L408" s="365"/>
      <c r="M408" s="365"/>
      <c r="N408" s="234"/>
      <c r="O408" s="373" t="s">
        <v>53</v>
      </c>
      <c r="P408" s="2554"/>
      <c r="Q408" s="2382"/>
      <c r="R408" s="2382"/>
      <c r="S408" s="2382"/>
      <c r="T408" s="2382"/>
      <c r="U408" s="2382"/>
      <c r="V408" s="2382"/>
      <c r="W408" s="2382"/>
      <c r="X408" s="2382"/>
      <c r="Y408" s="2382"/>
      <c r="Z408" s="2382"/>
      <c r="AA408" s="2382"/>
      <c r="AB408" s="2382"/>
      <c r="AC408" s="2382"/>
      <c r="AD408" s="2382"/>
      <c r="AE408" s="2382"/>
      <c r="AF408" s="2382"/>
      <c r="AG408" s="2382"/>
      <c r="AH408" s="2382"/>
      <c r="AI408" s="2382"/>
      <c r="AJ408" s="2382"/>
      <c r="AK408" s="2382"/>
      <c r="AL408" s="2382"/>
      <c r="AM408" s="2382"/>
      <c r="AN408" s="2382"/>
      <c r="AO408" s="2382"/>
      <c r="AP408" s="2382"/>
      <c r="AQ408" s="2382"/>
      <c r="AR408" s="2382"/>
      <c r="AS408" s="2382"/>
      <c r="AT408" s="2555"/>
      <c r="AU408" s="2318">
        <v>1</v>
      </c>
      <c r="AV408" s="2315"/>
      <c r="AW408" s="2399"/>
      <c r="AX408" s="2399"/>
      <c r="AY408" s="428" t="str">
        <f>IF(AW408=1,"Y","")</f>
        <v/>
      </c>
      <c r="AZ408" s="569"/>
      <c r="BA408" s="569"/>
      <c r="BB408" s="569"/>
      <c r="BC408" s="2313"/>
      <c r="BD408" s="2314"/>
      <c r="BE408" s="2316"/>
      <c r="BF408" s="2316"/>
      <c r="BG408" s="594"/>
      <c r="BH408" s="594"/>
      <c r="BI408" s="594"/>
      <c r="BJ408" s="594"/>
      <c r="BK408" s="376"/>
      <c r="BL408" s="306"/>
      <c r="BM408" s="2382"/>
      <c r="BN408" s="2382"/>
      <c r="BO408" s="2382"/>
      <c r="BP408" s="2382"/>
      <c r="BQ408" s="2382"/>
      <c r="BR408" s="2382"/>
      <c r="BS408" s="2382"/>
      <c r="BT408" s="2382"/>
      <c r="BU408" s="2382"/>
      <c r="BV408" s="2382"/>
      <c r="BW408" s="2382"/>
      <c r="BX408" s="2382"/>
      <c r="BY408" s="589"/>
      <c r="BZ408" s="589"/>
      <c r="CA408" s="589"/>
    </row>
    <row r="409" spans="2:79" ht="16.5" customHeight="1" x14ac:dyDescent="0.3">
      <c r="B409" s="285"/>
      <c r="D409" s="25"/>
      <c r="E409" s="72" t="s">
        <v>114</v>
      </c>
      <c r="F409" s="106"/>
      <c r="G409" s="106"/>
      <c r="H409" s="106"/>
      <c r="I409" s="106"/>
      <c r="J409" s="106"/>
      <c r="K409" s="363"/>
      <c r="L409" s="363"/>
      <c r="M409" s="363"/>
      <c r="N409" s="364"/>
      <c r="O409" s="373" t="s">
        <v>53</v>
      </c>
      <c r="P409" s="2554"/>
      <c r="Q409" s="2382"/>
      <c r="R409" s="2382"/>
      <c r="S409" s="2382"/>
      <c r="T409" s="2382"/>
      <c r="U409" s="2382"/>
      <c r="V409" s="2382"/>
      <c r="W409" s="2382"/>
      <c r="X409" s="2382"/>
      <c r="Y409" s="2382"/>
      <c r="Z409" s="2382"/>
      <c r="AA409" s="2382"/>
      <c r="AB409" s="2382"/>
      <c r="AC409" s="2382"/>
      <c r="AD409" s="2382"/>
      <c r="AE409" s="2382"/>
      <c r="AF409" s="2382"/>
      <c r="AG409" s="2382"/>
      <c r="AH409" s="2382"/>
      <c r="AI409" s="2382"/>
      <c r="AJ409" s="2382"/>
      <c r="AK409" s="2382"/>
      <c r="AL409" s="2382"/>
      <c r="AM409" s="2382"/>
      <c r="AN409" s="2382"/>
      <c r="AO409" s="2382"/>
      <c r="AP409" s="2382"/>
      <c r="AQ409" s="2382"/>
      <c r="AR409" s="2382"/>
      <c r="AS409" s="2382"/>
      <c r="AT409" s="2555"/>
      <c r="AU409" s="2318">
        <v>2</v>
      </c>
      <c r="AV409" s="2315"/>
      <c r="AW409" s="2399"/>
      <c r="AX409" s="2399"/>
      <c r="AY409" s="428" t="str">
        <f>IF(AW409=2,"Y","")</f>
        <v/>
      </c>
      <c r="AZ409" s="428"/>
      <c r="BA409" s="428"/>
      <c r="BB409" s="428"/>
      <c r="BC409" s="2316"/>
      <c r="BD409" s="2316"/>
      <c r="BE409" s="2316"/>
      <c r="BF409" s="2316"/>
      <c r="BG409" s="594"/>
      <c r="BH409" s="594"/>
      <c r="BI409" s="594"/>
      <c r="BJ409" s="594"/>
      <c r="BK409" s="376"/>
      <c r="BL409" s="306"/>
      <c r="BM409" s="2382"/>
      <c r="BN409" s="2382"/>
      <c r="BO409" s="2382"/>
      <c r="BP409" s="2382"/>
      <c r="BQ409" s="2382"/>
      <c r="BR409" s="2382"/>
      <c r="BS409" s="2382"/>
      <c r="BT409" s="2382"/>
      <c r="BU409" s="2382"/>
      <c r="BV409" s="2382"/>
      <c r="BW409" s="2382"/>
      <c r="BX409" s="2382"/>
      <c r="BY409" s="589"/>
      <c r="BZ409" s="589"/>
      <c r="CA409" s="589"/>
    </row>
    <row r="410" spans="2:79" ht="16.5" customHeight="1" x14ac:dyDescent="0.3">
      <c r="B410" s="285"/>
      <c r="D410" s="104"/>
      <c r="E410" s="141" t="s">
        <v>115</v>
      </c>
      <c r="F410" s="257"/>
      <c r="G410" s="257"/>
      <c r="H410" s="257"/>
      <c r="I410" s="257"/>
      <c r="J410" s="257"/>
      <c r="K410" s="365"/>
      <c r="L410" s="365"/>
      <c r="M410" s="365"/>
      <c r="N410" s="234"/>
      <c r="O410" s="373" t="s">
        <v>53</v>
      </c>
      <c r="P410" s="2554"/>
      <c r="Q410" s="2382"/>
      <c r="R410" s="2382"/>
      <c r="S410" s="2382"/>
      <c r="T410" s="2382"/>
      <c r="U410" s="2382"/>
      <c r="V410" s="2382"/>
      <c r="W410" s="2382"/>
      <c r="X410" s="2382"/>
      <c r="Y410" s="2382"/>
      <c r="Z410" s="2382"/>
      <c r="AA410" s="2382"/>
      <c r="AB410" s="2382"/>
      <c r="AC410" s="2382"/>
      <c r="AD410" s="2382"/>
      <c r="AE410" s="2382"/>
      <c r="AF410" s="2382"/>
      <c r="AG410" s="2382"/>
      <c r="AH410" s="2382"/>
      <c r="AI410" s="2382"/>
      <c r="AJ410" s="2382"/>
      <c r="AK410" s="2382"/>
      <c r="AL410" s="2382"/>
      <c r="AM410" s="2382"/>
      <c r="AN410" s="2382"/>
      <c r="AO410" s="2382"/>
      <c r="AP410" s="2382"/>
      <c r="AQ410" s="2382"/>
      <c r="AR410" s="2382"/>
      <c r="AS410" s="2382"/>
      <c r="AT410" s="2555"/>
      <c r="AU410" s="2559">
        <v>3</v>
      </c>
      <c r="AV410" s="2318"/>
      <c r="AW410" s="2413"/>
      <c r="AX410" s="2414"/>
      <c r="AY410" s="428" t="str">
        <f>IF(AW410=3,"Y","")</f>
        <v/>
      </c>
      <c r="AZ410" s="569"/>
      <c r="BA410" s="569"/>
      <c r="BB410" s="569"/>
      <c r="BC410" s="2313"/>
      <c r="BD410" s="2314"/>
      <c r="BE410" s="2313"/>
      <c r="BF410" s="2314"/>
      <c r="BG410" s="594"/>
      <c r="BH410" s="594"/>
      <c r="BI410" s="594"/>
      <c r="BJ410" s="306"/>
      <c r="BK410" s="376"/>
      <c r="BL410" s="306"/>
      <c r="BM410" s="2382"/>
      <c r="BN410" s="2382"/>
      <c r="BO410" s="2382"/>
      <c r="BP410" s="2382"/>
      <c r="BQ410" s="2382"/>
      <c r="BR410" s="2382"/>
      <c r="BS410" s="2382"/>
      <c r="BT410" s="2382"/>
      <c r="BU410" s="2382"/>
      <c r="BV410" s="2382"/>
      <c r="BW410" s="2382"/>
      <c r="BX410" s="2382"/>
      <c r="BY410" s="589"/>
      <c r="BZ410" s="589"/>
      <c r="CA410" s="589"/>
    </row>
    <row r="411" spans="2:79" ht="16.5" customHeight="1" x14ac:dyDescent="0.3">
      <c r="B411" s="285"/>
      <c r="D411" s="25"/>
      <c r="E411" s="72" t="s">
        <v>116</v>
      </c>
      <c r="F411" s="106"/>
      <c r="G411" s="106"/>
      <c r="H411" s="106"/>
      <c r="I411" s="106"/>
      <c r="J411" s="106"/>
      <c r="K411" s="363"/>
      <c r="L411" s="363"/>
      <c r="M411" s="363"/>
      <c r="N411" s="364"/>
      <c r="O411" s="373" t="s">
        <v>53</v>
      </c>
      <c r="P411" s="2554"/>
      <c r="Q411" s="2382"/>
      <c r="R411" s="2382"/>
      <c r="S411" s="2382"/>
      <c r="T411" s="2382"/>
      <c r="U411" s="2382"/>
      <c r="V411" s="2382"/>
      <c r="W411" s="2382"/>
      <c r="X411" s="2382"/>
      <c r="Y411" s="2382"/>
      <c r="Z411" s="2382"/>
      <c r="AA411" s="2382"/>
      <c r="AB411" s="2382"/>
      <c r="AC411" s="2382"/>
      <c r="AD411" s="2382"/>
      <c r="AE411" s="2382"/>
      <c r="AF411" s="2382"/>
      <c r="AG411" s="2382"/>
      <c r="AH411" s="2382"/>
      <c r="AI411" s="2382"/>
      <c r="AJ411" s="2382"/>
      <c r="AK411" s="2382"/>
      <c r="AL411" s="2382"/>
      <c r="AM411" s="2382"/>
      <c r="AN411" s="2382"/>
      <c r="AO411" s="2382"/>
      <c r="AP411" s="2382"/>
      <c r="AQ411" s="2382"/>
      <c r="AR411" s="2382"/>
      <c r="AS411" s="2382"/>
      <c r="AT411" s="2555"/>
      <c r="AU411" s="2559">
        <v>4</v>
      </c>
      <c r="AV411" s="2318"/>
      <c r="AW411" s="2413">
        <v>4</v>
      </c>
      <c r="AX411" s="2414"/>
      <c r="AY411" s="428" t="str">
        <f>IF(AW411=4,"Y","")</f>
        <v>Y</v>
      </c>
      <c r="AZ411" s="569"/>
      <c r="BA411" s="569"/>
      <c r="BB411" s="569"/>
      <c r="BC411" s="2313"/>
      <c r="BD411" s="2314"/>
      <c r="BE411" s="2313"/>
      <c r="BF411" s="2314"/>
      <c r="BG411" s="594"/>
      <c r="BH411" s="594"/>
      <c r="BI411" s="594"/>
      <c r="BJ411" s="306"/>
      <c r="BK411" s="376"/>
      <c r="BL411" s="306"/>
      <c r="BM411" s="2382"/>
      <c r="BN411" s="2382"/>
      <c r="BO411" s="2382"/>
      <c r="BP411" s="2382"/>
      <c r="BQ411" s="2382"/>
      <c r="BR411" s="2382"/>
      <c r="BS411" s="2382"/>
      <c r="BT411" s="2382"/>
      <c r="BU411" s="2382"/>
      <c r="BV411" s="2382"/>
      <c r="BW411" s="2382"/>
      <c r="BX411" s="2382"/>
      <c r="BY411" s="589"/>
      <c r="BZ411" s="589"/>
      <c r="CA411" s="589"/>
    </row>
    <row r="412" spans="2:79" s="398" customFormat="1" ht="16.5" customHeight="1" x14ac:dyDescent="0.3">
      <c r="B412" s="460"/>
      <c r="D412" s="167" t="s">
        <v>198</v>
      </c>
      <c r="E412" s="106"/>
      <c r="F412" s="106"/>
      <c r="G412" s="106"/>
      <c r="H412" s="106"/>
      <c r="I412" s="106"/>
      <c r="J412" s="106"/>
      <c r="K412" s="363"/>
      <c r="L412" s="363"/>
      <c r="M412" s="363"/>
      <c r="N412" s="364"/>
      <c r="O412" s="363"/>
      <c r="P412" s="2554"/>
      <c r="Q412" s="2382"/>
      <c r="R412" s="2382"/>
      <c r="S412" s="2382"/>
      <c r="T412" s="2382"/>
      <c r="U412" s="2382"/>
      <c r="V412" s="2382"/>
      <c r="W412" s="2382"/>
      <c r="X412" s="2382"/>
      <c r="Y412" s="2382"/>
      <c r="Z412" s="2382"/>
      <c r="AA412" s="2382"/>
      <c r="AB412" s="2382"/>
      <c r="AC412" s="2382"/>
      <c r="AD412" s="2382"/>
      <c r="AE412" s="2382"/>
      <c r="AF412" s="2382"/>
      <c r="AG412" s="2382"/>
      <c r="AH412" s="2382"/>
      <c r="AI412" s="2382"/>
      <c r="AJ412" s="2382"/>
      <c r="AK412" s="2382"/>
      <c r="AL412" s="2382"/>
      <c r="AM412" s="2382"/>
      <c r="AN412" s="2382"/>
      <c r="AO412" s="2382"/>
      <c r="AP412" s="2382"/>
      <c r="AQ412" s="2382"/>
      <c r="AR412" s="2382"/>
      <c r="AS412" s="2382"/>
      <c r="AT412" s="2555"/>
      <c r="AU412" s="257"/>
      <c r="AV412" s="105"/>
      <c r="AW412" s="32"/>
      <c r="AX412" s="164"/>
      <c r="AY412" s="108"/>
      <c r="AZ412" s="409"/>
      <c r="BA412" s="409"/>
      <c r="BB412" s="409"/>
      <c r="BC412" s="2427"/>
      <c r="BD412" s="2428"/>
      <c r="BE412" s="688"/>
      <c r="BF412" s="689"/>
      <c r="BG412" s="341"/>
      <c r="BH412" s="341"/>
      <c r="BI412" s="341"/>
      <c r="BJ412" s="463"/>
      <c r="BK412" s="478"/>
      <c r="BL412" s="463"/>
      <c r="BM412" s="2382"/>
      <c r="BN412" s="2382"/>
      <c r="BO412" s="2382"/>
      <c r="BP412" s="2382"/>
      <c r="BQ412" s="2382"/>
      <c r="BR412" s="2382"/>
      <c r="BS412" s="2382"/>
      <c r="BT412" s="2382"/>
      <c r="BU412" s="2382"/>
      <c r="BV412" s="2382"/>
      <c r="BW412" s="2382"/>
      <c r="BX412" s="2382"/>
      <c r="BY412" s="589"/>
      <c r="BZ412" s="589"/>
      <c r="CA412" s="589"/>
    </row>
    <row r="413" spans="2:79" ht="16.5" customHeight="1" x14ac:dyDescent="0.3">
      <c r="B413" s="285"/>
      <c r="D413" s="537" t="s">
        <v>428</v>
      </c>
      <c r="E413" s="538" t="s">
        <v>345</v>
      </c>
      <c r="F413" s="549"/>
      <c r="G413" s="106"/>
      <c r="H413" s="106"/>
      <c r="I413" s="106"/>
      <c r="J413" s="106"/>
      <c r="K413" s="363"/>
      <c r="L413" s="363"/>
      <c r="M413" s="363"/>
      <c r="N413" s="364"/>
      <c r="O413" s="373" t="s">
        <v>53</v>
      </c>
      <c r="P413" s="2554"/>
      <c r="Q413" s="2382"/>
      <c r="R413" s="2382"/>
      <c r="S413" s="2382"/>
      <c r="T413" s="2382"/>
      <c r="U413" s="2382"/>
      <c r="V413" s="2382"/>
      <c r="W413" s="2382"/>
      <c r="X413" s="2382"/>
      <c r="Y413" s="2382"/>
      <c r="Z413" s="2382"/>
      <c r="AA413" s="2382"/>
      <c r="AB413" s="2382"/>
      <c r="AC413" s="2382"/>
      <c r="AD413" s="2382"/>
      <c r="AE413" s="2382"/>
      <c r="AF413" s="2382"/>
      <c r="AG413" s="2382"/>
      <c r="AH413" s="2382"/>
      <c r="AI413" s="2382"/>
      <c r="AJ413" s="2382"/>
      <c r="AK413" s="2382"/>
      <c r="AL413" s="2382"/>
      <c r="AM413" s="2382"/>
      <c r="AN413" s="2382"/>
      <c r="AO413" s="2382"/>
      <c r="AP413" s="2382"/>
      <c r="AQ413" s="2382"/>
      <c r="AR413" s="2382"/>
      <c r="AS413" s="2382"/>
      <c r="AT413" s="2555"/>
      <c r="AU413" s="2559">
        <v>1</v>
      </c>
      <c r="AV413" s="2318"/>
      <c r="AW413" s="2413">
        <v>1</v>
      </c>
      <c r="AX413" s="2414"/>
      <c r="AY413" s="428" t="str">
        <f>IF(AW413=1,"Y","")</f>
        <v>Y</v>
      </c>
      <c r="AZ413" s="569"/>
      <c r="BA413" s="569"/>
      <c r="BB413" s="569"/>
      <c r="BC413" s="2313"/>
      <c r="BD413" s="2314"/>
      <c r="BE413" s="2313"/>
      <c r="BF413" s="2314"/>
      <c r="BG413" s="594"/>
      <c r="BH413" s="594"/>
      <c r="BI413" s="594"/>
      <c r="BJ413" s="306"/>
      <c r="BK413" s="376"/>
      <c r="BL413" s="306"/>
      <c r="BM413" s="2382"/>
      <c r="BN413" s="2382"/>
      <c r="BO413" s="2382"/>
      <c r="BP413" s="2382"/>
      <c r="BQ413" s="2382"/>
      <c r="BR413" s="2382"/>
      <c r="BS413" s="2382"/>
      <c r="BT413" s="2382"/>
      <c r="BU413" s="2382"/>
      <c r="BV413" s="2382"/>
      <c r="BW413" s="2382"/>
      <c r="BX413" s="2382"/>
      <c r="BY413" s="589"/>
      <c r="BZ413" s="589"/>
      <c r="CA413" s="589"/>
    </row>
    <row r="414" spans="2:79" ht="16.5" customHeight="1" x14ac:dyDescent="0.3">
      <c r="B414" s="285"/>
      <c r="D414" s="179" t="s">
        <v>429</v>
      </c>
      <c r="E414" s="133" t="s">
        <v>311</v>
      </c>
      <c r="F414" s="106"/>
      <c r="G414" s="106"/>
      <c r="H414" s="106"/>
      <c r="I414" s="106"/>
      <c r="J414" s="106"/>
      <c r="K414" s="363"/>
      <c r="L414" s="363"/>
      <c r="M414" s="363"/>
      <c r="N414" s="364"/>
      <c r="O414" s="340" t="s">
        <v>180</v>
      </c>
      <c r="P414" s="2554"/>
      <c r="Q414" s="2382"/>
      <c r="R414" s="2382"/>
      <c r="S414" s="2382"/>
      <c r="T414" s="2382"/>
      <c r="U414" s="2382"/>
      <c r="V414" s="2382"/>
      <c r="W414" s="2382"/>
      <c r="X414" s="2382"/>
      <c r="Y414" s="2382"/>
      <c r="Z414" s="2382"/>
      <c r="AA414" s="2382"/>
      <c r="AB414" s="2382"/>
      <c r="AC414" s="2382"/>
      <c r="AD414" s="2382"/>
      <c r="AE414" s="2382"/>
      <c r="AF414" s="2382"/>
      <c r="AG414" s="2382"/>
      <c r="AH414" s="2382"/>
      <c r="AI414" s="2382"/>
      <c r="AJ414" s="2382"/>
      <c r="AK414" s="2382"/>
      <c r="AL414" s="2382"/>
      <c r="AM414" s="2382"/>
      <c r="AN414" s="2382"/>
      <c r="AO414" s="2382"/>
      <c r="AP414" s="2382"/>
      <c r="AQ414" s="2382"/>
      <c r="AR414" s="2382"/>
      <c r="AS414" s="2382"/>
      <c r="AT414" s="2555"/>
      <c r="AU414" s="2318">
        <v>3</v>
      </c>
      <c r="AV414" s="2315"/>
      <c r="AW414" s="2399">
        <v>3</v>
      </c>
      <c r="AX414" s="2399"/>
      <c r="AY414" s="108"/>
      <c r="AZ414" s="409"/>
      <c r="BA414" s="409"/>
      <c r="BB414" s="409"/>
      <c r="BC414" s="2383"/>
      <c r="BD414" s="2384"/>
      <c r="BE414" s="694"/>
      <c r="BF414" s="695"/>
      <c r="BG414" s="571"/>
      <c r="BH414" s="571"/>
      <c r="BI414" s="571"/>
      <c r="BJ414" s="299"/>
      <c r="BK414" s="379"/>
      <c r="BL414" s="299"/>
      <c r="BM414" s="2382"/>
      <c r="BN414" s="2382"/>
      <c r="BO414" s="2382"/>
      <c r="BP414" s="2382"/>
      <c r="BQ414" s="2382"/>
      <c r="BR414" s="2382"/>
      <c r="BS414" s="2382"/>
      <c r="BT414" s="2382"/>
      <c r="BU414" s="2382"/>
      <c r="BV414" s="2382"/>
      <c r="BW414" s="2382"/>
      <c r="BX414" s="2382"/>
      <c r="BY414" s="589"/>
      <c r="BZ414" s="589"/>
      <c r="CA414" s="589"/>
    </row>
    <row r="415" spans="2:79" ht="16.5" customHeight="1" x14ac:dyDescent="0.3">
      <c r="B415" s="285"/>
      <c r="D415" s="176" t="s">
        <v>430</v>
      </c>
      <c r="E415" s="23" t="s">
        <v>327</v>
      </c>
      <c r="F415" s="257"/>
      <c r="G415" s="257"/>
      <c r="H415" s="257"/>
      <c r="I415" s="257"/>
      <c r="J415" s="257"/>
      <c r="K415" s="365"/>
      <c r="L415" s="365"/>
      <c r="M415" s="365"/>
      <c r="N415" s="234"/>
      <c r="O415" s="362"/>
      <c r="P415" s="2554"/>
      <c r="Q415" s="2382"/>
      <c r="R415" s="2382"/>
      <c r="S415" s="2382"/>
      <c r="T415" s="2382"/>
      <c r="U415" s="2382"/>
      <c r="V415" s="2382"/>
      <c r="W415" s="2382"/>
      <c r="X415" s="2382"/>
      <c r="Y415" s="2382"/>
      <c r="Z415" s="2382"/>
      <c r="AA415" s="2382"/>
      <c r="AB415" s="2382"/>
      <c r="AC415" s="2382"/>
      <c r="AD415" s="2382"/>
      <c r="AE415" s="2382"/>
      <c r="AF415" s="2382"/>
      <c r="AG415" s="2382"/>
      <c r="AH415" s="2382"/>
      <c r="AI415" s="2382"/>
      <c r="AJ415" s="2382"/>
      <c r="AK415" s="2382"/>
      <c r="AL415" s="2382"/>
      <c r="AM415" s="2382"/>
      <c r="AN415" s="2382"/>
      <c r="AO415" s="2382"/>
      <c r="AP415" s="2382"/>
      <c r="AQ415" s="2382"/>
      <c r="AR415" s="2382"/>
      <c r="AS415" s="2382"/>
      <c r="AT415" s="2555"/>
      <c r="AU415" s="2318"/>
      <c r="AV415" s="2315"/>
      <c r="AW415" s="2316"/>
      <c r="AX415" s="2316"/>
      <c r="AY415" s="108"/>
      <c r="AZ415" s="409"/>
      <c r="BA415" s="409"/>
      <c r="BB415" s="409"/>
      <c r="BC415" s="2395"/>
      <c r="BD415" s="2396"/>
      <c r="BE415" s="293"/>
      <c r="BF415" s="294"/>
      <c r="BG415" s="571"/>
      <c r="BH415" s="571"/>
      <c r="BI415" s="571"/>
      <c r="BJ415" s="299"/>
      <c r="BK415" s="379"/>
      <c r="BL415" s="299"/>
      <c r="BM415" s="2382"/>
      <c r="BN415" s="2382"/>
      <c r="BO415" s="2382"/>
      <c r="BP415" s="2382"/>
      <c r="BQ415" s="2382"/>
      <c r="BR415" s="2382"/>
      <c r="BS415" s="2382"/>
      <c r="BT415" s="2382"/>
      <c r="BU415" s="2382"/>
      <c r="BV415" s="2382"/>
      <c r="BW415" s="2382"/>
      <c r="BX415" s="2382"/>
      <c r="BY415" s="589"/>
      <c r="BZ415" s="589"/>
      <c r="CA415" s="589"/>
    </row>
    <row r="416" spans="2:79" ht="16.5" customHeight="1" x14ac:dyDescent="0.3">
      <c r="B416" s="285"/>
      <c r="D416" s="2444" t="s">
        <v>657</v>
      </c>
      <c r="E416" s="2445"/>
      <c r="F416" s="2445"/>
      <c r="G416" s="2445"/>
      <c r="H416" s="2445"/>
      <c r="I416" s="2445"/>
      <c r="J416" s="2445"/>
      <c r="K416" s="2445"/>
      <c r="L416" s="2445"/>
      <c r="M416" s="2445"/>
      <c r="N416" s="2446"/>
      <c r="O416" s="241"/>
      <c r="P416" s="2554"/>
      <c r="Q416" s="2382"/>
      <c r="R416" s="2382"/>
      <c r="S416" s="2382"/>
      <c r="T416" s="2382"/>
      <c r="U416" s="2382"/>
      <c r="V416" s="2382"/>
      <c r="W416" s="2382"/>
      <c r="X416" s="2382"/>
      <c r="Y416" s="2382"/>
      <c r="Z416" s="2382"/>
      <c r="AA416" s="2382"/>
      <c r="AB416" s="2382"/>
      <c r="AC416" s="2382"/>
      <c r="AD416" s="2382"/>
      <c r="AE416" s="2382"/>
      <c r="AF416" s="2382"/>
      <c r="AG416" s="2382"/>
      <c r="AH416" s="2382"/>
      <c r="AI416" s="2382"/>
      <c r="AJ416" s="2382"/>
      <c r="AK416" s="2382"/>
      <c r="AL416" s="2382"/>
      <c r="AM416" s="2382"/>
      <c r="AN416" s="2382"/>
      <c r="AO416" s="2382"/>
      <c r="AP416" s="2382"/>
      <c r="AQ416" s="2382"/>
      <c r="AR416" s="2382"/>
      <c r="AS416" s="2382"/>
      <c r="AT416" s="2555"/>
      <c r="AU416" s="2561"/>
      <c r="AV416" s="2429"/>
      <c r="AW416" s="2431"/>
      <c r="AX416" s="2431"/>
      <c r="AY416" s="180"/>
      <c r="AZ416" s="217"/>
      <c r="BA416" s="217"/>
      <c r="BB416" s="217"/>
      <c r="BC416" s="2442"/>
      <c r="BD416" s="2443"/>
      <c r="BE416" s="330"/>
      <c r="BF416" s="331"/>
      <c r="BG416" s="571"/>
      <c r="BH416" s="571"/>
      <c r="BI416" s="571"/>
      <c r="BJ416" s="299"/>
      <c r="BK416" s="379"/>
      <c r="BL416" s="299"/>
      <c r="BM416" s="2382"/>
      <c r="BN416" s="2382"/>
      <c r="BO416" s="2382"/>
      <c r="BP416" s="2382"/>
      <c r="BQ416" s="2382"/>
      <c r="BR416" s="2382"/>
      <c r="BS416" s="2382"/>
      <c r="BT416" s="2382"/>
      <c r="BU416" s="2382"/>
      <c r="BV416" s="2382"/>
      <c r="BW416" s="2382"/>
      <c r="BX416" s="2382"/>
      <c r="BY416" s="589"/>
      <c r="BZ416" s="589"/>
      <c r="CA416" s="589"/>
    </row>
    <row r="417" spans="2:79" ht="16.5" customHeight="1" x14ac:dyDescent="0.3">
      <c r="B417" s="285"/>
      <c r="D417" s="2447"/>
      <c r="E417" s="2448"/>
      <c r="F417" s="2448"/>
      <c r="G417" s="2448"/>
      <c r="H417" s="2448"/>
      <c r="I417" s="2448"/>
      <c r="J417" s="2448"/>
      <c r="K417" s="2448"/>
      <c r="L417" s="2448"/>
      <c r="M417" s="2448"/>
      <c r="N417" s="2449"/>
      <c r="O417" s="242"/>
      <c r="P417" s="2554"/>
      <c r="Q417" s="2382"/>
      <c r="R417" s="2382"/>
      <c r="S417" s="2382"/>
      <c r="T417" s="2382"/>
      <c r="U417" s="2382"/>
      <c r="V417" s="2382"/>
      <c r="W417" s="2382"/>
      <c r="X417" s="2382"/>
      <c r="Y417" s="2382"/>
      <c r="Z417" s="2382"/>
      <c r="AA417" s="2382"/>
      <c r="AB417" s="2382"/>
      <c r="AC417" s="2382"/>
      <c r="AD417" s="2382"/>
      <c r="AE417" s="2382"/>
      <c r="AF417" s="2382"/>
      <c r="AG417" s="2382"/>
      <c r="AH417" s="2382"/>
      <c r="AI417" s="2382"/>
      <c r="AJ417" s="2382"/>
      <c r="AK417" s="2382"/>
      <c r="AL417" s="2382"/>
      <c r="AM417" s="2382"/>
      <c r="AN417" s="2382"/>
      <c r="AO417" s="2382"/>
      <c r="AP417" s="2382"/>
      <c r="AQ417" s="2382"/>
      <c r="AR417" s="2382"/>
      <c r="AS417" s="2382"/>
      <c r="AT417" s="2555"/>
      <c r="AU417" s="2550"/>
      <c r="AV417" s="2418"/>
      <c r="AW417" s="2312"/>
      <c r="AX417" s="2312"/>
      <c r="AY417" s="127"/>
      <c r="AZ417" s="151"/>
      <c r="BA417" s="151"/>
      <c r="BB417" s="151"/>
      <c r="BC417" s="2380"/>
      <c r="BD417" s="2381"/>
      <c r="BE417" s="328"/>
      <c r="BF417" s="329"/>
      <c r="BG417" s="571"/>
      <c r="BH417" s="571"/>
      <c r="BI417" s="571"/>
      <c r="BJ417" s="299"/>
      <c r="BK417" s="379"/>
      <c r="BL417" s="299"/>
      <c r="BM417" s="2382"/>
      <c r="BN417" s="2382"/>
      <c r="BO417" s="2382"/>
      <c r="BP417" s="2382"/>
      <c r="BQ417" s="2382"/>
      <c r="BR417" s="2382"/>
      <c r="BS417" s="2382"/>
      <c r="BT417" s="2382"/>
      <c r="BU417" s="2382"/>
      <c r="BV417" s="2382"/>
      <c r="BW417" s="2382"/>
      <c r="BX417" s="2382"/>
      <c r="BY417" s="589"/>
      <c r="BZ417" s="589"/>
      <c r="CA417" s="589"/>
    </row>
    <row r="418" spans="2:79" ht="16.5" customHeight="1" x14ac:dyDescent="0.3">
      <c r="B418" s="285"/>
      <c r="D418" s="25"/>
      <c r="E418" s="72" t="s">
        <v>144</v>
      </c>
      <c r="F418" s="64"/>
      <c r="G418" s="106"/>
      <c r="H418" s="106"/>
      <c r="I418" s="106"/>
      <c r="J418" s="106"/>
      <c r="K418" s="363"/>
      <c r="L418" s="363"/>
      <c r="M418" s="363"/>
      <c r="N418" s="364"/>
      <c r="O418" s="373" t="s">
        <v>53</v>
      </c>
      <c r="P418" s="2554"/>
      <c r="Q418" s="2382"/>
      <c r="R418" s="2382"/>
      <c r="S418" s="2382"/>
      <c r="T418" s="2382"/>
      <c r="U418" s="2382"/>
      <c r="V418" s="2382"/>
      <c r="W418" s="2382"/>
      <c r="X418" s="2382"/>
      <c r="Y418" s="2382"/>
      <c r="Z418" s="2382"/>
      <c r="AA418" s="2382"/>
      <c r="AB418" s="2382"/>
      <c r="AC418" s="2382"/>
      <c r="AD418" s="2382"/>
      <c r="AE418" s="2382"/>
      <c r="AF418" s="2382"/>
      <c r="AG418" s="2382"/>
      <c r="AH418" s="2382"/>
      <c r="AI418" s="2382"/>
      <c r="AJ418" s="2382"/>
      <c r="AK418" s="2382"/>
      <c r="AL418" s="2382"/>
      <c r="AM418" s="2382"/>
      <c r="AN418" s="2382"/>
      <c r="AO418" s="2382"/>
      <c r="AP418" s="2382"/>
      <c r="AQ418" s="2382"/>
      <c r="AR418" s="2382"/>
      <c r="AS418" s="2382"/>
      <c r="AT418" s="2555"/>
      <c r="AU418" s="2316">
        <v>2</v>
      </c>
      <c r="AV418" s="2316"/>
      <c r="AW418" s="2399"/>
      <c r="AX418" s="2399"/>
      <c r="AY418" s="108"/>
      <c r="AZ418" s="108"/>
      <c r="BA418" s="108"/>
      <c r="BB418" s="108"/>
      <c r="BC418" s="2357" t="s">
        <v>668</v>
      </c>
      <c r="BD418" s="2358"/>
      <c r="BE418" s="2363">
        <f>[37]Introduction!$M$12</f>
        <v>-66080.967321599834</v>
      </c>
      <c r="BF418" s="2371"/>
      <c r="BG418" s="594"/>
      <c r="BH418" s="594"/>
      <c r="BI418" s="594"/>
      <c r="BJ418" s="594"/>
      <c r="BK418" s="376"/>
      <c r="BL418" s="306"/>
      <c r="BM418" s="2382"/>
      <c r="BN418" s="2382"/>
      <c r="BO418" s="2382"/>
      <c r="BP418" s="2382"/>
      <c r="BQ418" s="2382"/>
      <c r="BR418" s="2382"/>
      <c r="BS418" s="2382"/>
      <c r="BT418" s="2382"/>
      <c r="BU418" s="2382"/>
      <c r="BV418" s="2382"/>
      <c r="BW418" s="2382"/>
      <c r="BX418" s="2382"/>
      <c r="BY418" s="589"/>
      <c r="BZ418" s="589"/>
      <c r="CA418" s="589"/>
    </row>
    <row r="419" spans="2:79" ht="16.5" customHeight="1" x14ac:dyDescent="0.3">
      <c r="B419" s="285"/>
      <c r="D419" s="104"/>
      <c r="E419" s="141" t="s">
        <v>145</v>
      </c>
      <c r="F419" s="140"/>
      <c r="G419" s="257"/>
      <c r="H419" s="257"/>
      <c r="I419" s="257"/>
      <c r="J419" s="257"/>
      <c r="K419" s="365"/>
      <c r="L419" s="365"/>
      <c r="M419" s="365"/>
      <c r="N419" s="234"/>
      <c r="O419" s="373" t="s">
        <v>53</v>
      </c>
      <c r="P419" s="2554"/>
      <c r="Q419" s="2382"/>
      <c r="R419" s="2382"/>
      <c r="S419" s="2382"/>
      <c r="T419" s="2382"/>
      <c r="U419" s="2382"/>
      <c r="V419" s="2382"/>
      <c r="W419" s="2382"/>
      <c r="X419" s="2382"/>
      <c r="Y419" s="2382"/>
      <c r="Z419" s="2382"/>
      <c r="AA419" s="2382"/>
      <c r="AB419" s="2382"/>
      <c r="AC419" s="2382"/>
      <c r="AD419" s="2382"/>
      <c r="AE419" s="2382"/>
      <c r="AF419" s="2382"/>
      <c r="AG419" s="2382"/>
      <c r="AH419" s="2382"/>
      <c r="AI419" s="2382"/>
      <c r="AJ419" s="2382"/>
      <c r="AK419" s="2382"/>
      <c r="AL419" s="2382"/>
      <c r="AM419" s="2382"/>
      <c r="AN419" s="2382"/>
      <c r="AO419" s="2382"/>
      <c r="AP419" s="2382"/>
      <c r="AQ419" s="2382"/>
      <c r="AR419" s="2382"/>
      <c r="AS419" s="2382"/>
      <c r="AT419" s="2555"/>
      <c r="AU419" s="2313">
        <v>3</v>
      </c>
      <c r="AV419" s="2314"/>
      <c r="AW419" s="2399"/>
      <c r="AX419" s="2399"/>
      <c r="AY419" s="108"/>
      <c r="AZ419" s="108"/>
      <c r="BA419" s="108"/>
      <c r="BB419" s="108"/>
      <c r="BC419" s="2359"/>
      <c r="BD419" s="2360"/>
      <c r="BE419" s="2327"/>
      <c r="BF419" s="2373"/>
      <c r="BG419" s="594"/>
      <c r="BH419" s="594"/>
      <c r="BI419" s="594"/>
      <c r="BJ419" s="594"/>
      <c r="BK419" s="376"/>
      <c r="BL419" s="306"/>
      <c r="BM419" s="2382"/>
      <c r="BN419" s="2382"/>
      <c r="BO419" s="2382"/>
      <c r="BP419" s="2382"/>
      <c r="BQ419" s="2382"/>
      <c r="BR419" s="2382"/>
      <c r="BS419" s="2382"/>
      <c r="BT419" s="2382"/>
      <c r="BU419" s="2382"/>
      <c r="BV419" s="2382"/>
      <c r="BW419" s="2382"/>
      <c r="BX419" s="2382"/>
      <c r="BY419" s="589"/>
      <c r="BZ419" s="589"/>
      <c r="CA419" s="589"/>
    </row>
    <row r="420" spans="2:79" ht="16.5" customHeight="1" x14ac:dyDescent="0.3">
      <c r="B420" s="285"/>
      <c r="D420" s="25"/>
      <c r="E420" s="72" t="s">
        <v>146</v>
      </c>
      <c r="F420" s="64"/>
      <c r="G420" s="106"/>
      <c r="H420" s="106"/>
      <c r="I420" s="106"/>
      <c r="J420" s="106"/>
      <c r="K420" s="363"/>
      <c r="L420" s="363"/>
      <c r="M420" s="363"/>
      <c r="N420" s="364"/>
      <c r="O420" s="373" t="s">
        <v>53</v>
      </c>
      <c r="P420" s="2554"/>
      <c r="Q420" s="2382"/>
      <c r="R420" s="2382"/>
      <c r="S420" s="2382"/>
      <c r="T420" s="2382"/>
      <c r="U420" s="2382"/>
      <c r="V420" s="2382"/>
      <c r="W420" s="2382"/>
      <c r="X420" s="2382"/>
      <c r="Y420" s="2382"/>
      <c r="Z420" s="2382"/>
      <c r="AA420" s="2382"/>
      <c r="AB420" s="2382"/>
      <c r="AC420" s="2382"/>
      <c r="AD420" s="2382"/>
      <c r="AE420" s="2382"/>
      <c r="AF420" s="2382"/>
      <c r="AG420" s="2382"/>
      <c r="AH420" s="2382"/>
      <c r="AI420" s="2382"/>
      <c r="AJ420" s="2382"/>
      <c r="AK420" s="2382"/>
      <c r="AL420" s="2382"/>
      <c r="AM420" s="2382"/>
      <c r="AN420" s="2382"/>
      <c r="AO420" s="2382"/>
      <c r="AP420" s="2382"/>
      <c r="AQ420" s="2382"/>
      <c r="AR420" s="2382"/>
      <c r="AS420" s="2382"/>
      <c r="AT420" s="2555"/>
      <c r="AU420" s="2316">
        <v>4</v>
      </c>
      <c r="AV420" s="2316"/>
      <c r="AW420" s="210"/>
      <c r="AX420" s="211"/>
      <c r="AY420" s="108"/>
      <c r="AZ420" s="404"/>
      <c r="BA420" s="404"/>
      <c r="BB420" s="404"/>
      <c r="BC420" s="2359"/>
      <c r="BD420" s="2360"/>
      <c r="BE420" s="2327"/>
      <c r="BF420" s="2373"/>
      <c r="BG420" s="545"/>
      <c r="BH420" s="545"/>
      <c r="BI420" s="545"/>
      <c r="BJ420" s="109"/>
      <c r="BK420" s="377"/>
      <c r="BL420" s="109"/>
      <c r="BM420" s="2382"/>
      <c r="BN420" s="2382"/>
      <c r="BO420" s="2382"/>
      <c r="BP420" s="2382"/>
      <c r="BQ420" s="2382"/>
      <c r="BR420" s="2382"/>
      <c r="BS420" s="2382"/>
      <c r="BT420" s="2382"/>
      <c r="BU420" s="2382"/>
      <c r="BV420" s="2382"/>
      <c r="BW420" s="2382"/>
      <c r="BX420" s="2382"/>
      <c r="BY420" s="589"/>
      <c r="BZ420" s="589"/>
      <c r="CA420" s="589"/>
    </row>
    <row r="421" spans="2:79" ht="16.5" customHeight="1" x14ac:dyDescent="0.3">
      <c r="B421" s="285"/>
      <c r="D421" s="104"/>
      <c r="E421" s="141" t="s">
        <v>147</v>
      </c>
      <c r="F421" s="140"/>
      <c r="G421" s="257"/>
      <c r="H421" s="257"/>
      <c r="I421" s="257"/>
      <c r="J421" s="257"/>
      <c r="K421" s="365"/>
      <c r="L421" s="365"/>
      <c r="M421" s="365"/>
      <c r="N421" s="234"/>
      <c r="O421" s="373" t="s">
        <v>53</v>
      </c>
      <c r="P421" s="2554"/>
      <c r="Q421" s="2382"/>
      <c r="R421" s="2382"/>
      <c r="S421" s="2382"/>
      <c r="T421" s="2382"/>
      <c r="U421" s="2382"/>
      <c r="V421" s="2382"/>
      <c r="W421" s="2382"/>
      <c r="X421" s="2382"/>
      <c r="Y421" s="2382"/>
      <c r="Z421" s="2382"/>
      <c r="AA421" s="2382"/>
      <c r="AB421" s="2382"/>
      <c r="AC421" s="2382"/>
      <c r="AD421" s="2382"/>
      <c r="AE421" s="2382"/>
      <c r="AF421" s="2382"/>
      <c r="AG421" s="2382"/>
      <c r="AH421" s="2382"/>
      <c r="AI421" s="2382"/>
      <c r="AJ421" s="2382"/>
      <c r="AK421" s="2382"/>
      <c r="AL421" s="2382"/>
      <c r="AM421" s="2382"/>
      <c r="AN421" s="2382"/>
      <c r="AO421" s="2382"/>
      <c r="AP421" s="2382"/>
      <c r="AQ421" s="2382"/>
      <c r="AR421" s="2382"/>
      <c r="AS421" s="2382"/>
      <c r="AT421" s="2555"/>
      <c r="AU421" s="2316">
        <v>5</v>
      </c>
      <c r="AV421" s="2316"/>
      <c r="AW421" s="2399"/>
      <c r="AX421" s="2399"/>
      <c r="AY421" s="108"/>
      <c r="AZ421" s="108"/>
      <c r="BA421" s="108"/>
      <c r="BB421" s="108"/>
      <c r="BC421" s="2359"/>
      <c r="BD421" s="2360"/>
      <c r="BE421" s="2327"/>
      <c r="BF421" s="2373"/>
      <c r="BG421" s="594"/>
      <c r="BH421" s="594"/>
      <c r="BI421" s="594"/>
      <c r="BJ421" s="594"/>
      <c r="BK421" s="376"/>
      <c r="BL421" s="306"/>
      <c r="BM421" s="2382"/>
      <c r="BN421" s="2382"/>
      <c r="BO421" s="2382"/>
      <c r="BP421" s="2382"/>
      <c r="BQ421" s="2382"/>
      <c r="BR421" s="2382"/>
      <c r="BS421" s="2382"/>
      <c r="BT421" s="2382"/>
      <c r="BU421" s="2382"/>
      <c r="BV421" s="2382"/>
      <c r="BW421" s="2382"/>
      <c r="BX421" s="2382"/>
      <c r="BY421" s="589"/>
      <c r="BZ421" s="589"/>
      <c r="CA421" s="589"/>
    </row>
    <row r="422" spans="2:79" ht="16.5" customHeight="1" x14ac:dyDescent="0.3">
      <c r="B422" s="285"/>
      <c r="D422" s="25"/>
      <c r="E422" s="72" t="s">
        <v>148</v>
      </c>
      <c r="F422" s="64"/>
      <c r="G422" s="106"/>
      <c r="H422" s="106"/>
      <c r="I422" s="106"/>
      <c r="J422" s="106"/>
      <c r="K422" s="363"/>
      <c r="L422" s="363"/>
      <c r="M422" s="363"/>
      <c r="N422" s="364"/>
      <c r="O422" s="373" t="s">
        <v>53</v>
      </c>
      <c r="P422" s="2554"/>
      <c r="Q422" s="2382"/>
      <c r="R422" s="2382"/>
      <c r="S422" s="2382"/>
      <c r="T422" s="2382"/>
      <c r="U422" s="2382"/>
      <c r="V422" s="2382"/>
      <c r="W422" s="2382"/>
      <c r="X422" s="2382"/>
      <c r="Y422" s="2382"/>
      <c r="Z422" s="2382"/>
      <c r="AA422" s="2382"/>
      <c r="AB422" s="2382"/>
      <c r="AC422" s="2382"/>
      <c r="AD422" s="2382"/>
      <c r="AE422" s="2382"/>
      <c r="AF422" s="2382"/>
      <c r="AG422" s="2382"/>
      <c r="AH422" s="2382"/>
      <c r="AI422" s="2382"/>
      <c r="AJ422" s="2382"/>
      <c r="AK422" s="2382"/>
      <c r="AL422" s="2382"/>
      <c r="AM422" s="2382"/>
      <c r="AN422" s="2382"/>
      <c r="AO422" s="2382"/>
      <c r="AP422" s="2382"/>
      <c r="AQ422" s="2382"/>
      <c r="AR422" s="2382"/>
      <c r="AS422" s="2382"/>
      <c r="AT422" s="2555"/>
      <c r="AU422" s="2316">
        <v>6</v>
      </c>
      <c r="AV422" s="2316"/>
      <c r="AW422" s="2399"/>
      <c r="AX422" s="2399"/>
      <c r="AY422" s="108"/>
      <c r="AZ422" s="108"/>
      <c r="BA422" s="108"/>
      <c r="BB422" s="108"/>
      <c r="BC422" s="2359"/>
      <c r="BD422" s="2360"/>
      <c r="BE422" s="2327"/>
      <c r="BF422" s="2373"/>
      <c r="BG422" s="594"/>
      <c r="BH422" s="594"/>
      <c r="BI422" s="594"/>
      <c r="BJ422" s="594"/>
      <c r="BK422" s="376"/>
      <c r="BL422" s="306"/>
      <c r="BM422" s="2382"/>
      <c r="BN422" s="2382"/>
      <c r="BO422" s="2382"/>
      <c r="BP422" s="2382"/>
      <c r="BQ422" s="2382"/>
      <c r="BR422" s="2382"/>
      <c r="BS422" s="2382"/>
      <c r="BT422" s="2382"/>
      <c r="BU422" s="2382"/>
      <c r="BV422" s="2382"/>
      <c r="BW422" s="2382"/>
      <c r="BX422" s="2382"/>
      <c r="BY422" s="589"/>
      <c r="BZ422" s="589"/>
      <c r="CA422" s="589"/>
    </row>
    <row r="423" spans="2:79" ht="16.5" customHeight="1" x14ac:dyDescent="0.3">
      <c r="B423" s="285"/>
      <c r="D423" s="104"/>
      <c r="E423" s="141" t="s">
        <v>149</v>
      </c>
      <c r="F423" s="140"/>
      <c r="G423" s="257"/>
      <c r="H423" s="257"/>
      <c r="I423" s="257"/>
      <c r="J423" s="257"/>
      <c r="K423" s="365"/>
      <c r="L423" s="365"/>
      <c r="M423" s="365"/>
      <c r="N423" s="234"/>
      <c r="O423" s="373" t="s">
        <v>53</v>
      </c>
      <c r="P423" s="2554"/>
      <c r="Q423" s="2382"/>
      <c r="R423" s="2382"/>
      <c r="S423" s="2382"/>
      <c r="T423" s="2382"/>
      <c r="U423" s="2382"/>
      <c r="V423" s="2382"/>
      <c r="W423" s="2382"/>
      <c r="X423" s="2382"/>
      <c r="Y423" s="2382"/>
      <c r="Z423" s="2382"/>
      <c r="AA423" s="2382"/>
      <c r="AB423" s="2382"/>
      <c r="AC423" s="2382"/>
      <c r="AD423" s="2382"/>
      <c r="AE423" s="2382"/>
      <c r="AF423" s="2382"/>
      <c r="AG423" s="2382"/>
      <c r="AH423" s="2382"/>
      <c r="AI423" s="2382"/>
      <c r="AJ423" s="2382"/>
      <c r="AK423" s="2382"/>
      <c r="AL423" s="2382"/>
      <c r="AM423" s="2382"/>
      <c r="AN423" s="2382"/>
      <c r="AO423" s="2382"/>
      <c r="AP423" s="2382"/>
      <c r="AQ423" s="2382"/>
      <c r="AR423" s="2382"/>
      <c r="AS423" s="2382"/>
      <c r="AT423" s="2555"/>
      <c r="AU423" s="2313">
        <v>7</v>
      </c>
      <c r="AV423" s="2314"/>
      <c r="AW423" s="2413"/>
      <c r="AX423" s="2414"/>
      <c r="AY423" s="108"/>
      <c r="AZ423" s="409"/>
      <c r="BA423" s="409"/>
      <c r="BB423" s="409"/>
      <c r="BC423" s="2359"/>
      <c r="BD423" s="2360"/>
      <c r="BE423" s="2327"/>
      <c r="BF423" s="2373"/>
      <c r="BG423" s="594"/>
      <c r="BH423" s="594"/>
      <c r="BI423" s="594"/>
      <c r="BJ423" s="306"/>
      <c r="BK423" s="376"/>
      <c r="BL423" s="306"/>
      <c r="BM423" s="2382"/>
      <c r="BN423" s="2382"/>
      <c r="BO423" s="2382"/>
      <c r="BP423" s="2382"/>
      <c r="BQ423" s="2382"/>
      <c r="BR423" s="2382"/>
      <c r="BS423" s="2382"/>
      <c r="BT423" s="2382"/>
      <c r="BU423" s="2382"/>
      <c r="BV423" s="2382"/>
      <c r="BW423" s="2382"/>
      <c r="BX423" s="2382"/>
      <c r="BY423" s="589"/>
      <c r="BZ423" s="589"/>
      <c r="CA423" s="589"/>
    </row>
    <row r="424" spans="2:79" ht="16.5" customHeight="1" x14ac:dyDescent="0.3">
      <c r="B424" s="285"/>
      <c r="D424" s="25"/>
      <c r="E424" s="72" t="s">
        <v>150</v>
      </c>
      <c r="F424" s="64"/>
      <c r="G424" s="106"/>
      <c r="H424" s="106"/>
      <c r="I424" s="106"/>
      <c r="J424" s="106"/>
      <c r="K424" s="363"/>
      <c r="L424" s="363"/>
      <c r="M424" s="363"/>
      <c r="N424" s="364"/>
      <c r="O424" s="373" t="s">
        <v>53</v>
      </c>
      <c r="P424" s="2554"/>
      <c r="Q424" s="2382"/>
      <c r="R424" s="2382"/>
      <c r="S424" s="2382"/>
      <c r="T424" s="2382"/>
      <c r="U424" s="2382"/>
      <c r="V424" s="2382"/>
      <c r="W424" s="2382"/>
      <c r="X424" s="2382"/>
      <c r="Y424" s="2382"/>
      <c r="Z424" s="2382"/>
      <c r="AA424" s="2382"/>
      <c r="AB424" s="2382"/>
      <c r="AC424" s="2382"/>
      <c r="AD424" s="2382"/>
      <c r="AE424" s="2382"/>
      <c r="AF424" s="2382"/>
      <c r="AG424" s="2382"/>
      <c r="AH424" s="2382"/>
      <c r="AI424" s="2382"/>
      <c r="AJ424" s="2382"/>
      <c r="AK424" s="2382"/>
      <c r="AL424" s="2382"/>
      <c r="AM424" s="2382"/>
      <c r="AN424" s="2382"/>
      <c r="AO424" s="2382"/>
      <c r="AP424" s="2382"/>
      <c r="AQ424" s="2382"/>
      <c r="AR424" s="2382"/>
      <c r="AS424" s="2382"/>
      <c r="AT424" s="2555"/>
      <c r="AU424" s="2316">
        <v>8</v>
      </c>
      <c r="AV424" s="2316"/>
      <c r="AW424" s="2413"/>
      <c r="AX424" s="2414"/>
      <c r="AY424" s="108"/>
      <c r="AZ424" s="409"/>
      <c r="BA424" s="409"/>
      <c r="BB424" s="409"/>
      <c r="BC424" s="2359"/>
      <c r="BD424" s="2360"/>
      <c r="BE424" s="2327"/>
      <c r="BF424" s="2373"/>
      <c r="BG424" s="594"/>
      <c r="BH424" s="594"/>
      <c r="BI424" s="594"/>
      <c r="BJ424" s="306"/>
      <c r="BK424" s="376"/>
      <c r="BL424" s="306"/>
      <c r="BM424" s="2382"/>
      <c r="BN424" s="2382"/>
      <c r="BO424" s="2382"/>
      <c r="BP424" s="2382"/>
      <c r="BQ424" s="2382"/>
      <c r="BR424" s="2382"/>
      <c r="BS424" s="2382"/>
      <c r="BT424" s="2382"/>
      <c r="BU424" s="2382"/>
      <c r="BV424" s="2382"/>
      <c r="BW424" s="2382"/>
      <c r="BX424" s="2382"/>
      <c r="BY424" s="589"/>
      <c r="BZ424" s="589"/>
      <c r="CA424" s="589"/>
    </row>
    <row r="425" spans="2:79" ht="16.5" customHeight="1" x14ac:dyDescent="0.3">
      <c r="B425" s="285"/>
      <c r="D425" s="104"/>
      <c r="E425" s="141" t="s">
        <v>151</v>
      </c>
      <c r="F425" s="140"/>
      <c r="G425" s="257"/>
      <c r="H425" s="257"/>
      <c r="I425" s="257"/>
      <c r="J425" s="257"/>
      <c r="K425" s="365"/>
      <c r="L425" s="365"/>
      <c r="M425" s="365"/>
      <c r="N425" s="234"/>
      <c r="O425" s="373" t="s">
        <v>53</v>
      </c>
      <c r="P425" s="2554"/>
      <c r="Q425" s="2382"/>
      <c r="R425" s="2382"/>
      <c r="S425" s="2382"/>
      <c r="T425" s="2382"/>
      <c r="U425" s="2382"/>
      <c r="V425" s="2382"/>
      <c r="W425" s="2382"/>
      <c r="X425" s="2382"/>
      <c r="Y425" s="2382"/>
      <c r="Z425" s="2382"/>
      <c r="AA425" s="2382"/>
      <c r="AB425" s="2382"/>
      <c r="AC425" s="2382"/>
      <c r="AD425" s="2382"/>
      <c r="AE425" s="2382"/>
      <c r="AF425" s="2382"/>
      <c r="AG425" s="2382"/>
      <c r="AH425" s="2382"/>
      <c r="AI425" s="2382"/>
      <c r="AJ425" s="2382"/>
      <c r="AK425" s="2382"/>
      <c r="AL425" s="2382"/>
      <c r="AM425" s="2382"/>
      <c r="AN425" s="2382"/>
      <c r="AO425" s="2382"/>
      <c r="AP425" s="2382"/>
      <c r="AQ425" s="2382"/>
      <c r="AR425" s="2382"/>
      <c r="AS425" s="2382"/>
      <c r="AT425" s="2555"/>
      <c r="AU425" s="2316">
        <v>9</v>
      </c>
      <c r="AV425" s="2316"/>
      <c r="AW425" s="2413"/>
      <c r="AX425" s="2414"/>
      <c r="AY425" s="108"/>
      <c r="AZ425" s="409"/>
      <c r="BA425" s="409"/>
      <c r="BB425" s="409"/>
      <c r="BC425" s="2359"/>
      <c r="BD425" s="2360"/>
      <c r="BE425" s="2327"/>
      <c r="BF425" s="2373"/>
      <c r="BG425" s="594"/>
      <c r="BH425" s="594"/>
      <c r="BI425" s="594"/>
      <c r="BJ425" s="306"/>
      <c r="BK425" s="376"/>
      <c r="BL425" s="306"/>
      <c r="BM425" s="2382"/>
      <c r="BN425" s="2382"/>
      <c r="BO425" s="2382"/>
      <c r="BP425" s="2382"/>
      <c r="BQ425" s="2382"/>
      <c r="BR425" s="2382"/>
      <c r="BS425" s="2382"/>
      <c r="BT425" s="2382"/>
      <c r="BU425" s="2382"/>
      <c r="BV425" s="2382"/>
      <c r="BW425" s="2382"/>
      <c r="BX425" s="2382"/>
      <c r="BY425" s="589"/>
      <c r="BZ425" s="589"/>
      <c r="CA425" s="589"/>
    </row>
    <row r="426" spans="2:79" ht="16.5" customHeight="1" x14ac:dyDescent="0.3">
      <c r="B426" s="285"/>
      <c r="D426" s="25"/>
      <c r="E426" s="72" t="s">
        <v>152</v>
      </c>
      <c r="F426" s="64"/>
      <c r="G426" s="106"/>
      <c r="H426" s="106"/>
      <c r="I426" s="106"/>
      <c r="J426" s="106"/>
      <c r="K426" s="363"/>
      <c r="L426" s="363"/>
      <c r="M426" s="363"/>
      <c r="N426" s="364"/>
      <c r="O426" s="373" t="s">
        <v>53</v>
      </c>
      <c r="P426" s="2554"/>
      <c r="Q426" s="2382"/>
      <c r="R426" s="2382"/>
      <c r="S426" s="2382"/>
      <c r="T426" s="2382"/>
      <c r="U426" s="2382"/>
      <c r="V426" s="2382"/>
      <c r="W426" s="2382"/>
      <c r="X426" s="2382"/>
      <c r="Y426" s="2382"/>
      <c r="Z426" s="2382"/>
      <c r="AA426" s="2382"/>
      <c r="AB426" s="2382"/>
      <c r="AC426" s="2382"/>
      <c r="AD426" s="2382"/>
      <c r="AE426" s="2382"/>
      <c r="AF426" s="2382"/>
      <c r="AG426" s="2382"/>
      <c r="AH426" s="2382"/>
      <c r="AI426" s="2382"/>
      <c r="AJ426" s="2382"/>
      <c r="AK426" s="2382"/>
      <c r="AL426" s="2382"/>
      <c r="AM426" s="2382"/>
      <c r="AN426" s="2382"/>
      <c r="AO426" s="2382"/>
      <c r="AP426" s="2382"/>
      <c r="AQ426" s="2382"/>
      <c r="AR426" s="2382"/>
      <c r="AS426" s="2382"/>
      <c r="AT426" s="2555"/>
      <c r="AU426" s="2313">
        <v>10</v>
      </c>
      <c r="AV426" s="2314"/>
      <c r="AW426" s="2413"/>
      <c r="AX426" s="2414"/>
      <c r="AY426" s="108"/>
      <c r="AZ426" s="409"/>
      <c r="BA426" s="409"/>
      <c r="BB426" s="409"/>
      <c r="BC426" s="2359"/>
      <c r="BD426" s="2360"/>
      <c r="BE426" s="2327"/>
      <c r="BF426" s="2373"/>
      <c r="BG426" s="594"/>
      <c r="BH426" s="594"/>
      <c r="BI426" s="594"/>
      <c r="BJ426" s="306"/>
      <c r="BK426" s="376"/>
      <c r="BL426" s="306"/>
      <c r="BM426" s="2382"/>
      <c r="BN426" s="2382"/>
      <c r="BO426" s="2382"/>
      <c r="BP426" s="2382"/>
      <c r="BQ426" s="2382"/>
      <c r="BR426" s="2382"/>
      <c r="BS426" s="2382"/>
      <c r="BT426" s="2382"/>
      <c r="BU426" s="2382"/>
      <c r="BV426" s="2382"/>
      <c r="BW426" s="2382"/>
      <c r="BX426" s="2382"/>
      <c r="BY426" s="589"/>
      <c r="BZ426" s="589"/>
      <c r="CA426" s="589"/>
    </row>
    <row r="427" spans="2:79" ht="16.5" customHeight="1" x14ac:dyDescent="0.3">
      <c r="B427" s="285"/>
      <c r="D427" s="151"/>
      <c r="E427" s="170" t="s">
        <v>153</v>
      </c>
      <c r="F427" s="59"/>
      <c r="G427" s="21"/>
      <c r="H427" s="21"/>
      <c r="I427" s="21"/>
      <c r="J427" s="21"/>
      <c r="K427" s="359"/>
      <c r="L427" s="359"/>
      <c r="M427" s="359"/>
      <c r="N427" s="360"/>
      <c r="O427" s="373" t="s">
        <v>53</v>
      </c>
      <c r="P427" s="2554"/>
      <c r="Q427" s="2382"/>
      <c r="R427" s="2382"/>
      <c r="S427" s="2382"/>
      <c r="T427" s="2382"/>
      <c r="U427" s="2382"/>
      <c r="V427" s="2382"/>
      <c r="W427" s="2382"/>
      <c r="X427" s="2382"/>
      <c r="Y427" s="2382"/>
      <c r="Z427" s="2382"/>
      <c r="AA427" s="2382"/>
      <c r="AB427" s="2382"/>
      <c r="AC427" s="2382"/>
      <c r="AD427" s="2382"/>
      <c r="AE427" s="2382"/>
      <c r="AF427" s="2382"/>
      <c r="AG427" s="2382"/>
      <c r="AH427" s="2382"/>
      <c r="AI427" s="2382"/>
      <c r="AJ427" s="2382"/>
      <c r="AK427" s="2382"/>
      <c r="AL427" s="2382"/>
      <c r="AM427" s="2382"/>
      <c r="AN427" s="2382"/>
      <c r="AO427" s="2382"/>
      <c r="AP427" s="2382"/>
      <c r="AQ427" s="2382"/>
      <c r="AR427" s="2382"/>
      <c r="AS427" s="2382"/>
      <c r="AT427" s="2555"/>
      <c r="AU427" s="2316">
        <v>11</v>
      </c>
      <c r="AV427" s="2316"/>
      <c r="AW427" s="2419"/>
      <c r="AX427" s="2419"/>
      <c r="AY427" s="127"/>
      <c r="AZ427" s="127"/>
      <c r="BA427" s="127"/>
      <c r="BB427" s="127"/>
      <c r="BC427" s="2359"/>
      <c r="BD427" s="2360"/>
      <c r="BE427" s="2327"/>
      <c r="BF427" s="2373"/>
      <c r="BG427" s="594"/>
      <c r="BH427" s="594"/>
      <c r="BI427" s="594"/>
      <c r="BJ427" s="594"/>
      <c r="BK427" s="376"/>
      <c r="BL427" s="306"/>
      <c r="BM427" s="2382"/>
      <c r="BN427" s="2382"/>
      <c r="BO427" s="2382"/>
      <c r="BP427" s="2382"/>
      <c r="BQ427" s="2382"/>
      <c r="BR427" s="2382"/>
      <c r="BS427" s="2382"/>
      <c r="BT427" s="2382"/>
      <c r="BU427" s="2382"/>
      <c r="BV427" s="2382"/>
      <c r="BW427" s="2382"/>
      <c r="BX427" s="2382"/>
      <c r="BY427" s="589"/>
      <c r="BZ427" s="589"/>
      <c r="CA427" s="589"/>
    </row>
    <row r="428" spans="2:79" ht="16.5" customHeight="1" x14ac:dyDescent="0.3">
      <c r="B428" s="285"/>
      <c r="D428" s="104"/>
      <c r="E428" s="141" t="s">
        <v>154</v>
      </c>
      <c r="F428" s="140"/>
      <c r="G428" s="257"/>
      <c r="H428" s="257"/>
      <c r="I428" s="257"/>
      <c r="J428" s="257"/>
      <c r="K428" s="365"/>
      <c r="L428" s="365"/>
      <c r="M428" s="365"/>
      <c r="N428" s="234"/>
      <c r="O428" s="373" t="s">
        <v>53</v>
      </c>
      <c r="P428" s="2554"/>
      <c r="Q428" s="2382"/>
      <c r="R428" s="2382"/>
      <c r="S428" s="2382"/>
      <c r="T428" s="2382"/>
      <c r="U428" s="2382"/>
      <c r="V428" s="2382"/>
      <c r="W428" s="2382"/>
      <c r="X428" s="2382"/>
      <c r="Y428" s="2382"/>
      <c r="Z428" s="2382"/>
      <c r="AA428" s="2382"/>
      <c r="AB428" s="2382"/>
      <c r="AC428" s="2382"/>
      <c r="AD428" s="2382"/>
      <c r="AE428" s="2382"/>
      <c r="AF428" s="2382"/>
      <c r="AG428" s="2382"/>
      <c r="AH428" s="2382"/>
      <c r="AI428" s="2382"/>
      <c r="AJ428" s="2382"/>
      <c r="AK428" s="2382"/>
      <c r="AL428" s="2382"/>
      <c r="AM428" s="2382"/>
      <c r="AN428" s="2382"/>
      <c r="AO428" s="2382"/>
      <c r="AP428" s="2382"/>
      <c r="AQ428" s="2382"/>
      <c r="AR428" s="2382"/>
      <c r="AS428" s="2382"/>
      <c r="AT428" s="2555"/>
      <c r="AU428" s="2316">
        <v>12</v>
      </c>
      <c r="AV428" s="2316"/>
      <c r="AW428" s="2413"/>
      <c r="AX428" s="2414"/>
      <c r="AY428" s="108"/>
      <c r="AZ428" s="409"/>
      <c r="BA428" s="409"/>
      <c r="BB428" s="409"/>
      <c r="BC428" s="2359"/>
      <c r="BD428" s="2360"/>
      <c r="BE428" s="2327"/>
      <c r="BF428" s="2373"/>
      <c r="BG428" s="594"/>
      <c r="BH428" s="594"/>
      <c r="BI428" s="594"/>
      <c r="BJ428" s="306"/>
      <c r="BK428" s="376"/>
      <c r="BL428" s="306"/>
      <c r="BM428" s="2382"/>
      <c r="BN428" s="2382"/>
      <c r="BO428" s="2382"/>
      <c r="BP428" s="2382"/>
      <c r="BQ428" s="2382"/>
      <c r="BR428" s="2382"/>
      <c r="BS428" s="2382"/>
      <c r="BT428" s="2382"/>
      <c r="BU428" s="2382"/>
      <c r="BV428" s="2382"/>
      <c r="BW428" s="2382"/>
      <c r="BX428" s="2382"/>
      <c r="BY428" s="589"/>
      <c r="BZ428" s="589"/>
      <c r="CA428" s="589"/>
    </row>
    <row r="429" spans="2:79" ht="16.5" customHeight="1" x14ac:dyDescent="0.3">
      <c r="B429" s="285"/>
      <c r="D429" s="25"/>
      <c r="E429" s="72" t="s">
        <v>155</v>
      </c>
      <c r="F429" s="64"/>
      <c r="G429" s="106"/>
      <c r="H429" s="106"/>
      <c r="I429" s="106"/>
      <c r="J429" s="106"/>
      <c r="K429" s="363"/>
      <c r="L429" s="363"/>
      <c r="M429" s="363"/>
      <c r="N429" s="364"/>
      <c r="O429" s="373" t="s">
        <v>53</v>
      </c>
      <c r="P429" s="2554"/>
      <c r="Q429" s="2382"/>
      <c r="R429" s="2382"/>
      <c r="S429" s="2382"/>
      <c r="T429" s="2382"/>
      <c r="U429" s="2382"/>
      <c r="V429" s="2382"/>
      <c r="W429" s="2382"/>
      <c r="X429" s="2382"/>
      <c r="Y429" s="2382"/>
      <c r="Z429" s="2382"/>
      <c r="AA429" s="2382"/>
      <c r="AB429" s="2382"/>
      <c r="AC429" s="2382"/>
      <c r="AD429" s="2382"/>
      <c r="AE429" s="2382"/>
      <c r="AF429" s="2382"/>
      <c r="AG429" s="2382"/>
      <c r="AH429" s="2382"/>
      <c r="AI429" s="2382"/>
      <c r="AJ429" s="2382"/>
      <c r="AK429" s="2382"/>
      <c r="AL429" s="2382"/>
      <c r="AM429" s="2382"/>
      <c r="AN429" s="2382"/>
      <c r="AO429" s="2382"/>
      <c r="AP429" s="2382"/>
      <c r="AQ429" s="2382"/>
      <c r="AR429" s="2382"/>
      <c r="AS429" s="2382"/>
      <c r="AT429" s="2555"/>
      <c r="AU429" s="2316">
        <v>13</v>
      </c>
      <c r="AV429" s="2316"/>
      <c r="AW429" s="2399"/>
      <c r="AX429" s="2399"/>
      <c r="AY429" s="108"/>
      <c r="AZ429" s="108"/>
      <c r="BA429" s="108"/>
      <c r="BB429" s="108"/>
      <c r="BC429" s="2359"/>
      <c r="BD429" s="2360"/>
      <c r="BE429" s="2327"/>
      <c r="BF429" s="2373"/>
      <c r="BG429" s="594"/>
      <c r="BH429" s="594"/>
      <c r="BI429" s="594"/>
      <c r="BJ429" s="594"/>
      <c r="BK429" s="376"/>
      <c r="BL429" s="306"/>
      <c r="BM429" s="2382"/>
      <c r="BN429" s="2382"/>
      <c r="BO429" s="2382"/>
      <c r="BP429" s="2382"/>
      <c r="BQ429" s="2382"/>
      <c r="BR429" s="2382"/>
      <c r="BS429" s="2382"/>
      <c r="BT429" s="2382"/>
      <c r="BU429" s="2382"/>
      <c r="BV429" s="2382"/>
      <c r="BW429" s="2382"/>
      <c r="BX429" s="2382"/>
      <c r="BY429" s="589"/>
      <c r="BZ429" s="589"/>
      <c r="CA429" s="589"/>
    </row>
    <row r="430" spans="2:79" ht="16.5" customHeight="1" x14ac:dyDescent="0.3">
      <c r="B430" s="285"/>
      <c r="D430" s="104"/>
      <c r="E430" s="141" t="s">
        <v>156</v>
      </c>
      <c r="F430" s="140"/>
      <c r="G430" s="257"/>
      <c r="H430" s="257"/>
      <c r="I430" s="257"/>
      <c r="J430" s="257"/>
      <c r="K430" s="365"/>
      <c r="L430" s="365"/>
      <c r="M430" s="365"/>
      <c r="N430" s="234"/>
      <c r="O430" s="373" t="s">
        <v>53</v>
      </c>
      <c r="P430" s="2554"/>
      <c r="Q430" s="2382"/>
      <c r="R430" s="2382"/>
      <c r="S430" s="2382"/>
      <c r="T430" s="2382"/>
      <c r="U430" s="2382"/>
      <c r="V430" s="2382"/>
      <c r="W430" s="2382"/>
      <c r="X430" s="2382"/>
      <c r="Y430" s="2382"/>
      <c r="Z430" s="2382"/>
      <c r="AA430" s="2382"/>
      <c r="AB430" s="2382"/>
      <c r="AC430" s="2382"/>
      <c r="AD430" s="2382"/>
      <c r="AE430" s="2382"/>
      <c r="AF430" s="2382"/>
      <c r="AG430" s="2382"/>
      <c r="AH430" s="2382"/>
      <c r="AI430" s="2382"/>
      <c r="AJ430" s="2382"/>
      <c r="AK430" s="2382"/>
      <c r="AL430" s="2382"/>
      <c r="AM430" s="2382"/>
      <c r="AN430" s="2382"/>
      <c r="AO430" s="2382"/>
      <c r="AP430" s="2382"/>
      <c r="AQ430" s="2382"/>
      <c r="AR430" s="2382"/>
      <c r="AS430" s="2382"/>
      <c r="AT430" s="2555"/>
      <c r="AU430" s="2313">
        <v>14</v>
      </c>
      <c r="AV430" s="2314"/>
      <c r="AW430" s="2399"/>
      <c r="AX430" s="2399"/>
      <c r="AY430" s="108"/>
      <c r="AZ430" s="108"/>
      <c r="BA430" s="108"/>
      <c r="BB430" s="108"/>
      <c r="BC430" s="2359"/>
      <c r="BD430" s="2360"/>
      <c r="BE430" s="2327"/>
      <c r="BF430" s="2373"/>
      <c r="BG430" s="594"/>
      <c r="BH430" s="594"/>
      <c r="BI430" s="594"/>
      <c r="BJ430" s="594"/>
      <c r="BK430" s="376"/>
      <c r="BL430" s="306"/>
      <c r="BM430" s="2382"/>
      <c r="BN430" s="2382"/>
      <c r="BO430" s="2382"/>
      <c r="BP430" s="2382"/>
      <c r="BQ430" s="2382"/>
      <c r="BR430" s="2382"/>
      <c r="BS430" s="2382"/>
      <c r="BT430" s="2382"/>
      <c r="BU430" s="2382"/>
      <c r="BV430" s="2382"/>
      <c r="BW430" s="2382"/>
      <c r="BX430" s="2382"/>
      <c r="BY430" s="589"/>
      <c r="BZ430" s="589"/>
      <c r="CA430" s="589"/>
    </row>
    <row r="431" spans="2:79" ht="16.5" customHeight="1" x14ac:dyDescent="0.3">
      <c r="B431" s="285"/>
      <c r="D431" s="25"/>
      <c r="E431" s="72" t="s">
        <v>157</v>
      </c>
      <c r="F431" s="64"/>
      <c r="G431" s="106"/>
      <c r="H431" s="106"/>
      <c r="I431" s="106"/>
      <c r="J431" s="106"/>
      <c r="K431" s="363"/>
      <c r="L431" s="363"/>
      <c r="M431" s="363"/>
      <c r="N431" s="364"/>
      <c r="O431" s="373" t="s">
        <v>53</v>
      </c>
      <c r="P431" s="2554"/>
      <c r="Q431" s="2382"/>
      <c r="R431" s="2382"/>
      <c r="S431" s="2382"/>
      <c r="T431" s="2382"/>
      <c r="U431" s="2382"/>
      <c r="V431" s="2382"/>
      <c r="W431" s="2382"/>
      <c r="X431" s="2382"/>
      <c r="Y431" s="2382"/>
      <c r="Z431" s="2382"/>
      <c r="AA431" s="2382"/>
      <c r="AB431" s="2382"/>
      <c r="AC431" s="2382"/>
      <c r="AD431" s="2382"/>
      <c r="AE431" s="2382"/>
      <c r="AF431" s="2382"/>
      <c r="AG431" s="2382"/>
      <c r="AH431" s="2382"/>
      <c r="AI431" s="2382"/>
      <c r="AJ431" s="2382"/>
      <c r="AK431" s="2382"/>
      <c r="AL431" s="2382"/>
      <c r="AM431" s="2382"/>
      <c r="AN431" s="2382"/>
      <c r="AO431" s="2382"/>
      <c r="AP431" s="2382"/>
      <c r="AQ431" s="2382"/>
      <c r="AR431" s="2382"/>
      <c r="AS431" s="2382"/>
      <c r="AT431" s="2555"/>
      <c r="AU431" s="2316">
        <v>15</v>
      </c>
      <c r="AV431" s="2316"/>
      <c r="AW431" s="2399"/>
      <c r="AX431" s="2399"/>
      <c r="AY431" s="108"/>
      <c r="AZ431" s="108"/>
      <c r="BA431" s="108"/>
      <c r="BB431" s="108"/>
      <c r="BC431" s="2359"/>
      <c r="BD431" s="2360"/>
      <c r="BE431" s="2327"/>
      <c r="BF431" s="2373"/>
      <c r="BG431" s="594"/>
      <c r="BH431" s="594"/>
      <c r="BI431" s="594"/>
      <c r="BJ431" s="594"/>
      <c r="BK431" s="376"/>
      <c r="BL431" s="306"/>
      <c r="BM431" s="2382"/>
      <c r="BN431" s="2382"/>
      <c r="BO431" s="2382"/>
      <c r="BP431" s="2382"/>
      <c r="BQ431" s="2382"/>
      <c r="BR431" s="2382"/>
      <c r="BS431" s="2382"/>
      <c r="BT431" s="2382"/>
      <c r="BU431" s="2382"/>
      <c r="BV431" s="2382"/>
      <c r="BW431" s="2382"/>
      <c r="BX431" s="2382"/>
      <c r="BY431" s="589"/>
      <c r="BZ431" s="589"/>
      <c r="CA431" s="589"/>
    </row>
    <row r="432" spans="2:79" ht="16.5" customHeight="1" x14ac:dyDescent="0.3">
      <c r="B432" s="285"/>
      <c r="D432" s="104"/>
      <c r="E432" s="141" t="s">
        <v>158</v>
      </c>
      <c r="F432" s="140"/>
      <c r="G432" s="257"/>
      <c r="H432" s="257"/>
      <c r="I432" s="257"/>
      <c r="J432" s="257"/>
      <c r="K432" s="365"/>
      <c r="L432" s="365"/>
      <c r="M432" s="365"/>
      <c r="N432" s="234"/>
      <c r="O432" s="373" t="s">
        <v>53</v>
      </c>
      <c r="P432" s="2554"/>
      <c r="Q432" s="2382"/>
      <c r="R432" s="2382"/>
      <c r="S432" s="2382"/>
      <c r="T432" s="2382"/>
      <c r="U432" s="2382"/>
      <c r="V432" s="2382"/>
      <c r="W432" s="2382"/>
      <c r="X432" s="2382"/>
      <c r="Y432" s="2382"/>
      <c r="Z432" s="2382"/>
      <c r="AA432" s="2382"/>
      <c r="AB432" s="2382"/>
      <c r="AC432" s="2382"/>
      <c r="AD432" s="2382"/>
      <c r="AE432" s="2382"/>
      <c r="AF432" s="2382"/>
      <c r="AG432" s="2382"/>
      <c r="AH432" s="2382"/>
      <c r="AI432" s="2382"/>
      <c r="AJ432" s="2382"/>
      <c r="AK432" s="2382"/>
      <c r="AL432" s="2382"/>
      <c r="AM432" s="2382"/>
      <c r="AN432" s="2382"/>
      <c r="AO432" s="2382"/>
      <c r="AP432" s="2382"/>
      <c r="AQ432" s="2382"/>
      <c r="AR432" s="2382"/>
      <c r="AS432" s="2382"/>
      <c r="AT432" s="2555"/>
      <c r="AU432" s="2316">
        <v>16</v>
      </c>
      <c r="AV432" s="2316"/>
      <c r="AW432" s="210"/>
      <c r="AX432" s="211"/>
      <c r="AY432" s="108"/>
      <c r="AZ432" s="404"/>
      <c r="BA432" s="404"/>
      <c r="BB432" s="404"/>
      <c r="BC432" s="2359"/>
      <c r="BD432" s="2360"/>
      <c r="BE432" s="2327"/>
      <c r="BF432" s="2373"/>
      <c r="BG432" s="545"/>
      <c r="BH432" s="545"/>
      <c r="BI432" s="545"/>
      <c r="BJ432" s="109"/>
      <c r="BK432" s="377"/>
      <c r="BL432" s="109"/>
      <c r="BM432" s="2382"/>
      <c r="BN432" s="2382"/>
      <c r="BO432" s="2382"/>
      <c r="BP432" s="2382"/>
      <c r="BQ432" s="2382"/>
      <c r="BR432" s="2382"/>
      <c r="BS432" s="2382"/>
      <c r="BT432" s="2382"/>
      <c r="BU432" s="2382"/>
      <c r="BV432" s="2382"/>
      <c r="BW432" s="2382"/>
      <c r="BX432" s="2382"/>
      <c r="BY432" s="589"/>
      <c r="BZ432" s="589"/>
      <c r="CA432" s="589"/>
    </row>
    <row r="433" spans="2:79" ht="16.5" customHeight="1" x14ac:dyDescent="0.3">
      <c r="B433" s="285"/>
      <c r="D433" s="25"/>
      <c r="E433" s="72" t="s">
        <v>159</v>
      </c>
      <c r="F433" s="64"/>
      <c r="G433" s="106"/>
      <c r="H433" s="106"/>
      <c r="I433" s="106"/>
      <c r="J433" s="106"/>
      <c r="K433" s="363"/>
      <c r="L433" s="363"/>
      <c r="M433" s="363"/>
      <c r="N433" s="364"/>
      <c r="O433" s="373" t="s">
        <v>53</v>
      </c>
      <c r="P433" s="2554"/>
      <c r="Q433" s="2382"/>
      <c r="R433" s="2382"/>
      <c r="S433" s="2382"/>
      <c r="T433" s="2382"/>
      <c r="U433" s="2382"/>
      <c r="V433" s="2382"/>
      <c r="W433" s="2382"/>
      <c r="X433" s="2382"/>
      <c r="Y433" s="2382"/>
      <c r="Z433" s="2382"/>
      <c r="AA433" s="2382"/>
      <c r="AB433" s="2382"/>
      <c r="AC433" s="2382"/>
      <c r="AD433" s="2382"/>
      <c r="AE433" s="2382"/>
      <c r="AF433" s="2382"/>
      <c r="AG433" s="2382"/>
      <c r="AH433" s="2382"/>
      <c r="AI433" s="2382"/>
      <c r="AJ433" s="2382"/>
      <c r="AK433" s="2382"/>
      <c r="AL433" s="2382"/>
      <c r="AM433" s="2382"/>
      <c r="AN433" s="2382"/>
      <c r="AO433" s="2382"/>
      <c r="AP433" s="2382"/>
      <c r="AQ433" s="2382"/>
      <c r="AR433" s="2382"/>
      <c r="AS433" s="2382"/>
      <c r="AT433" s="2555"/>
      <c r="AU433" s="2313">
        <v>17</v>
      </c>
      <c r="AV433" s="2314"/>
      <c r="AW433" s="2399"/>
      <c r="AX433" s="2399"/>
      <c r="AY433" s="108"/>
      <c r="AZ433" s="108"/>
      <c r="BA433" s="108"/>
      <c r="BB433" s="108"/>
      <c r="BC433" s="2359"/>
      <c r="BD433" s="2360"/>
      <c r="BE433" s="2327"/>
      <c r="BF433" s="2373"/>
      <c r="BG433" s="594"/>
      <c r="BH433" s="594"/>
      <c r="BI433" s="594"/>
      <c r="BJ433" s="594"/>
      <c r="BK433" s="376"/>
      <c r="BL433" s="306"/>
      <c r="BM433" s="2382"/>
      <c r="BN433" s="2382"/>
      <c r="BO433" s="2382"/>
      <c r="BP433" s="2382"/>
      <c r="BQ433" s="2382"/>
      <c r="BR433" s="2382"/>
      <c r="BS433" s="2382"/>
      <c r="BT433" s="2382"/>
      <c r="BU433" s="2382"/>
      <c r="BV433" s="2382"/>
      <c r="BW433" s="2382"/>
      <c r="BX433" s="2382"/>
      <c r="BY433" s="589"/>
      <c r="BZ433" s="589"/>
      <c r="CA433" s="589"/>
    </row>
    <row r="434" spans="2:79" ht="16.5" customHeight="1" x14ac:dyDescent="0.3">
      <c r="B434" s="285"/>
      <c r="D434" s="104"/>
      <c r="E434" s="141" t="s">
        <v>160</v>
      </c>
      <c r="F434" s="140"/>
      <c r="G434" s="257"/>
      <c r="H434" s="257"/>
      <c r="I434" s="257"/>
      <c r="J434" s="257"/>
      <c r="K434" s="365"/>
      <c r="L434" s="365"/>
      <c r="M434" s="365"/>
      <c r="N434" s="234"/>
      <c r="O434" s="373" t="s">
        <v>53</v>
      </c>
      <c r="P434" s="2554"/>
      <c r="Q434" s="2382"/>
      <c r="R434" s="2382"/>
      <c r="S434" s="2382"/>
      <c r="T434" s="2382"/>
      <c r="U434" s="2382"/>
      <c r="V434" s="2382"/>
      <c r="W434" s="2382"/>
      <c r="X434" s="2382"/>
      <c r="Y434" s="2382"/>
      <c r="Z434" s="2382"/>
      <c r="AA434" s="2382"/>
      <c r="AB434" s="2382"/>
      <c r="AC434" s="2382"/>
      <c r="AD434" s="2382"/>
      <c r="AE434" s="2382"/>
      <c r="AF434" s="2382"/>
      <c r="AG434" s="2382"/>
      <c r="AH434" s="2382"/>
      <c r="AI434" s="2382"/>
      <c r="AJ434" s="2382"/>
      <c r="AK434" s="2382"/>
      <c r="AL434" s="2382"/>
      <c r="AM434" s="2382"/>
      <c r="AN434" s="2382"/>
      <c r="AO434" s="2382"/>
      <c r="AP434" s="2382"/>
      <c r="AQ434" s="2382"/>
      <c r="AR434" s="2382"/>
      <c r="AS434" s="2382"/>
      <c r="AT434" s="2555"/>
      <c r="AU434" s="2316">
        <v>18</v>
      </c>
      <c r="AV434" s="2316"/>
      <c r="AW434" s="2399"/>
      <c r="AX434" s="2399"/>
      <c r="AY434" s="108"/>
      <c r="AZ434" s="108"/>
      <c r="BA434" s="108"/>
      <c r="BB434" s="108"/>
      <c r="BC434" s="2359"/>
      <c r="BD434" s="2360"/>
      <c r="BE434" s="2327"/>
      <c r="BF434" s="2373"/>
      <c r="BG434" s="594"/>
      <c r="BH434" s="594"/>
      <c r="BI434" s="594"/>
      <c r="BJ434" s="594"/>
      <c r="BK434" s="376"/>
      <c r="BL434" s="306"/>
      <c r="BM434" s="2382"/>
      <c r="BN434" s="2382"/>
      <c r="BO434" s="2382"/>
      <c r="BP434" s="2382"/>
      <c r="BQ434" s="2382"/>
      <c r="BR434" s="2382"/>
      <c r="BS434" s="2382"/>
      <c r="BT434" s="2382"/>
      <c r="BU434" s="2382"/>
      <c r="BV434" s="2382"/>
      <c r="BW434" s="2382"/>
      <c r="BX434" s="2382"/>
      <c r="BY434" s="589"/>
      <c r="BZ434" s="589"/>
      <c r="CA434" s="589"/>
    </row>
    <row r="435" spans="2:79" ht="16.5" customHeight="1" x14ac:dyDescent="0.3">
      <c r="B435" s="285"/>
      <c r="D435" s="25"/>
      <c r="E435" s="72" t="s">
        <v>161</v>
      </c>
      <c r="F435" s="64"/>
      <c r="G435" s="106"/>
      <c r="H435" s="106"/>
      <c r="I435" s="106"/>
      <c r="J435" s="106"/>
      <c r="K435" s="363"/>
      <c r="L435" s="363"/>
      <c r="M435" s="363"/>
      <c r="N435" s="364"/>
      <c r="O435" s="373" t="s">
        <v>53</v>
      </c>
      <c r="P435" s="2554"/>
      <c r="Q435" s="2382"/>
      <c r="R435" s="2382"/>
      <c r="S435" s="2382"/>
      <c r="T435" s="2382"/>
      <c r="U435" s="2382"/>
      <c r="V435" s="2382"/>
      <c r="W435" s="2382"/>
      <c r="X435" s="2382"/>
      <c r="Y435" s="2382"/>
      <c r="Z435" s="2382"/>
      <c r="AA435" s="2382"/>
      <c r="AB435" s="2382"/>
      <c r="AC435" s="2382"/>
      <c r="AD435" s="2382"/>
      <c r="AE435" s="2382"/>
      <c r="AF435" s="2382"/>
      <c r="AG435" s="2382"/>
      <c r="AH435" s="2382"/>
      <c r="AI435" s="2382"/>
      <c r="AJ435" s="2382"/>
      <c r="AK435" s="2382"/>
      <c r="AL435" s="2382"/>
      <c r="AM435" s="2382"/>
      <c r="AN435" s="2382"/>
      <c r="AO435" s="2382"/>
      <c r="AP435" s="2382"/>
      <c r="AQ435" s="2382"/>
      <c r="AR435" s="2382"/>
      <c r="AS435" s="2382"/>
      <c r="AT435" s="2555"/>
      <c r="AU435" s="2316">
        <v>19</v>
      </c>
      <c r="AV435" s="2316"/>
      <c r="AW435" s="2399"/>
      <c r="AX435" s="2399"/>
      <c r="AY435" s="108"/>
      <c r="AZ435" s="108"/>
      <c r="BA435" s="108"/>
      <c r="BB435" s="108"/>
      <c r="BC435" s="2359"/>
      <c r="BD435" s="2360"/>
      <c r="BE435" s="2327"/>
      <c r="BF435" s="2373"/>
      <c r="BG435" s="594"/>
      <c r="BH435" s="594"/>
      <c r="BI435" s="594"/>
      <c r="BJ435" s="594"/>
      <c r="BK435" s="376"/>
      <c r="BL435" s="306"/>
      <c r="BM435" s="2382"/>
      <c r="BN435" s="2382"/>
      <c r="BO435" s="2382"/>
      <c r="BP435" s="2382"/>
      <c r="BQ435" s="2382"/>
      <c r="BR435" s="2382"/>
      <c r="BS435" s="2382"/>
      <c r="BT435" s="2382"/>
      <c r="BU435" s="2382"/>
      <c r="BV435" s="2382"/>
      <c r="BW435" s="2382"/>
      <c r="BX435" s="2382"/>
      <c r="BY435" s="589"/>
      <c r="BZ435" s="589"/>
      <c r="CA435" s="589"/>
    </row>
    <row r="436" spans="2:79" ht="16.5" customHeight="1" x14ac:dyDescent="0.3">
      <c r="B436" s="285"/>
      <c r="D436" s="104"/>
      <c r="E436" s="141" t="s">
        <v>162</v>
      </c>
      <c r="F436" s="140"/>
      <c r="G436" s="257"/>
      <c r="H436" s="257"/>
      <c r="I436" s="257"/>
      <c r="J436" s="257"/>
      <c r="K436" s="365"/>
      <c r="L436" s="365"/>
      <c r="M436" s="365"/>
      <c r="N436" s="234"/>
      <c r="O436" s="373" t="s">
        <v>53</v>
      </c>
      <c r="P436" s="2554"/>
      <c r="Q436" s="2382"/>
      <c r="R436" s="2382"/>
      <c r="S436" s="2382"/>
      <c r="T436" s="2382"/>
      <c r="U436" s="2382"/>
      <c r="V436" s="2382"/>
      <c r="W436" s="2382"/>
      <c r="X436" s="2382"/>
      <c r="Y436" s="2382"/>
      <c r="Z436" s="2382"/>
      <c r="AA436" s="2382"/>
      <c r="AB436" s="2382"/>
      <c r="AC436" s="2382"/>
      <c r="AD436" s="2382"/>
      <c r="AE436" s="2382"/>
      <c r="AF436" s="2382"/>
      <c r="AG436" s="2382"/>
      <c r="AH436" s="2382"/>
      <c r="AI436" s="2382"/>
      <c r="AJ436" s="2382"/>
      <c r="AK436" s="2382"/>
      <c r="AL436" s="2382"/>
      <c r="AM436" s="2382"/>
      <c r="AN436" s="2382"/>
      <c r="AO436" s="2382"/>
      <c r="AP436" s="2382"/>
      <c r="AQ436" s="2382"/>
      <c r="AR436" s="2382"/>
      <c r="AS436" s="2382"/>
      <c r="AT436" s="2555"/>
      <c r="AU436" s="2316">
        <v>20</v>
      </c>
      <c r="AV436" s="2316"/>
      <c r="AW436" s="2413"/>
      <c r="AX436" s="2414"/>
      <c r="AY436" s="108"/>
      <c r="AZ436" s="409"/>
      <c r="BA436" s="409"/>
      <c r="BB436" s="409"/>
      <c r="BC436" s="2359"/>
      <c r="BD436" s="2360"/>
      <c r="BE436" s="2327"/>
      <c r="BF436" s="2373"/>
      <c r="BG436" s="594"/>
      <c r="BH436" s="594"/>
      <c r="BI436" s="594"/>
      <c r="BJ436" s="306"/>
      <c r="BK436" s="376"/>
      <c r="BL436" s="306"/>
      <c r="BM436" s="2382"/>
      <c r="BN436" s="2382"/>
      <c r="BO436" s="2382"/>
      <c r="BP436" s="2382"/>
      <c r="BQ436" s="2382"/>
      <c r="BR436" s="2382"/>
      <c r="BS436" s="2382"/>
      <c r="BT436" s="2382"/>
      <c r="BU436" s="2382"/>
      <c r="BV436" s="2382"/>
      <c r="BW436" s="2382"/>
      <c r="BX436" s="2382"/>
      <c r="BY436" s="589"/>
      <c r="BZ436" s="589"/>
      <c r="CA436" s="589"/>
    </row>
    <row r="437" spans="2:79" ht="16.5" customHeight="1" x14ac:dyDescent="0.3">
      <c r="B437" s="285"/>
      <c r="D437" s="25"/>
      <c r="E437" s="72" t="s">
        <v>163</v>
      </c>
      <c r="F437" s="64"/>
      <c r="G437" s="106"/>
      <c r="H437" s="106"/>
      <c r="I437" s="106"/>
      <c r="J437" s="106"/>
      <c r="K437" s="363"/>
      <c r="L437" s="363"/>
      <c r="M437" s="363"/>
      <c r="N437" s="364"/>
      <c r="O437" s="373" t="s">
        <v>53</v>
      </c>
      <c r="P437" s="2554"/>
      <c r="Q437" s="2382"/>
      <c r="R437" s="2382"/>
      <c r="S437" s="2382"/>
      <c r="T437" s="2382"/>
      <c r="U437" s="2382"/>
      <c r="V437" s="2382"/>
      <c r="W437" s="2382"/>
      <c r="X437" s="2382"/>
      <c r="Y437" s="2382"/>
      <c r="Z437" s="2382"/>
      <c r="AA437" s="2382"/>
      <c r="AB437" s="2382"/>
      <c r="AC437" s="2382"/>
      <c r="AD437" s="2382"/>
      <c r="AE437" s="2382"/>
      <c r="AF437" s="2382"/>
      <c r="AG437" s="2382"/>
      <c r="AH437" s="2382"/>
      <c r="AI437" s="2382"/>
      <c r="AJ437" s="2382"/>
      <c r="AK437" s="2382"/>
      <c r="AL437" s="2382"/>
      <c r="AM437" s="2382"/>
      <c r="AN437" s="2382"/>
      <c r="AO437" s="2382"/>
      <c r="AP437" s="2382"/>
      <c r="AQ437" s="2382"/>
      <c r="AR437" s="2382"/>
      <c r="AS437" s="2382"/>
      <c r="AT437" s="2555"/>
      <c r="AU437" s="2313">
        <v>21</v>
      </c>
      <c r="AV437" s="2314"/>
      <c r="AW437" s="2399"/>
      <c r="AX437" s="2399"/>
      <c r="AY437" s="108"/>
      <c r="AZ437" s="108"/>
      <c r="BA437" s="108"/>
      <c r="BB437" s="108"/>
      <c r="BC437" s="2359"/>
      <c r="BD437" s="2360"/>
      <c r="BE437" s="2327"/>
      <c r="BF437" s="2373"/>
      <c r="BG437" s="594"/>
      <c r="BH437" s="594"/>
      <c r="BI437" s="594"/>
      <c r="BJ437" s="594"/>
      <c r="BK437" s="376"/>
      <c r="BL437" s="306"/>
      <c r="BM437" s="2382"/>
      <c r="BN437" s="2382"/>
      <c r="BO437" s="2382"/>
      <c r="BP437" s="2382"/>
      <c r="BQ437" s="2382"/>
      <c r="BR437" s="2382"/>
      <c r="BS437" s="2382"/>
      <c r="BT437" s="2382"/>
      <c r="BU437" s="2382"/>
      <c r="BV437" s="2382"/>
      <c r="BW437" s="2382"/>
      <c r="BX437" s="2382"/>
      <c r="BY437" s="589"/>
      <c r="BZ437" s="589"/>
      <c r="CA437" s="589"/>
    </row>
    <row r="438" spans="2:79" ht="16.5" customHeight="1" x14ac:dyDescent="0.3">
      <c r="B438" s="285"/>
      <c r="D438" s="104"/>
      <c r="E438" s="141" t="s">
        <v>164</v>
      </c>
      <c r="F438" s="140"/>
      <c r="G438" s="257"/>
      <c r="H438" s="257"/>
      <c r="I438" s="257"/>
      <c r="J438" s="257"/>
      <c r="K438" s="365"/>
      <c r="L438" s="365"/>
      <c r="M438" s="365"/>
      <c r="N438" s="234"/>
      <c r="O438" s="373" t="s">
        <v>53</v>
      </c>
      <c r="P438" s="2554"/>
      <c r="Q438" s="2382"/>
      <c r="R438" s="2382"/>
      <c r="S438" s="2382"/>
      <c r="T438" s="2382"/>
      <c r="U438" s="2382"/>
      <c r="V438" s="2382"/>
      <c r="W438" s="2382"/>
      <c r="X438" s="2382"/>
      <c r="Y438" s="2382"/>
      <c r="Z438" s="2382"/>
      <c r="AA438" s="2382"/>
      <c r="AB438" s="2382"/>
      <c r="AC438" s="2382"/>
      <c r="AD438" s="2382"/>
      <c r="AE438" s="2382"/>
      <c r="AF438" s="2382"/>
      <c r="AG438" s="2382"/>
      <c r="AH438" s="2382"/>
      <c r="AI438" s="2382"/>
      <c r="AJ438" s="2382"/>
      <c r="AK438" s="2382"/>
      <c r="AL438" s="2382"/>
      <c r="AM438" s="2382"/>
      <c r="AN438" s="2382"/>
      <c r="AO438" s="2382"/>
      <c r="AP438" s="2382"/>
      <c r="AQ438" s="2382"/>
      <c r="AR438" s="2382"/>
      <c r="AS438" s="2382"/>
      <c r="AT438" s="2555"/>
      <c r="AU438" s="2316">
        <v>22</v>
      </c>
      <c r="AV438" s="2316"/>
      <c r="AW438" s="2399"/>
      <c r="AX438" s="2399"/>
      <c r="AY438" s="108"/>
      <c r="AZ438" s="108"/>
      <c r="BA438" s="108"/>
      <c r="BB438" s="108"/>
      <c r="BC438" s="2359"/>
      <c r="BD438" s="2360"/>
      <c r="BE438" s="2327"/>
      <c r="BF438" s="2373"/>
      <c r="BG438" s="594"/>
      <c r="BH438" s="594"/>
      <c r="BI438" s="594"/>
      <c r="BJ438" s="594"/>
      <c r="BK438" s="376"/>
      <c r="BL438" s="306"/>
      <c r="BM438" s="2382"/>
      <c r="BN438" s="2382"/>
      <c r="BO438" s="2382"/>
      <c r="BP438" s="2382"/>
      <c r="BQ438" s="2382"/>
      <c r="BR438" s="2382"/>
      <c r="BS438" s="2382"/>
      <c r="BT438" s="2382"/>
      <c r="BU438" s="2382"/>
      <c r="BV438" s="2382"/>
      <c r="BW438" s="2382"/>
      <c r="BX438" s="2382"/>
      <c r="BY438" s="589"/>
      <c r="BZ438" s="589"/>
      <c r="CA438" s="589"/>
    </row>
    <row r="439" spans="2:79" ht="16.5" customHeight="1" x14ac:dyDescent="0.3">
      <c r="B439" s="285"/>
      <c r="D439" s="25"/>
      <c r="E439" s="72" t="s">
        <v>165</v>
      </c>
      <c r="F439" s="64"/>
      <c r="G439" s="106"/>
      <c r="H439" s="106"/>
      <c r="I439" s="106"/>
      <c r="J439" s="106"/>
      <c r="K439" s="363"/>
      <c r="L439" s="363"/>
      <c r="M439" s="363"/>
      <c r="N439" s="364"/>
      <c r="O439" s="373" t="s">
        <v>53</v>
      </c>
      <c r="P439" s="2554"/>
      <c r="Q439" s="2382"/>
      <c r="R439" s="2382"/>
      <c r="S439" s="2382"/>
      <c r="T439" s="2382"/>
      <c r="U439" s="2382"/>
      <c r="V439" s="2382"/>
      <c r="W439" s="2382"/>
      <c r="X439" s="2382"/>
      <c r="Y439" s="2382"/>
      <c r="Z439" s="2382"/>
      <c r="AA439" s="2382"/>
      <c r="AB439" s="2382"/>
      <c r="AC439" s="2382"/>
      <c r="AD439" s="2382"/>
      <c r="AE439" s="2382"/>
      <c r="AF439" s="2382"/>
      <c r="AG439" s="2382"/>
      <c r="AH439" s="2382"/>
      <c r="AI439" s="2382"/>
      <c r="AJ439" s="2382"/>
      <c r="AK439" s="2382"/>
      <c r="AL439" s="2382"/>
      <c r="AM439" s="2382"/>
      <c r="AN439" s="2382"/>
      <c r="AO439" s="2382"/>
      <c r="AP439" s="2382"/>
      <c r="AQ439" s="2382"/>
      <c r="AR439" s="2382"/>
      <c r="AS439" s="2382"/>
      <c r="AT439" s="2555"/>
      <c r="AU439" s="2316">
        <v>23</v>
      </c>
      <c r="AV439" s="2316"/>
      <c r="AW439" s="2399"/>
      <c r="AX439" s="2399"/>
      <c r="AY439" s="108"/>
      <c r="AZ439" s="108"/>
      <c r="BA439" s="108"/>
      <c r="BB439" s="108"/>
      <c r="BC439" s="2359"/>
      <c r="BD439" s="2360"/>
      <c r="BE439" s="2327"/>
      <c r="BF439" s="2373"/>
      <c r="BG439" s="594"/>
      <c r="BH439" s="594"/>
      <c r="BI439" s="594"/>
      <c r="BJ439" s="594"/>
      <c r="BK439" s="376"/>
      <c r="BL439" s="306"/>
      <c r="BM439" s="2382"/>
      <c r="BN439" s="2382"/>
      <c r="BO439" s="2382"/>
      <c r="BP439" s="2382"/>
      <c r="BQ439" s="2382"/>
      <c r="BR439" s="2382"/>
      <c r="BS439" s="2382"/>
      <c r="BT439" s="2382"/>
      <c r="BU439" s="2382"/>
      <c r="BV439" s="2382"/>
      <c r="BW439" s="2382"/>
      <c r="BX439" s="2382"/>
      <c r="BY439" s="589"/>
      <c r="BZ439" s="589"/>
      <c r="CA439" s="589"/>
    </row>
    <row r="440" spans="2:79" ht="16.5" customHeight="1" x14ac:dyDescent="0.3">
      <c r="B440" s="285"/>
      <c r="D440" s="104"/>
      <c r="E440" s="141" t="s">
        <v>166</v>
      </c>
      <c r="F440" s="140"/>
      <c r="G440" s="257"/>
      <c r="H440" s="257"/>
      <c r="I440" s="257"/>
      <c r="J440" s="257"/>
      <c r="K440" s="365"/>
      <c r="L440" s="365"/>
      <c r="M440" s="365"/>
      <c r="N440" s="234"/>
      <c r="O440" s="373" t="s">
        <v>53</v>
      </c>
      <c r="P440" s="2554"/>
      <c r="Q440" s="2382"/>
      <c r="R440" s="2382"/>
      <c r="S440" s="2382"/>
      <c r="T440" s="2382"/>
      <c r="U440" s="2382"/>
      <c r="V440" s="2382"/>
      <c r="W440" s="2382"/>
      <c r="X440" s="2382"/>
      <c r="Y440" s="2382"/>
      <c r="Z440" s="2382"/>
      <c r="AA440" s="2382"/>
      <c r="AB440" s="2382"/>
      <c r="AC440" s="2382"/>
      <c r="AD440" s="2382"/>
      <c r="AE440" s="2382"/>
      <c r="AF440" s="2382"/>
      <c r="AG440" s="2382"/>
      <c r="AH440" s="2382"/>
      <c r="AI440" s="2382"/>
      <c r="AJ440" s="2382"/>
      <c r="AK440" s="2382"/>
      <c r="AL440" s="2382"/>
      <c r="AM440" s="2382"/>
      <c r="AN440" s="2382"/>
      <c r="AO440" s="2382"/>
      <c r="AP440" s="2382"/>
      <c r="AQ440" s="2382"/>
      <c r="AR440" s="2382"/>
      <c r="AS440" s="2382"/>
      <c r="AT440" s="2555"/>
      <c r="AU440" s="2313">
        <v>24</v>
      </c>
      <c r="AV440" s="2314"/>
      <c r="AW440" s="210"/>
      <c r="AX440" s="211"/>
      <c r="AY440" s="108"/>
      <c r="AZ440" s="404"/>
      <c r="BA440" s="404"/>
      <c r="BB440" s="404"/>
      <c r="BC440" s="2359"/>
      <c r="BD440" s="2360"/>
      <c r="BE440" s="2327"/>
      <c r="BF440" s="2373"/>
      <c r="BG440" s="545"/>
      <c r="BH440" s="545"/>
      <c r="BI440" s="545"/>
      <c r="BJ440" s="109"/>
      <c r="BK440" s="377"/>
      <c r="BL440" s="109"/>
      <c r="BM440" s="2382"/>
      <c r="BN440" s="2382"/>
      <c r="BO440" s="2382"/>
      <c r="BP440" s="2382"/>
      <c r="BQ440" s="2382"/>
      <c r="BR440" s="2382"/>
      <c r="BS440" s="2382"/>
      <c r="BT440" s="2382"/>
      <c r="BU440" s="2382"/>
      <c r="BV440" s="2382"/>
      <c r="BW440" s="2382"/>
      <c r="BX440" s="2382"/>
      <c r="BY440" s="589"/>
      <c r="BZ440" s="589"/>
      <c r="CA440" s="589"/>
    </row>
    <row r="441" spans="2:79" s="597" customFormat="1" ht="16.5" customHeight="1" x14ac:dyDescent="0.3">
      <c r="B441" s="460"/>
      <c r="D441" s="412"/>
      <c r="E441" s="542" t="s">
        <v>486</v>
      </c>
      <c r="F441" s="540"/>
      <c r="G441" s="535"/>
      <c r="H441" s="535"/>
      <c r="I441" s="535"/>
      <c r="J441" s="535"/>
      <c r="K441" s="219"/>
      <c r="L441" s="219"/>
      <c r="M441" s="219"/>
      <c r="N441" s="267"/>
      <c r="O441" s="427" t="s">
        <v>53</v>
      </c>
      <c r="P441" s="2554"/>
      <c r="Q441" s="2382"/>
      <c r="R441" s="2382"/>
      <c r="S441" s="2382"/>
      <c r="T441" s="2382"/>
      <c r="U441" s="2382"/>
      <c r="V441" s="2382"/>
      <c r="W441" s="2382"/>
      <c r="X441" s="2382"/>
      <c r="Y441" s="2382"/>
      <c r="Z441" s="2382"/>
      <c r="AA441" s="2382"/>
      <c r="AB441" s="2382"/>
      <c r="AC441" s="2382"/>
      <c r="AD441" s="2382"/>
      <c r="AE441" s="2382"/>
      <c r="AF441" s="2382"/>
      <c r="AG441" s="2382"/>
      <c r="AH441" s="2382"/>
      <c r="AI441" s="2382"/>
      <c r="AJ441" s="2382"/>
      <c r="AK441" s="2382"/>
      <c r="AL441" s="2382"/>
      <c r="AM441" s="2382"/>
      <c r="AN441" s="2382"/>
      <c r="AO441" s="2382"/>
      <c r="AP441" s="2382"/>
      <c r="AQ441" s="2382"/>
      <c r="AR441" s="2382"/>
      <c r="AS441" s="2382"/>
      <c r="AT441" s="2555"/>
      <c r="AU441" s="2313">
        <v>25</v>
      </c>
      <c r="AV441" s="2314"/>
      <c r="AW441" s="499"/>
      <c r="AX441" s="500"/>
      <c r="AY441" s="108"/>
      <c r="AZ441" s="409"/>
      <c r="BA441" s="409"/>
      <c r="BB441" s="108"/>
      <c r="BC441" s="2359"/>
      <c r="BD441" s="2360"/>
      <c r="BE441" s="2327"/>
      <c r="BF441" s="2373"/>
      <c r="BG441" s="545"/>
      <c r="BH441" s="545"/>
      <c r="BI441" s="545"/>
      <c r="BJ441" s="545"/>
      <c r="BK441" s="377"/>
      <c r="BL441" s="545"/>
      <c r="BM441" s="2382"/>
      <c r="BN441" s="2382"/>
      <c r="BO441" s="2382"/>
      <c r="BP441" s="2382"/>
      <c r="BQ441" s="2382"/>
      <c r="BR441" s="2382"/>
      <c r="BS441" s="2382"/>
      <c r="BT441" s="2382"/>
      <c r="BU441" s="2382"/>
      <c r="BV441" s="2382"/>
      <c r="BW441" s="2382"/>
      <c r="BX441" s="2382"/>
      <c r="BY441" s="589"/>
      <c r="BZ441" s="589"/>
      <c r="CA441" s="589"/>
    </row>
    <row r="442" spans="2:79" s="597" customFormat="1" ht="16.5" customHeight="1" x14ac:dyDescent="0.3">
      <c r="B442" s="460"/>
      <c r="D442" s="414"/>
      <c r="E442" s="542" t="s">
        <v>487</v>
      </c>
      <c r="F442" s="140"/>
      <c r="G442" s="545"/>
      <c r="H442" s="545"/>
      <c r="I442" s="545"/>
      <c r="J442" s="545"/>
      <c r="K442" s="451"/>
      <c r="L442" s="451"/>
      <c r="M442" s="451"/>
      <c r="N442" s="158"/>
      <c r="O442" s="427" t="s">
        <v>53</v>
      </c>
      <c r="P442" s="2554"/>
      <c r="Q442" s="2382"/>
      <c r="R442" s="2382"/>
      <c r="S442" s="2382"/>
      <c r="T442" s="2382"/>
      <c r="U442" s="2382"/>
      <c r="V442" s="2382"/>
      <c r="W442" s="2382"/>
      <c r="X442" s="2382"/>
      <c r="Y442" s="2382"/>
      <c r="Z442" s="2382"/>
      <c r="AA442" s="2382"/>
      <c r="AB442" s="2382"/>
      <c r="AC442" s="2382"/>
      <c r="AD442" s="2382"/>
      <c r="AE442" s="2382"/>
      <c r="AF442" s="2382"/>
      <c r="AG442" s="2382"/>
      <c r="AH442" s="2382"/>
      <c r="AI442" s="2382"/>
      <c r="AJ442" s="2382"/>
      <c r="AK442" s="2382"/>
      <c r="AL442" s="2382"/>
      <c r="AM442" s="2382"/>
      <c r="AN442" s="2382"/>
      <c r="AO442" s="2382"/>
      <c r="AP442" s="2382"/>
      <c r="AQ442" s="2382"/>
      <c r="AR442" s="2382"/>
      <c r="AS442" s="2382"/>
      <c r="AT442" s="2555"/>
      <c r="AU442" s="2313">
        <v>26</v>
      </c>
      <c r="AV442" s="2314"/>
      <c r="AW442" s="445"/>
      <c r="AX442" s="446"/>
      <c r="AY442" s="108"/>
      <c r="AZ442" s="404"/>
      <c r="BA442" s="404"/>
      <c r="BB442" s="404"/>
      <c r="BC442" s="2359"/>
      <c r="BD442" s="2360"/>
      <c r="BE442" s="2327"/>
      <c r="BF442" s="2373"/>
      <c r="BG442" s="545"/>
      <c r="BH442" s="545"/>
      <c r="BI442" s="545"/>
      <c r="BJ442" s="545"/>
      <c r="BK442" s="377"/>
      <c r="BL442" s="545"/>
      <c r="BM442" s="2382"/>
      <c r="BN442" s="2382"/>
      <c r="BO442" s="2382"/>
      <c r="BP442" s="2382"/>
      <c r="BQ442" s="2382"/>
      <c r="BR442" s="2382"/>
      <c r="BS442" s="2382"/>
      <c r="BT442" s="2382"/>
      <c r="BU442" s="2382"/>
      <c r="BV442" s="2382"/>
      <c r="BW442" s="2382"/>
      <c r="BX442" s="2382"/>
      <c r="BY442" s="589"/>
      <c r="BZ442" s="589"/>
      <c r="CA442" s="589"/>
    </row>
    <row r="443" spans="2:79" s="597" customFormat="1" ht="16.5" customHeight="1" x14ac:dyDescent="0.3">
      <c r="B443" s="460"/>
      <c r="D443" s="412"/>
      <c r="E443" s="542" t="s">
        <v>488</v>
      </c>
      <c r="F443" s="540"/>
      <c r="G443" s="535"/>
      <c r="H443" s="535"/>
      <c r="I443" s="535"/>
      <c r="J443" s="535"/>
      <c r="K443" s="219"/>
      <c r="L443" s="219"/>
      <c r="M443" s="219"/>
      <c r="N443" s="267"/>
      <c r="O443" s="427" t="s">
        <v>53</v>
      </c>
      <c r="P443" s="2554"/>
      <c r="Q443" s="2382"/>
      <c r="R443" s="2382"/>
      <c r="S443" s="2382"/>
      <c r="T443" s="2382"/>
      <c r="U443" s="2382"/>
      <c r="V443" s="2382"/>
      <c r="W443" s="2382"/>
      <c r="X443" s="2382"/>
      <c r="Y443" s="2382"/>
      <c r="Z443" s="2382"/>
      <c r="AA443" s="2382"/>
      <c r="AB443" s="2382"/>
      <c r="AC443" s="2382"/>
      <c r="AD443" s="2382"/>
      <c r="AE443" s="2382"/>
      <c r="AF443" s="2382"/>
      <c r="AG443" s="2382"/>
      <c r="AH443" s="2382"/>
      <c r="AI443" s="2382"/>
      <c r="AJ443" s="2382"/>
      <c r="AK443" s="2382"/>
      <c r="AL443" s="2382"/>
      <c r="AM443" s="2382"/>
      <c r="AN443" s="2382"/>
      <c r="AO443" s="2382"/>
      <c r="AP443" s="2382"/>
      <c r="AQ443" s="2382"/>
      <c r="AR443" s="2382"/>
      <c r="AS443" s="2382"/>
      <c r="AT443" s="2555"/>
      <c r="AU443" s="2313">
        <v>27</v>
      </c>
      <c r="AV443" s="2314"/>
      <c r="AW443" s="499"/>
      <c r="AX443" s="500"/>
      <c r="AY443" s="108"/>
      <c r="AZ443" s="409"/>
      <c r="BA443" s="409"/>
      <c r="BB443" s="108"/>
      <c r="BC443" s="2359"/>
      <c r="BD443" s="2360"/>
      <c r="BE443" s="2327"/>
      <c r="BF443" s="2373"/>
      <c r="BG443" s="545"/>
      <c r="BH443" s="545"/>
      <c r="BI443" s="545"/>
      <c r="BJ443" s="545"/>
      <c r="BK443" s="377"/>
      <c r="BL443" s="545"/>
      <c r="BM443" s="2382"/>
      <c r="BN443" s="2382"/>
      <c r="BO443" s="2382"/>
      <c r="BP443" s="2382"/>
      <c r="BQ443" s="2382"/>
      <c r="BR443" s="2382"/>
      <c r="BS443" s="2382"/>
      <c r="BT443" s="2382"/>
      <c r="BU443" s="2382"/>
      <c r="BV443" s="2382"/>
      <c r="BW443" s="2382"/>
      <c r="BX443" s="2382"/>
      <c r="BY443" s="589"/>
      <c r="BZ443" s="589"/>
      <c r="CA443" s="589"/>
    </row>
    <row r="444" spans="2:79" s="597" customFormat="1" ht="16.5" customHeight="1" x14ac:dyDescent="0.3">
      <c r="B444" s="460"/>
      <c r="D444" s="414"/>
      <c r="E444" s="542" t="s">
        <v>489</v>
      </c>
      <c r="F444" s="140"/>
      <c r="G444" s="545"/>
      <c r="H444" s="545"/>
      <c r="I444" s="545"/>
      <c r="J444" s="545"/>
      <c r="K444" s="451"/>
      <c r="L444" s="451"/>
      <c r="M444" s="451"/>
      <c r="N444" s="158"/>
      <c r="O444" s="427" t="s">
        <v>53</v>
      </c>
      <c r="P444" s="2554"/>
      <c r="Q444" s="2382"/>
      <c r="R444" s="2382"/>
      <c r="S444" s="2382"/>
      <c r="T444" s="2382"/>
      <c r="U444" s="2382"/>
      <c r="V444" s="2382"/>
      <c r="W444" s="2382"/>
      <c r="X444" s="2382"/>
      <c r="Y444" s="2382"/>
      <c r="Z444" s="2382"/>
      <c r="AA444" s="2382"/>
      <c r="AB444" s="2382"/>
      <c r="AC444" s="2382"/>
      <c r="AD444" s="2382"/>
      <c r="AE444" s="2382"/>
      <c r="AF444" s="2382"/>
      <c r="AG444" s="2382"/>
      <c r="AH444" s="2382"/>
      <c r="AI444" s="2382"/>
      <c r="AJ444" s="2382"/>
      <c r="AK444" s="2382"/>
      <c r="AL444" s="2382"/>
      <c r="AM444" s="2382"/>
      <c r="AN444" s="2382"/>
      <c r="AO444" s="2382"/>
      <c r="AP444" s="2382"/>
      <c r="AQ444" s="2382"/>
      <c r="AR444" s="2382"/>
      <c r="AS444" s="2382"/>
      <c r="AT444" s="2555"/>
      <c r="AU444" s="2313">
        <v>28</v>
      </c>
      <c r="AV444" s="2314"/>
      <c r="AW444" s="445"/>
      <c r="AX444" s="446"/>
      <c r="AY444" s="108"/>
      <c r="AZ444" s="404"/>
      <c r="BA444" s="404"/>
      <c r="BB444" s="404"/>
      <c r="BC444" s="2359"/>
      <c r="BD444" s="2360"/>
      <c r="BE444" s="2327"/>
      <c r="BF444" s="2373"/>
      <c r="BG444" s="545"/>
      <c r="BH444" s="545"/>
      <c r="BI444" s="545"/>
      <c r="BJ444" s="545"/>
      <c r="BK444" s="377"/>
      <c r="BL444" s="545"/>
      <c r="BM444" s="2382"/>
      <c r="BN444" s="2382"/>
      <c r="BO444" s="2382"/>
      <c r="BP444" s="2382"/>
      <c r="BQ444" s="2382"/>
      <c r="BR444" s="2382"/>
      <c r="BS444" s="2382"/>
      <c r="BT444" s="2382"/>
      <c r="BU444" s="2382"/>
      <c r="BV444" s="2382"/>
      <c r="BW444" s="2382"/>
      <c r="BX444" s="2382"/>
      <c r="BY444" s="589"/>
      <c r="BZ444" s="589"/>
      <c r="CA444" s="589"/>
    </row>
    <row r="445" spans="2:79" ht="16.5" customHeight="1" x14ac:dyDescent="0.3">
      <c r="B445" s="285"/>
      <c r="D445" s="412"/>
      <c r="E445" s="542" t="s">
        <v>167</v>
      </c>
      <c r="F445" s="540"/>
      <c r="G445" s="535"/>
      <c r="H445" s="535"/>
      <c r="I445" s="535"/>
      <c r="J445" s="535"/>
      <c r="K445" s="219"/>
      <c r="L445" s="219"/>
      <c r="M445" s="219"/>
      <c r="N445" s="267"/>
      <c r="O445" s="427" t="s">
        <v>53</v>
      </c>
      <c r="P445" s="2554"/>
      <c r="Q445" s="2382"/>
      <c r="R445" s="2382"/>
      <c r="S445" s="2382"/>
      <c r="T445" s="2382"/>
      <c r="U445" s="2382"/>
      <c r="V445" s="2382"/>
      <c r="W445" s="2382"/>
      <c r="X445" s="2382"/>
      <c r="Y445" s="2382"/>
      <c r="Z445" s="2382"/>
      <c r="AA445" s="2382"/>
      <c r="AB445" s="2382"/>
      <c r="AC445" s="2382"/>
      <c r="AD445" s="2382"/>
      <c r="AE445" s="2382"/>
      <c r="AF445" s="2382"/>
      <c r="AG445" s="2382"/>
      <c r="AH445" s="2382"/>
      <c r="AI445" s="2382"/>
      <c r="AJ445" s="2382"/>
      <c r="AK445" s="2382"/>
      <c r="AL445" s="2382"/>
      <c r="AM445" s="2382"/>
      <c r="AN445" s="2382"/>
      <c r="AO445" s="2382"/>
      <c r="AP445" s="2382"/>
      <c r="AQ445" s="2382"/>
      <c r="AR445" s="2382"/>
      <c r="AS445" s="2382"/>
      <c r="AT445" s="2555"/>
      <c r="AU445" s="2316">
        <v>30</v>
      </c>
      <c r="AV445" s="2316"/>
      <c r="AW445" s="2399">
        <v>30</v>
      </c>
      <c r="AX445" s="2399"/>
      <c r="AY445" s="108"/>
      <c r="AZ445" s="108"/>
      <c r="BA445" s="108"/>
      <c r="BB445" s="108"/>
      <c r="BC445" s="2361"/>
      <c r="BD445" s="2362"/>
      <c r="BE445" s="2329"/>
      <c r="BF445" s="2372"/>
      <c r="BG445" s="594"/>
      <c r="BH445" s="594"/>
      <c r="BI445" s="594"/>
      <c r="BJ445" s="594"/>
      <c r="BK445" s="376"/>
      <c r="BL445" s="306"/>
      <c r="BM445" s="2382"/>
      <c r="BN445" s="2382"/>
      <c r="BO445" s="2382"/>
      <c r="BP445" s="2382"/>
      <c r="BQ445" s="2382"/>
      <c r="BR445" s="2382"/>
      <c r="BS445" s="2382"/>
      <c r="BT445" s="2382"/>
      <c r="BU445" s="2382"/>
      <c r="BV445" s="2382"/>
      <c r="BW445" s="2382"/>
      <c r="BX445" s="2382"/>
      <c r="BY445" s="589"/>
      <c r="BZ445" s="589"/>
      <c r="CA445" s="589"/>
    </row>
    <row r="446" spans="2:79" ht="16.5" customHeight="1" x14ac:dyDescent="0.3">
      <c r="B446" s="285"/>
      <c r="D446" s="167" t="s">
        <v>289</v>
      </c>
      <c r="E446" s="72"/>
      <c r="F446" s="64"/>
      <c r="G446" s="106"/>
      <c r="H446" s="106"/>
      <c r="I446" s="106"/>
      <c r="J446" s="106"/>
      <c r="K446" s="363"/>
      <c r="L446" s="363"/>
      <c r="M446" s="363"/>
      <c r="N446" s="364"/>
      <c r="O446" s="362"/>
      <c r="P446" s="2554"/>
      <c r="Q446" s="2382"/>
      <c r="R446" s="2382"/>
      <c r="S446" s="2382"/>
      <c r="T446" s="2382"/>
      <c r="U446" s="2382"/>
      <c r="V446" s="2382"/>
      <c r="W446" s="2382"/>
      <c r="X446" s="2382"/>
      <c r="Y446" s="2382"/>
      <c r="Z446" s="2382"/>
      <c r="AA446" s="2382"/>
      <c r="AB446" s="2382"/>
      <c r="AC446" s="2382"/>
      <c r="AD446" s="2382"/>
      <c r="AE446" s="2382"/>
      <c r="AF446" s="2382"/>
      <c r="AG446" s="2382"/>
      <c r="AH446" s="2382"/>
      <c r="AI446" s="2382"/>
      <c r="AJ446" s="2382"/>
      <c r="AK446" s="2382"/>
      <c r="AL446" s="2382"/>
      <c r="AM446" s="2382"/>
      <c r="AN446" s="2382"/>
      <c r="AO446" s="2382"/>
      <c r="AP446" s="2382"/>
      <c r="AQ446" s="2382"/>
      <c r="AR446" s="2382"/>
      <c r="AS446" s="2382"/>
      <c r="AT446" s="2555"/>
      <c r="AU446" s="336"/>
      <c r="AV446" s="326"/>
      <c r="AW446" s="310"/>
      <c r="AX446" s="311"/>
      <c r="AY446" s="108"/>
      <c r="AZ446" s="409"/>
      <c r="BA446" s="409"/>
      <c r="BB446" s="409"/>
      <c r="BC446" s="692"/>
      <c r="BD446" s="693"/>
      <c r="BE446" s="293"/>
      <c r="BF446" s="294"/>
      <c r="BG446" s="571"/>
      <c r="BH446" s="571"/>
      <c r="BI446" s="571"/>
      <c r="BJ446" s="299"/>
      <c r="BK446" s="379"/>
      <c r="BL446" s="299"/>
      <c r="BM446" s="2382"/>
      <c r="BN446" s="2382"/>
      <c r="BO446" s="2382"/>
      <c r="BP446" s="2382"/>
      <c r="BQ446" s="2382"/>
      <c r="BR446" s="2382"/>
      <c r="BS446" s="2382"/>
      <c r="BT446" s="2382"/>
      <c r="BU446" s="2382"/>
      <c r="BV446" s="2382"/>
      <c r="BW446" s="2382"/>
      <c r="BX446" s="2382"/>
      <c r="BY446" s="589"/>
      <c r="BZ446" s="589"/>
      <c r="CA446" s="589"/>
    </row>
    <row r="447" spans="2:79" ht="16.5" customHeight="1" x14ac:dyDescent="0.3">
      <c r="B447" s="285"/>
      <c r="D447" s="439" t="s">
        <v>325</v>
      </c>
      <c r="E447" s="410"/>
      <c r="F447" s="410"/>
      <c r="G447" s="410"/>
      <c r="H447" s="410"/>
      <c r="I447" s="410"/>
      <c r="J447" s="410"/>
      <c r="K447" s="402"/>
      <c r="L447" s="402"/>
      <c r="M447" s="402"/>
      <c r="N447" s="403"/>
      <c r="O447" s="473"/>
      <c r="P447" s="2554"/>
      <c r="Q447" s="2382"/>
      <c r="R447" s="2382"/>
      <c r="S447" s="2382"/>
      <c r="T447" s="2382"/>
      <c r="U447" s="2382"/>
      <c r="V447" s="2382"/>
      <c r="W447" s="2382"/>
      <c r="X447" s="2382"/>
      <c r="Y447" s="2382"/>
      <c r="Z447" s="2382"/>
      <c r="AA447" s="2382"/>
      <c r="AB447" s="2382"/>
      <c r="AC447" s="2382"/>
      <c r="AD447" s="2382"/>
      <c r="AE447" s="2382"/>
      <c r="AF447" s="2382"/>
      <c r="AG447" s="2382"/>
      <c r="AH447" s="2382"/>
      <c r="AI447" s="2382"/>
      <c r="AJ447" s="2382"/>
      <c r="AK447" s="2382"/>
      <c r="AL447" s="2382"/>
      <c r="AM447" s="2382"/>
      <c r="AN447" s="2382"/>
      <c r="AO447" s="2382"/>
      <c r="AP447" s="2382"/>
      <c r="AQ447" s="2382"/>
      <c r="AR447" s="2382"/>
      <c r="AS447" s="2382"/>
      <c r="AT447" s="2555"/>
      <c r="AU447" s="2559"/>
      <c r="AV447" s="2318"/>
      <c r="AW447" s="2313"/>
      <c r="AX447" s="2314"/>
      <c r="AY447" s="108"/>
      <c r="AZ447" s="409"/>
      <c r="BA447" s="409"/>
      <c r="BB447" s="409"/>
      <c r="BC447" s="2395"/>
      <c r="BD447" s="2396"/>
      <c r="BE447" s="293"/>
      <c r="BF447" s="294"/>
      <c r="BG447" s="571"/>
      <c r="BH447" s="571"/>
      <c r="BI447" s="571"/>
      <c r="BJ447" s="299"/>
      <c r="BK447" s="379"/>
      <c r="BL447" s="299"/>
      <c r="BM447" s="2382"/>
      <c r="BN447" s="2382"/>
      <c r="BO447" s="2382"/>
      <c r="BP447" s="2382"/>
      <c r="BQ447" s="2382"/>
      <c r="BR447" s="2382"/>
      <c r="BS447" s="2382"/>
      <c r="BT447" s="2382"/>
      <c r="BU447" s="2382"/>
      <c r="BV447" s="2382"/>
      <c r="BW447" s="2382"/>
      <c r="BX447" s="2382"/>
      <c r="BY447" s="589"/>
      <c r="BZ447" s="589"/>
      <c r="CA447" s="589"/>
    </row>
    <row r="448" spans="2:79" ht="18.75" x14ac:dyDescent="0.3">
      <c r="B448" s="285"/>
      <c r="D448" s="441" t="s">
        <v>431</v>
      </c>
      <c r="E448" s="433" t="s">
        <v>324</v>
      </c>
      <c r="F448" s="410"/>
      <c r="G448" s="410"/>
      <c r="H448" s="410"/>
      <c r="I448" s="410"/>
      <c r="J448" s="410"/>
      <c r="K448" s="402"/>
      <c r="L448" s="402"/>
      <c r="M448" s="402"/>
      <c r="N448" s="403"/>
      <c r="O448" s="340" t="s">
        <v>180</v>
      </c>
      <c r="P448" s="2554"/>
      <c r="Q448" s="2382"/>
      <c r="R448" s="2382"/>
      <c r="S448" s="2382"/>
      <c r="T448" s="2382"/>
      <c r="U448" s="2382"/>
      <c r="V448" s="2382"/>
      <c r="W448" s="2382"/>
      <c r="X448" s="2382"/>
      <c r="Y448" s="2382"/>
      <c r="Z448" s="2382"/>
      <c r="AA448" s="2382"/>
      <c r="AB448" s="2382"/>
      <c r="AC448" s="2382"/>
      <c r="AD448" s="2382"/>
      <c r="AE448" s="2382"/>
      <c r="AF448" s="2382"/>
      <c r="AG448" s="2382"/>
      <c r="AH448" s="2382"/>
      <c r="AI448" s="2382"/>
      <c r="AJ448" s="2382"/>
      <c r="AK448" s="2382"/>
      <c r="AL448" s="2382"/>
      <c r="AM448" s="2382"/>
      <c r="AN448" s="2382"/>
      <c r="AO448" s="2382"/>
      <c r="AP448" s="2382"/>
      <c r="AQ448" s="2382"/>
      <c r="AR448" s="2382"/>
      <c r="AS448" s="2382"/>
      <c r="AT448" s="2555"/>
      <c r="AU448" s="2559">
        <v>15</v>
      </c>
      <c r="AV448" s="2318"/>
      <c r="AW448" s="2399">
        <v>15</v>
      </c>
      <c r="AX448" s="2399"/>
      <c r="AY448" s="108"/>
      <c r="AZ448" s="409"/>
      <c r="BA448" s="409"/>
      <c r="BB448" s="409"/>
      <c r="BC448" s="2395"/>
      <c r="BD448" s="2396"/>
      <c r="BE448" s="293"/>
      <c r="BF448" s="294"/>
      <c r="BG448" s="571"/>
      <c r="BH448" s="571"/>
      <c r="BI448" s="571"/>
      <c r="BJ448" s="299"/>
      <c r="BK448" s="379"/>
      <c r="BL448" s="299"/>
      <c r="BM448" s="2382"/>
      <c r="BN448" s="2382"/>
      <c r="BO448" s="2382"/>
      <c r="BP448" s="2382"/>
      <c r="BQ448" s="2382"/>
      <c r="BR448" s="2382"/>
      <c r="BS448" s="2382"/>
      <c r="BT448" s="2382"/>
      <c r="BU448" s="2382"/>
      <c r="BV448" s="2382"/>
      <c r="BW448" s="2382"/>
      <c r="BX448" s="2382"/>
      <c r="BY448" s="589"/>
      <c r="BZ448" s="589"/>
      <c r="CA448" s="589"/>
    </row>
    <row r="449" spans="2:79" ht="15" customHeight="1" x14ac:dyDescent="0.3">
      <c r="B449" s="285"/>
      <c r="D449" s="2439" t="s">
        <v>122</v>
      </c>
      <c r="E449" s="2440"/>
      <c r="F449" s="2440"/>
      <c r="G449" s="2440"/>
      <c r="H449" s="2440"/>
      <c r="I449" s="2440"/>
      <c r="J449" s="2440"/>
      <c r="K449" s="2440"/>
      <c r="L449" s="2440"/>
      <c r="M449" s="2440"/>
      <c r="N449" s="2441"/>
      <c r="O449" s="241"/>
      <c r="P449" s="2554"/>
      <c r="Q449" s="2382"/>
      <c r="R449" s="2382"/>
      <c r="S449" s="2382"/>
      <c r="T449" s="2382"/>
      <c r="U449" s="2382"/>
      <c r="V449" s="2382"/>
      <c r="W449" s="2382"/>
      <c r="X449" s="2382"/>
      <c r="Y449" s="2382"/>
      <c r="Z449" s="2382"/>
      <c r="AA449" s="2382"/>
      <c r="AB449" s="2382"/>
      <c r="AC449" s="2382"/>
      <c r="AD449" s="2382"/>
      <c r="AE449" s="2382"/>
      <c r="AF449" s="2382"/>
      <c r="AG449" s="2382"/>
      <c r="AH449" s="2382"/>
      <c r="AI449" s="2382"/>
      <c r="AJ449" s="2382"/>
      <c r="AK449" s="2382"/>
      <c r="AL449" s="2382"/>
      <c r="AM449" s="2382"/>
      <c r="AN449" s="2382"/>
      <c r="AO449" s="2382"/>
      <c r="AP449" s="2382"/>
      <c r="AQ449" s="2382"/>
      <c r="AR449" s="2382"/>
      <c r="AS449" s="2382"/>
      <c r="AT449" s="2555"/>
      <c r="AU449" s="2564"/>
      <c r="AV449" s="2561"/>
      <c r="AW449" s="2420"/>
      <c r="AX449" s="2421"/>
      <c r="AY449" s="180"/>
      <c r="AZ449" s="217"/>
      <c r="BA449" s="217"/>
      <c r="BB449" s="217"/>
      <c r="BC449" s="2442"/>
      <c r="BD449" s="2443"/>
      <c r="BE449" s="330"/>
      <c r="BF449" s="331"/>
      <c r="BG449" s="571"/>
      <c r="BH449" s="571"/>
      <c r="BI449" s="571"/>
      <c r="BJ449" s="299"/>
      <c r="BK449" s="379"/>
      <c r="BL449" s="299"/>
      <c r="BM449" s="2382"/>
      <c r="BN449" s="2382"/>
      <c r="BO449" s="2382"/>
      <c r="BP449" s="2382"/>
      <c r="BQ449" s="2382"/>
      <c r="BR449" s="2382"/>
      <c r="BS449" s="2382"/>
      <c r="BT449" s="2382"/>
      <c r="BU449" s="2382"/>
      <c r="BV449" s="2382"/>
      <c r="BW449" s="2382"/>
      <c r="BX449" s="2382"/>
      <c r="BY449" s="589"/>
      <c r="BZ449" s="589"/>
      <c r="CA449" s="589"/>
    </row>
    <row r="450" spans="2:79" ht="18.75" x14ac:dyDescent="0.3">
      <c r="B450" s="285"/>
      <c r="D450" s="2439"/>
      <c r="E450" s="2440"/>
      <c r="F450" s="2440"/>
      <c r="G450" s="2440"/>
      <c r="H450" s="2440"/>
      <c r="I450" s="2440"/>
      <c r="J450" s="2440"/>
      <c r="K450" s="2440"/>
      <c r="L450" s="2440"/>
      <c r="M450" s="2440"/>
      <c r="N450" s="2441"/>
      <c r="O450" s="243"/>
      <c r="P450" s="2554"/>
      <c r="Q450" s="2382"/>
      <c r="R450" s="2382"/>
      <c r="S450" s="2382"/>
      <c r="T450" s="2382"/>
      <c r="U450" s="2382"/>
      <c r="V450" s="2382"/>
      <c r="W450" s="2382"/>
      <c r="X450" s="2382"/>
      <c r="Y450" s="2382"/>
      <c r="Z450" s="2382"/>
      <c r="AA450" s="2382"/>
      <c r="AB450" s="2382"/>
      <c r="AC450" s="2382"/>
      <c r="AD450" s="2382"/>
      <c r="AE450" s="2382"/>
      <c r="AF450" s="2382"/>
      <c r="AG450" s="2382"/>
      <c r="AH450" s="2382"/>
      <c r="AI450" s="2382"/>
      <c r="AJ450" s="2382"/>
      <c r="AK450" s="2382"/>
      <c r="AL450" s="2382"/>
      <c r="AM450" s="2382"/>
      <c r="AN450" s="2382"/>
      <c r="AO450" s="2382"/>
      <c r="AP450" s="2382"/>
      <c r="AQ450" s="2382"/>
      <c r="AR450" s="2382"/>
      <c r="AS450" s="2382"/>
      <c r="AT450" s="2555"/>
      <c r="AU450" s="2565"/>
      <c r="AV450" s="2566"/>
      <c r="AW450" s="2436"/>
      <c r="AX450" s="2437"/>
      <c r="AY450" s="181"/>
      <c r="AZ450" s="404"/>
      <c r="BA450" s="404"/>
      <c r="BB450" s="404"/>
      <c r="BC450" s="2450"/>
      <c r="BD450" s="2451"/>
      <c r="BE450" s="297"/>
      <c r="BF450" s="298"/>
      <c r="BG450" s="571"/>
      <c r="BH450" s="571"/>
      <c r="BI450" s="571"/>
      <c r="BJ450" s="299"/>
      <c r="BK450" s="379"/>
      <c r="BL450" s="299"/>
      <c r="BM450" s="2382"/>
      <c r="BN450" s="2382"/>
      <c r="BO450" s="2382"/>
      <c r="BP450" s="2382"/>
      <c r="BQ450" s="2382"/>
      <c r="BR450" s="2382"/>
      <c r="BS450" s="2382"/>
      <c r="BT450" s="2382"/>
      <c r="BU450" s="2382"/>
      <c r="BV450" s="2382"/>
      <c r="BW450" s="2382"/>
      <c r="BX450" s="2382"/>
      <c r="BY450" s="589"/>
      <c r="BZ450" s="589"/>
      <c r="CA450" s="589"/>
    </row>
    <row r="451" spans="2:79" ht="18.75" x14ac:dyDescent="0.3">
      <c r="B451" s="285"/>
      <c r="D451" s="2439"/>
      <c r="E451" s="2440"/>
      <c r="F451" s="2440"/>
      <c r="G451" s="2440"/>
      <c r="H451" s="2440"/>
      <c r="I451" s="2440"/>
      <c r="J451" s="2440"/>
      <c r="K451" s="2440"/>
      <c r="L451" s="2440"/>
      <c r="M451" s="2440"/>
      <c r="N451" s="2441"/>
      <c r="O451" s="242"/>
      <c r="P451" s="2554"/>
      <c r="Q451" s="2382"/>
      <c r="R451" s="2382"/>
      <c r="S451" s="2382"/>
      <c r="T451" s="2382"/>
      <c r="U451" s="2382"/>
      <c r="V451" s="2382"/>
      <c r="W451" s="2382"/>
      <c r="X451" s="2382"/>
      <c r="Y451" s="2382"/>
      <c r="Z451" s="2382"/>
      <c r="AA451" s="2382"/>
      <c r="AB451" s="2382"/>
      <c r="AC451" s="2382"/>
      <c r="AD451" s="2382"/>
      <c r="AE451" s="2382"/>
      <c r="AF451" s="2382"/>
      <c r="AG451" s="2382"/>
      <c r="AH451" s="2382"/>
      <c r="AI451" s="2382"/>
      <c r="AJ451" s="2382"/>
      <c r="AK451" s="2382"/>
      <c r="AL451" s="2382"/>
      <c r="AM451" s="2382"/>
      <c r="AN451" s="2382"/>
      <c r="AO451" s="2382"/>
      <c r="AP451" s="2382"/>
      <c r="AQ451" s="2382"/>
      <c r="AR451" s="2382"/>
      <c r="AS451" s="2382"/>
      <c r="AT451" s="2555"/>
      <c r="AU451" s="2562"/>
      <c r="AV451" s="2550"/>
      <c r="AW451" s="2422"/>
      <c r="AX451" s="2423"/>
      <c r="AY451" s="127"/>
      <c r="AZ451" s="151"/>
      <c r="BA451" s="151"/>
      <c r="BB451" s="151"/>
      <c r="BC451" s="2380"/>
      <c r="BD451" s="2381"/>
      <c r="BE451" s="328"/>
      <c r="BF451" s="329"/>
      <c r="BG451" s="571"/>
      <c r="BH451" s="571"/>
      <c r="BI451" s="571"/>
      <c r="BJ451" s="299"/>
      <c r="BK451" s="379"/>
      <c r="BL451" s="299"/>
      <c r="BM451" s="2382"/>
      <c r="BN451" s="2382"/>
      <c r="BO451" s="2382"/>
      <c r="BP451" s="2382"/>
      <c r="BQ451" s="2382"/>
      <c r="BR451" s="2382"/>
      <c r="BS451" s="2382"/>
      <c r="BT451" s="2382"/>
      <c r="BU451" s="2382"/>
      <c r="BV451" s="2382"/>
      <c r="BW451" s="2382"/>
      <c r="BX451" s="2382"/>
      <c r="BY451" s="589"/>
      <c r="BZ451" s="589"/>
      <c r="CA451" s="589"/>
    </row>
    <row r="452" spans="2:79" ht="18.75" x14ac:dyDescent="0.3">
      <c r="B452" s="285"/>
      <c r="D452" s="390" t="s">
        <v>432</v>
      </c>
      <c r="E452" s="177" t="s">
        <v>656</v>
      </c>
      <c r="F452" s="99"/>
      <c r="G452" s="106"/>
      <c r="H452" s="106"/>
      <c r="I452" s="106"/>
      <c r="J452" s="106"/>
      <c r="K452" s="363"/>
      <c r="L452" s="363"/>
      <c r="M452" s="363"/>
      <c r="N452" s="364"/>
      <c r="O452" s="373" t="s">
        <v>53</v>
      </c>
      <c r="P452" s="2556"/>
      <c r="Q452" s="2557"/>
      <c r="R452" s="2557"/>
      <c r="S452" s="2557"/>
      <c r="T452" s="2557"/>
      <c r="U452" s="2557"/>
      <c r="V452" s="2557"/>
      <c r="W452" s="2557"/>
      <c r="X452" s="2557"/>
      <c r="Y452" s="2557"/>
      <c r="Z452" s="2557"/>
      <c r="AA452" s="2557"/>
      <c r="AB452" s="2557"/>
      <c r="AC452" s="2557"/>
      <c r="AD452" s="2557"/>
      <c r="AE452" s="2557"/>
      <c r="AF452" s="2557"/>
      <c r="AG452" s="2557"/>
      <c r="AH452" s="2557"/>
      <c r="AI452" s="2557"/>
      <c r="AJ452" s="2557"/>
      <c r="AK452" s="2557"/>
      <c r="AL452" s="2557"/>
      <c r="AM452" s="2557"/>
      <c r="AN452" s="2557"/>
      <c r="AO452" s="2557"/>
      <c r="AP452" s="2557"/>
      <c r="AQ452" s="2557"/>
      <c r="AR452" s="2557"/>
      <c r="AS452" s="2557"/>
      <c r="AT452" s="2558"/>
      <c r="AU452" s="2559">
        <v>1</v>
      </c>
      <c r="AV452" s="2318"/>
      <c r="AW452" s="2399">
        <v>1</v>
      </c>
      <c r="AX452" s="2399"/>
      <c r="AY452" s="108"/>
      <c r="AZ452" s="108"/>
      <c r="BA452" s="108"/>
      <c r="BB452" s="108"/>
      <c r="BC452" s="2316"/>
      <c r="BD452" s="2316"/>
      <c r="BE452" s="2316"/>
      <c r="BF452" s="2316"/>
      <c r="BG452" s="594"/>
      <c r="BH452" s="594"/>
      <c r="BI452" s="594"/>
      <c r="BJ452" s="594"/>
      <c r="BK452" s="376"/>
      <c r="BL452" s="306"/>
      <c r="BM452" s="2382"/>
      <c r="BN452" s="2382"/>
      <c r="BO452" s="2382"/>
      <c r="BP452" s="2382"/>
      <c r="BQ452" s="2382"/>
      <c r="BR452" s="2382"/>
      <c r="BS452" s="2382"/>
      <c r="BT452" s="2382"/>
      <c r="BU452" s="2382"/>
      <c r="BV452" s="2382"/>
      <c r="BW452" s="2382"/>
      <c r="BX452" s="2382"/>
      <c r="BY452" s="589"/>
      <c r="BZ452" s="589"/>
      <c r="CA452" s="589"/>
    </row>
    <row r="453" spans="2:79" ht="18.75" x14ac:dyDescent="0.3">
      <c r="B453" s="285"/>
      <c r="D453" s="2465" t="s">
        <v>40</v>
      </c>
      <c r="E453" s="2466"/>
      <c r="F453" s="2466"/>
      <c r="G453" s="2466"/>
      <c r="H453" s="2466"/>
      <c r="I453" s="2466"/>
      <c r="J453" s="2466"/>
      <c r="K453" s="173"/>
      <c r="L453" s="2469" t="s">
        <v>118</v>
      </c>
      <c r="M453" s="2470"/>
      <c r="N453" s="2470"/>
      <c r="O453" s="2567"/>
      <c r="P453" s="2568"/>
      <c r="Q453" s="2569"/>
      <c r="R453" s="2569"/>
      <c r="S453" s="2569"/>
      <c r="T453" s="2569"/>
      <c r="U453" s="2569"/>
      <c r="V453" s="2569"/>
      <c r="W453" s="2569"/>
      <c r="X453" s="2569"/>
      <c r="Y453" s="2569"/>
      <c r="Z453" s="2569"/>
      <c r="AA453" s="2569"/>
      <c r="AB453" s="2569"/>
      <c r="AC453" s="2569"/>
      <c r="AD453" s="2569"/>
      <c r="AE453" s="2569"/>
      <c r="AF453" s="2569"/>
      <c r="AG453" s="2569"/>
      <c r="AH453" s="2569"/>
      <c r="AI453" s="2569"/>
      <c r="AJ453" s="2569"/>
      <c r="AK453" s="2569"/>
      <c r="AL453" s="2569"/>
      <c r="AM453" s="2569"/>
      <c r="AN453" s="2569"/>
      <c r="AO453" s="2569"/>
      <c r="AP453" s="2569"/>
      <c r="AQ453" s="2569"/>
      <c r="AR453" s="2569"/>
      <c r="AS453" s="2569"/>
      <c r="AT453" s="2570"/>
      <c r="AU453" s="2455">
        <f>AU394+AU396+AU400+AU406+AU413+AU414+AU445+AU411</f>
        <v>48</v>
      </c>
      <c r="AV453" s="2455"/>
      <c r="AW453" s="2455">
        <f>SUM(AW394:AX445)</f>
        <v>48</v>
      </c>
      <c r="AX453" s="2455"/>
      <c r="AY453" s="324">
        <f>SUM(AW394:AX413)+SUM(AW418:AX445)</f>
        <v>45</v>
      </c>
      <c r="AZ453" s="625">
        <f>AU394+AU396+AU400+AU406+AU411+AU413+AU445</f>
        <v>45</v>
      </c>
      <c r="BA453" s="625">
        <f>AU414</f>
        <v>3</v>
      </c>
      <c r="BB453" s="625"/>
      <c r="BC453" s="2456"/>
      <c r="BD453" s="2456"/>
      <c r="BE453" s="2455">
        <f>SUM(BE394:BF445)</f>
        <v>-66080.967321599834</v>
      </c>
      <c r="BF453" s="2455"/>
      <c r="BG453" s="341"/>
      <c r="BH453" s="341"/>
      <c r="BI453" s="341"/>
      <c r="BJ453" s="341"/>
      <c r="BK453" s="378"/>
      <c r="BL453" s="341"/>
      <c r="BM453" s="2382"/>
      <c r="BN453" s="2382"/>
      <c r="BO453" s="2382"/>
      <c r="BP453" s="2382"/>
      <c r="BQ453" s="2382"/>
      <c r="BR453" s="2382"/>
      <c r="BS453" s="2382"/>
      <c r="BT453" s="2382"/>
      <c r="BU453" s="2382"/>
      <c r="BV453" s="2382"/>
      <c r="BW453" s="2382"/>
      <c r="BX453" s="2382"/>
      <c r="BY453" s="589"/>
      <c r="BZ453" s="589"/>
      <c r="CA453" s="589"/>
    </row>
    <row r="454" spans="2:79" ht="18.75" x14ac:dyDescent="0.3">
      <c r="B454" s="285"/>
      <c r="D454" s="2467"/>
      <c r="E454" s="2468"/>
      <c r="F454" s="2468"/>
      <c r="G454" s="2468"/>
      <c r="H454" s="2468"/>
      <c r="I454" s="2468"/>
      <c r="J454" s="2468"/>
      <c r="K454" s="359"/>
      <c r="L454" s="2432" t="s">
        <v>120</v>
      </c>
      <c r="M454" s="2433"/>
      <c r="N454" s="2433"/>
      <c r="O454" s="2433"/>
      <c r="P454" s="2568"/>
      <c r="Q454" s="2569"/>
      <c r="R454" s="2569"/>
      <c r="S454" s="2569"/>
      <c r="T454" s="2569"/>
      <c r="U454" s="2569"/>
      <c r="V454" s="2569"/>
      <c r="W454" s="2569"/>
      <c r="X454" s="2569"/>
      <c r="Y454" s="2569"/>
      <c r="Z454" s="2569"/>
      <c r="AA454" s="2569"/>
      <c r="AB454" s="2569"/>
      <c r="AC454" s="2569"/>
      <c r="AD454" s="2569"/>
      <c r="AE454" s="2569"/>
      <c r="AF454" s="2569"/>
      <c r="AG454" s="2569"/>
      <c r="AH454" s="2569"/>
      <c r="AI454" s="2569"/>
      <c r="AJ454" s="2569"/>
      <c r="AK454" s="2569"/>
      <c r="AL454" s="2569"/>
      <c r="AM454" s="2569"/>
      <c r="AN454" s="2569"/>
      <c r="AO454" s="2569"/>
      <c r="AP454" s="2569"/>
      <c r="AQ454" s="2569"/>
      <c r="AR454" s="2569"/>
      <c r="AS454" s="2569"/>
      <c r="AT454" s="2570"/>
      <c r="AU454" s="2455">
        <f>AU394+AU396+AU400+AU406+AU448+AU452+AU411</f>
        <v>30</v>
      </c>
      <c r="AV454" s="2455"/>
      <c r="AW454" s="2455">
        <f>SUM(AW394:AX411)+SUM(AW448:AX452)</f>
        <v>30</v>
      </c>
      <c r="AX454" s="2455"/>
      <c r="AY454" s="324">
        <f>SUM(AW394:AX411)+AW452</f>
        <v>15</v>
      </c>
      <c r="AZ454" s="630">
        <f>AU394+AU396+AU400+AU406+AU411+AU452</f>
        <v>15</v>
      </c>
      <c r="BA454" s="625">
        <f>AU448</f>
        <v>15</v>
      </c>
      <c r="BB454" s="625"/>
      <c r="BC454" s="2456"/>
      <c r="BD454" s="2456"/>
      <c r="BE454" s="2455">
        <f>SUM(BE394:BF413)+BE452</f>
        <v>0</v>
      </c>
      <c r="BF454" s="2455"/>
      <c r="BG454" s="341"/>
      <c r="BH454" s="341"/>
      <c r="BI454" s="341"/>
      <c r="BJ454" s="341"/>
      <c r="BK454" s="378"/>
      <c r="BL454" s="341"/>
      <c r="BM454" s="2382"/>
      <c r="BN454" s="2382"/>
      <c r="BO454" s="2382"/>
      <c r="BP454" s="2382"/>
      <c r="BQ454" s="2382"/>
      <c r="BR454" s="2382"/>
      <c r="BS454" s="2382"/>
      <c r="BT454" s="2382"/>
      <c r="BU454" s="2382"/>
      <c r="BV454" s="2382"/>
      <c r="BW454" s="2382"/>
      <c r="BX454" s="2382"/>
      <c r="BY454" s="589"/>
      <c r="BZ454" s="589"/>
      <c r="CA454" s="589"/>
    </row>
    <row r="455" spans="2:79" x14ac:dyDescent="0.25">
      <c r="B455" s="285"/>
      <c r="BG455" s="451"/>
      <c r="BH455" s="451"/>
      <c r="BI455" s="451"/>
      <c r="BK455" s="286"/>
    </row>
    <row r="456" spans="2:79" ht="18.75" x14ac:dyDescent="0.3">
      <c r="B456" s="285"/>
      <c r="D456" s="608" t="s">
        <v>494</v>
      </c>
      <c r="E456" s="205"/>
      <c r="F456" s="205"/>
      <c r="G456" s="205"/>
      <c r="H456" s="205"/>
      <c r="I456" s="205"/>
      <c r="J456" s="205"/>
      <c r="K456" s="205"/>
      <c r="L456" s="205"/>
      <c r="M456" s="205"/>
      <c r="N456" s="205"/>
      <c r="O456" s="205"/>
      <c r="P456" s="205"/>
      <c r="Q456" s="205"/>
      <c r="R456" s="205"/>
      <c r="S456" s="205"/>
      <c r="T456" s="205"/>
      <c r="U456" s="444"/>
      <c r="V456" s="444"/>
      <c r="W456" s="444"/>
      <c r="X456" s="444"/>
      <c r="Y456" s="444"/>
      <c r="Z456" s="444"/>
      <c r="AA456" s="444"/>
      <c r="AB456" s="444"/>
      <c r="AC456" s="444"/>
      <c r="AD456" s="444"/>
      <c r="AE456" s="444"/>
      <c r="AF456" s="444"/>
      <c r="AG456" s="444"/>
      <c r="AH456" s="444"/>
      <c r="AI456" s="444"/>
      <c r="AJ456" s="715"/>
      <c r="AK456" s="715"/>
      <c r="AL456" s="205"/>
      <c r="AM456" s="205"/>
      <c r="AN456" s="205"/>
      <c r="AO456" s="444"/>
      <c r="AP456" s="444"/>
      <c r="AQ456" s="444"/>
      <c r="AR456" s="444"/>
      <c r="AS456" s="205"/>
      <c r="AT456" s="205"/>
      <c r="AU456" s="205"/>
      <c r="AV456" s="205"/>
      <c r="AW456" s="205"/>
      <c r="AX456" s="205"/>
      <c r="AY456" s="205"/>
      <c r="AZ456" s="444"/>
      <c r="BA456" s="444"/>
      <c r="BB456" s="444"/>
      <c r="BC456" s="715"/>
      <c r="BD456" s="715"/>
      <c r="BE456" s="205"/>
      <c r="BF456" s="213"/>
      <c r="BG456" s="273"/>
      <c r="BH456" s="273"/>
      <c r="BI456" s="273"/>
      <c r="BJ456" s="273"/>
      <c r="BK456" s="375"/>
      <c r="BL456" s="273"/>
      <c r="BM456" s="2382"/>
      <c r="BN456" s="2382"/>
      <c r="BO456" s="2382"/>
      <c r="BP456" s="2382"/>
      <c r="BQ456" s="2382"/>
      <c r="BR456" s="2382"/>
      <c r="BS456" s="2382"/>
      <c r="BT456" s="2382"/>
      <c r="BU456" s="2382"/>
      <c r="BV456" s="2382"/>
      <c r="BW456" s="2382"/>
      <c r="BX456" s="2382"/>
      <c r="BY456" s="589"/>
      <c r="BZ456" s="589"/>
      <c r="CA456" s="589"/>
    </row>
    <row r="457" spans="2:79" ht="18.75" x14ac:dyDescent="0.3">
      <c r="B457" s="285"/>
      <c r="D457" s="66" t="s">
        <v>433</v>
      </c>
      <c r="E457" s="175" t="s">
        <v>123</v>
      </c>
      <c r="F457" s="67"/>
      <c r="G457" s="67"/>
      <c r="H457" s="67"/>
      <c r="I457" s="67"/>
      <c r="J457" s="70"/>
      <c r="K457" s="70"/>
      <c r="L457" s="50"/>
      <c r="M457" s="50"/>
      <c r="N457" s="51"/>
      <c r="O457" s="367"/>
      <c r="P457" s="2420"/>
      <c r="Q457" s="2493"/>
      <c r="R457" s="2493"/>
      <c r="S457" s="2493"/>
      <c r="T457" s="2493"/>
      <c r="U457" s="2493"/>
      <c r="V457" s="2493"/>
      <c r="W457" s="2493"/>
      <c r="X457" s="2493"/>
      <c r="Y457" s="2493"/>
      <c r="Z457" s="2493"/>
      <c r="AA457" s="2493"/>
      <c r="AB457" s="2493"/>
      <c r="AC457" s="2493"/>
      <c r="AD457" s="2493"/>
      <c r="AE457" s="2493"/>
      <c r="AF457" s="2493"/>
      <c r="AG457" s="2493"/>
      <c r="AH457" s="2493"/>
      <c r="AI457" s="2493"/>
      <c r="AJ457" s="2493"/>
      <c r="AK457" s="2493"/>
      <c r="AL457" s="2493"/>
      <c r="AM457" s="2493"/>
      <c r="AN457" s="2493"/>
      <c r="AO457" s="2493"/>
      <c r="AP457" s="2493"/>
      <c r="AQ457" s="2493"/>
      <c r="AR457" s="2493"/>
      <c r="AS457" s="2493"/>
      <c r="AT457" s="2421"/>
      <c r="AU457" s="2423"/>
      <c r="AV457" s="2312"/>
      <c r="AW457" s="2312"/>
      <c r="AX457" s="2312"/>
      <c r="AY457" s="246"/>
      <c r="AZ457" s="68"/>
      <c r="BA457" s="68"/>
      <c r="BB457" s="68"/>
      <c r="BC457" s="2374"/>
      <c r="BD457" s="2375"/>
      <c r="BE457" s="295"/>
      <c r="BF457" s="296"/>
      <c r="BG457" s="571"/>
      <c r="BH457" s="571"/>
      <c r="BI457" s="571"/>
      <c r="BJ457" s="299"/>
      <c r="BK457" s="379"/>
      <c r="BL457" s="299"/>
      <c r="BM457" s="2382"/>
      <c r="BN457" s="2382"/>
      <c r="BO457" s="2382"/>
      <c r="BP457" s="2382"/>
      <c r="BQ457" s="2382"/>
      <c r="BR457" s="2382"/>
      <c r="BS457" s="2382"/>
      <c r="BT457" s="2382"/>
      <c r="BU457" s="2382"/>
      <c r="BV457" s="2382"/>
      <c r="BW457" s="2382"/>
      <c r="BX457" s="2382"/>
      <c r="BY457" s="589"/>
      <c r="BZ457" s="589"/>
      <c r="CA457" s="589"/>
    </row>
    <row r="458" spans="2:79" ht="18.75" x14ac:dyDescent="0.3">
      <c r="B458" s="285"/>
      <c r="D458" s="143"/>
      <c r="E458" s="244" t="s">
        <v>572</v>
      </c>
      <c r="F458" s="244"/>
      <c r="G458" s="244"/>
      <c r="H458" s="49"/>
      <c r="I458" s="49"/>
      <c r="J458" s="49"/>
      <c r="K458" s="33"/>
      <c r="L458" s="33"/>
      <c r="M458" s="33"/>
      <c r="N458" s="24"/>
      <c r="O458" s="77" t="s">
        <v>181</v>
      </c>
      <c r="P458" s="2436"/>
      <c r="Q458" s="2560"/>
      <c r="R458" s="2560"/>
      <c r="S458" s="2560"/>
      <c r="T458" s="2560"/>
      <c r="U458" s="2560"/>
      <c r="V458" s="2560"/>
      <c r="W458" s="2560"/>
      <c r="X458" s="2560"/>
      <c r="Y458" s="2560"/>
      <c r="Z458" s="2560"/>
      <c r="AA458" s="2560"/>
      <c r="AB458" s="2560"/>
      <c r="AC458" s="2560"/>
      <c r="AD458" s="2560"/>
      <c r="AE458" s="2560"/>
      <c r="AF458" s="2560"/>
      <c r="AG458" s="2560"/>
      <c r="AH458" s="2560"/>
      <c r="AI458" s="2560"/>
      <c r="AJ458" s="2560"/>
      <c r="AK458" s="2560"/>
      <c r="AL458" s="2560"/>
      <c r="AM458" s="2560"/>
      <c r="AN458" s="2560"/>
      <c r="AO458" s="2560"/>
      <c r="AP458" s="2560"/>
      <c r="AQ458" s="2560"/>
      <c r="AR458" s="2560"/>
      <c r="AS458" s="2560"/>
      <c r="AT458" s="2437"/>
      <c r="AU458" s="2488">
        <v>1</v>
      </c>
      <c r="AV458" s="2314"/>
      <c r="AW458" s="2491">
        <v>1</v>
      </c>
      <c r="AX458" s="2492"/>
      <c r="AY458" s="247"/>
      <c r="AZ458" s="412"/>
      <c r="BA458" s="412"/>
      <c r="BB458" s="412"/>
      <c r="BC458" s="2383"/>
      <c r="BD458" s="2384"/>
      <c r="BE458" s="2313"/>
      <c r="BF458" s="2314"/>
      <c r="BG458" s="594"/>
      <c r="BH458" s="594"/>
      <c r="BI458" s="594"/>
      <c r="BJ458" s="306"/>
      <c r="BK458" s="376"/>
      <c r="BL458" s="306"/>
      <c r="BM458" s="2382"/>
      <c r="BN458" s="2382"/>
      <c r="BO458" s="2382"/>
      <c r="BP458" s="2382"/>
      <c r="BQ458" s="2382"/>
      <c r="BR458" s="2382"/>
      <c r="BS458" s="2382"/>
      <c r="BT458" s="2382"/>
      <c r="BU458" s="2382"/>
      <c r="BV458" s="2382"/>
      <c r="BW458" s="2382"/>
      <c r="BX458" s="2382"/>
      <c r="BY458" s="589"/>
      <c r="BZ458" s="589"/>
      <c r="CA458" s="589"/>
    </row>
    <row r="459" spans="2:79" ht="30.75" customHeight="1" x14ac:dyDescent="0.3">
      <c r="B459" s="285"/>
      <c r="D459" s="362"/>
      <c r="E459" s="2571" t="s">
        <v>573</v>
      </c>
      <c r="F459" s="2571"/>
      <c r="G459" s="2571"/>
      <c r="H459" s="2571"/>
      <c r="I459" s="2571"/>
      <c r="J459" s="2571"/>
      <c r="K459" s="2571"/>
      <c r="L459" s="2571"/>
      <c r="M459" s="2571"/>
      <c r="N459" s="2572"/>
      <c r="O459" s="249" t="s">
        <v>181</v>
      </c>
      <c r="P459" s="2436"/>
      <c r="Q459" s="2560"/>
      <c r="R459" s="2560"/>
      <c r="S459" s="2560"/>
      <c r="T459" s="2560"/>
      <c r="U459" s="2560"/>
      <c r="V459" s="2560"/>
      <c r="W459" s="2560"/>
      <c r="X459" s="2560"/>
      <c r="Y459" s="2560"/>
      <c r="Z459" s="2560"/>
      <c r="AA459" s="2560"/>
      <c r="AB459" s="2560"/>
      <c r="AC459" s="2560"/>
      <c r="AD459" s="2560"/>
      <c r="AE459" s="2560"/>
      <c r="AF459" s="2560"/>
      <c r="AG459" s="2560"/>
      <c r="AH459" s="2560"/>
      <c r="AI459" s="2560"/>
      <c r="AJ459" s="2560"/>
      <c r="AK459" s="2560"/>
      <c r="AL459" s="2560"/>
      <c r="AM459" s="2560"/>
      <c r="AN459" s="2560"/>
      <c r="AO459" s="2560"/>
      <c r="AP459" s="2560"/>
      <c r="AQ459" s="2560"/>
      <c r="AR459" s="2560"/>
      <c r="AS459" s="2560"/>
      <c r="AT459" s="2437"/>
      <c r="AU459" s="2573">
        <v>1</v>
      </c>
      <c r="AV459" s="2384"/>
      <c r="AW459" s="2574">
        <v>1</v>
      </c>
      <c r="AX459" s="2575"/>
      <c r="AY459" s="247"/>
      <c r="AZ459" s="412"/>
      <c r="BA459" s="412"/>
      <c r="BB459" s="412"/>
      <c r="BC459" s="2383"/>
      <c r="BD459" s="2384"/>
      <c r="BE459" s="2316"/>
      <c r="BF459" s="2313"/>
      <c r="BG459" s="594"/>
      <c r="BH459" s="594"/>
      <c r="BI459" s="594"/>
      <c r="BJ459" s="594"/>
      <c r="BK459" s="376"/>
      <c r="BL459" s="306"/>
      <c r="BM459" s="2382"/>
      <c r="BN459" s="2382"/>
      <c r="BO459" s="2382"/>
      <c r="BP459" s="2382"/>
      <c r="BQ459" s="2382"/>
      <c r="BR459" s="2382"/>
      <c r="BS459" s="2382"/>
      <c r="BT459" s="2382"/>
      <c r="BU459" s="2382"/>
      <c r="BV459" s="2382"/>
      <c r="BW459" s="2382"/>
      <c r="BX459" s="2382"/>
      <c r="BY459" s="589"/>
      <c r="BZ459" s="589"/>
      <c r="CA459" s="589"/>
    </row>
    <row r="460" spans="2:79" ht="18.75" x14ac:dyDescent="0.3">
      <c r="B460" s="285"/>
      <c r="D460" s="130" t="s">
        <v>434</v>
      </c>
      <c r="E460" s="201" t="s">
        <v>124</v>
      </c>
      <c r="F460" s="200"/>
      <c r="G460" s="200"/>
      <c r="H460" s="365"/>
      <c r="I460" s="365"/>
      <c r="J460" s="365"/>
      <c r="K460" s="365"/>
      <c r="L460" s="365"/>
      <c r="M460" s="365"/>
      <c r="N460" s="234"/>
      <c r="O460" s="367"/>
      <c r="P460" s="2436"/>
      <c r="Q460" s="2560"/>
      <c r="R460" s="2560"/>
      <c r="S460" s="2560"/>
      <c r="T460" s="2560"/>
      <c r="U460" s="2560"/>
      <c r="V460" s="2560"/>
      <c r="W460" s="2560"/>
      <c r="X460" s="2560"/>
      <c r="Y460" s="2560"/>
      <c r="Z460" s="2560"/>
      <c r="AA460" s="2560"/>
      <c r="AB460" s="2560"/>
      <c r="AC460" s="2560"/>
      <c r="AD460" s="2560"/>
      <c r="AE460" s="2560"/>
      <c r="AF460" s="2560"/>
      <c r="AG460" s="2560"/>
      <c r="AH460" s="2560"/>
      <c r="AI460" s="2560"/>
      <c r="AJ460" s="2560"/>
      <c r="AK460" s="2560"/>
      <c r="AL460" s="2560"/>
      <c r="AM460" s="2560"/>
      <c r="AN460" s="2560"/>
      <c r="AO460" s="2560"/>
      <c r="AP460" s="2560"/>
      <c r="AQ460" s="2560"/>
      <c r="AR460" s="2560"/>
      <c r="AS460" s="2560"/>
      <c r="AT460" s="2437"/>
      <c r="AU460" s="2314"/>
      <c r="AV460" s="2316"/>
      <c r="AW460" s="2316"/>
      <c r="AX460" s="2316"/>
      <c r="AY460" s="247"/>
      <c r="AZ460" s="412"/>
      <c r="BA460" s="412"/>
      <c r="BB460" s="412"/>
      <c r="BC460" s="2383"/>
      <c r="BD460" s="2384"/>
      <c r="BE460" s="2316"/>
      <c r="BF460" s="2313"/>
      <c r="BG460" s="594"/>
      <c r="BH460" s="594"/>
      <c r="BI460" s="594"/>
      <c r="BJ460" s="594"/>
      <c r="BK460" s="376"/>
      <c r="BL460" s="306"/>
      <c r="BM460" s="2382"/>
      <c r="BN460" s="2382"/>
      <c r="BO460" s="2382"/>
      <c r="BP460" s="2382"/>
      <c r="BQ460" s="2382"/>
      <c r="BR460" s="2382"/>
      <c r="BS460" s="2382"/>
      <c r="BT460" s="2382"/>
      <c r="BU460" s="2382"/>
      <c r="BV460" s="2382"/>
      <c r="BW460" s="2382"/>
      <c r="BX460" s="2382"/>
      <c r="BY460" s="589"/>
      <c r="BZ460" s="589"/>
      <c r="CA460" s="589"/>
    </row>
    <row r="461" spans="2:79" ht="16.5" customHeight="1" x14ac:dyDescent="0.3">
      <c r="B461" s="285"/>
      <c r="D461" s="362"/>
      <c r="E461" s="432" t="s">
        <v>574</v>
      </c>
      <c r="F461" s="131"/>
      <c r="G461" s="363"/>
      <c r="H461" s="363"/>
      <c r="I461" s="363"/>
      <c r="J461" s="363"/>
      <c r="K461" s="363"/>
      <c r="L461" s="363"/>
      <c r="M461" s="363"/>
      <c r="N461" s="364"/>
      <c r="O461" s="77" t="s">
        <v>181</v>
      </c>
      <c r="P461" s="2436"/>
      <c r="Q461" s="2560"/>
      <c r="R461" s="2560"/>
      <c r="S461" s="2560"/>
      <c r="T461" s="2560"/>
      <c r="U461" s="2560"/>
      <c r="V461" s="2560"/>
      <c r="W461" s="2560"/>
      <c r="X461" s="2560"/>
      <c r="Y461" s="2560"/>
      <c r="Z461" s="2560"/>
      <c r="AA461" s="2560"/>
      <c r="AB461" s="2560"/>
      <c r="AC461" s="2560"/>
      <c r="AD461" s="2560"/>
      <c r="AE461" s="2560"/>
      <c r="AF461" s="2560"/>
      <c r="AG461" s="2560"/>
      <c r="AH461" s="2560"/>
      <c r="AI461" s="2560"/>
      <c r="AJ461" s="2560"/>
      <c r="AK461" s="2560"/>
      <c r="AL461" s="2560"/>
      <c r="AM461" s="2560"/>
      <c r="AN461" s="2560"/>
      <c r="AO461" s="2560"/>
      <c r="AP461" s="2560"/>
      <c r="AQ461" s="2560"/>
      <c r="AR461" s="2560"/>
      <c r="AS461" s="2560"/>
      <c r="AT461" s="2437"/>
      <c r="AU461" s="2314">
        <v>1</v>
      </c>
      <c r="AV461" s="2316"/>
      <c r="AW461" s="2490">
        <v>1</v>
      </c>
      <c r="AX461" s="2490"/>
      <c r="AY461" s="247"/>
      <c r="AZ461" s="412"/>
      <c r="BA461" s="412"/>
      <c r="BB461" s="412"/>
      <c r="BC461" s="2383"/>
      <c r="BD461" s="2384"/>
      <c r="BE461" s="2316"/>
      <c r="BF461" s="2313"/>
      <c r="BG461" s="594"/>
      <c r="BH461" s="594"/>
      <c r="BI461" s="594"/>
      <c r="BJ461" s="594"/>
      <c r="BK461" s="376"/>
      <c r="BL461" s="306"/>
      <c r="BM461" s="2382"/>
      <c r="BN461" s="2382"/>
      <c r="BO461" s="2382"/>
      <c r="BP461" s="2382"/>
      <c r="BQ461" s="2382"/>
      <c r="BR461" s="2382"/>
      <c r="BS461" s="2382"/>
      <c r="BT461" s="2382"/>
      <c r="BU461" s="2382"/>
      <c r="BV461" s="2382"/>
      <c r="BW461" s="2382"/>
      <c r="BX461" s="2382"/>
      <c r="BY461" s="589"/>
      <c r="BZ461" s="589"/>
      <c r="CA461" s="589"/>
    </row>
    <row r="462" spans="2:79" ht="16.5" customHeight="1" x14ac:dyDescent="0.3">
      <c r="B462" s="285"/>
      <c r="D462" s="144"/>
      <c r="E462" s="238" t="s">
        <v>575</v>
      </c>
      <c r="F462" s="238"/>
      <c r="G462" s="365"/>
      <c r="H462" s="365"/>
      <c r="I462" s="365"/>
      <c r="J462" s="365"/>
      <c r="K462" s="365"/>
      <c r="L462" s="365"/>
      <c r="M462" s="365"/>
      <c r="N462" s="234"/>
      <c r="O462" s="77" t="s">
        <v>181</v>
      </c>
      <c r="P462" s="2436"/>
      <c r="Q462" s="2560"/>
      <c r="R462" s="2560"/>
      <c r="S462" s="2560"/>
      <c r="T462" s="2560"/>
      <c r="U462" s="2560"/>
      <c r="V462" s="2560"/>
      <c r="W462" s="2560"/>
      <c r="X462" s="2560"/>
      <c r="Y462" s="2560"/>
      <c r="Z462" s="2560"/>
      <c r="AA462" s="2560"/>
      <c r="AB462" s="2560"/>
      <c r="AC462" s="2560"/>
      <c r="AD462" s="2560"/>
      <c r="AE462" s="2560"/>
      <c r="AF462" s="2560"/>
      <c r="AG462" s="2560"/>
      <c r="AH462" s="2560"/>
      <c r="AI462" s="2560"/>
      <c r="AJ462" s="2560"/>
      <c r="AK462" s="2560"/>
      <c r="AL462" s="2560"/>
      <c r="AM462" s="2560"/>
      <c r="AN462" s="2560"/>
      <c r="AO462" s="2560"/>
      <c r="AP462" s="2560"/>
      <c r="AQ462" s="2560"/>
      <c r="AR462" s="2560"/>
      <c r="AS462" s="2560"/>
      <c r="AT462" s="2437"/>
      <c r="AU462" s="2314">
        <v>1</v>
      </c>
      <c r="AV462" s="2316"/>
      <c r="AW462" s="2490">
        <v>1</v>
      </c>
      <c r="AX462" s="2490"/>
      <c r="AY462" s="247"/>
      <c r="AZ462" s="412"/>
      <c r="BA462" s="412"/>
      <c r="BB462" s="412"/>
      <c r="BC462" s="2427"/>
      <c r="BD462" s="2428"/>
      <c r="BE462" s="30"/>
      <c r="BF462" s="198"/>
      <c r="BG462" s="545"/>
      <c r="BH462" s="545"/>
      <c r="BI462" s="545"/>
      <c r="BJ462" s="109"/>
      <c r="BK462" s="377"/>
      <c r="BL462" s="109"/>
      <c r="BM462" s="2382"/>
      <c r="BN462" s="2382"/>
      <c r="BO462" s="2382"/>
      <c r="BP462" s="2382"/>
      <c r="BQ462" s="2382"/>
      <c r="BR462" s="2382"/>
      <c r="BS462" s="2382"/>
      <c r="BT462" s="2382"/>
      <c r="BU462" s="2382"/>
      <c r="BV462" s="2382"/>
      <c r="BW462" s="2382"/>
      <c r="BX462" s="2382"/>
      <c r="BY462" s="589"/>
      <c r="BZ462" s="589"/>
      <c r="CA462" s="589"/>
    </row>
    <row r="463" spans="2:79" ht="16.5" customHeight="1" x14ac:dyDescent="0.3">
      <c r="B463" s="285"/>
      <c r="D463" s="362"/>
      <c r="E463" s="432" t="s">
        <v>576</v>
      </c>
      <c r="F463" s="131"/>
      <c r="G463" s="363"/>
      <c r="H463" s="363"/>
      <c r="I463" s="363"/>
      <c r="J463" s="363"/>
      <c r="K463" s="363"/>
      <c r="L463" s="363"/>
      <c r="M463" s="363"/>
      <c r="N463" s="364"/>
      <c r="O463" s="77" t="s">
        <v>181</v>
      </c>
      <c r="P463" s="2436"/>
      <c r="Q463" s="2560"/>
      <c r="R463" s="2560"/>
      <c r="S463" s="2560"/>
      <c r="T463" s="2560"/>
      <c r="U463" s="2560"/>
      <c r="V463" s="2560"/>
      <c r="W463" s="2560"/>
      <c r="X463" s="2560"/>
      <c r="Y463" s="2560"/>
      <c r="Z463" s="2560"/>
      <c r="AA463" s="2560"/>
      <c r="AB463" s="2560"/>
      <c r="AC463" s="2560"/>
      <c r="AD463" s="2560"/>
      <c r="AE463" s="2560"/>
      <c r="AF463" s="2560"/>
      <c r="AG463" s="2560"/>
      <c r="AH463" s="2560"/>
      <c r="AI463" s="2560"/>
      <c r="AJ463" s="2560"/>
      <c r="AK463" s="2560"/>
      <c r="AL463" s="2560"/>
      <c r="AM463" s="2560"/>
      <c r="AN463" s="2560"/>
      <c r="AO463" s="2560"/>
      <c r="AP463" s="2560"/>
      <c r="AQ463" s="2560"/>
      <c r="AR463" s="2560"/>
      <c r="AS463" s="2560"/>
      <c r="AT463" s="2437"/>
      <c r="AU463" s="2314">
        <v>1</v>
      </c>
      <c r="AV463" s="2316"/>
      <c r="AW463" s="2490">
        <v>1</v>
      </c>
      <c r="AX463" s="2490"/>
      <c r="AY463" s="247"/>
      <c r="AZ463" s="412"/>
      <c r="BA463" s="412"/>
      <c r="BB463" s="412"/>
      <c r="BC463" s="2383"/>
      <c r="BD463" s="2384"/>
      <c r="BE463" s="2316"/>
      <c r="BF463" s="2313"/>
      <c r="BG463" s="594"/>
      <c r="BH463" s="594"/>
      <c r="BI463" s="594"/>
      <c r="BJ463" s="594"/>
      <c r="BK463" s="376"/>
      <c r="BL463" s="306"/>
      <c r="BM463" s="2382"/>
      <c r="BN463" s="2382"/>
      <c r="BO463" s="2382"/>
      <c r="BP463" s="2382"/>
      <c r="BQ463" s="2382"/>
      <c r="BR463" s="2382"/>
      <c r="BS463" s="2382"/>
      <c r="BT463" s="2382"/>
      <c r="BU463" s="2382"/>
      <c r="BV463" s="2382"/>
      <c r="BW463" s="2382"/>
      <c r="BX463" s="2382"/>
      <c r="BY463" s="589"/>
      <c r="BZ463" s="589"/>
      <c r="CA463" s="589"/>
    </row>
    <row r="464" spans="2:79" ht="16.5" customHeight="1" x14ac:dyDescent="0.3">
      <c r="B464" s="285"/>
      <c r="D464" s="144"/>
      <c r="E464" s="238" t="s">
        <v>577</v>
      </c>
      <c r="F464" s="238"/>
      <c r="G464" s="365"/>
      <c r="H464" s="365"/>
      <c r="I464" s="365"/>
      <c r="J464" s="365"/>
      <c r="K464" s="365"/>
      <c r="L464" s="365"/>
      <c r="M464" s="365"/>
      <c r="N464" s="234"/>
      <c r="O464" s="77" t="s">
        <v>181</v>
      </c>
      <c r="P464" s="2436"/>
      <c r="Q464" s="2560"/>
      <c r="R464" s="2560"/>
      <c r="S464" s="2560"/>
      <c r="T464" s="2560"/>
      <c r="U464" s="2560"/>
      <c r="V464" s="2560"/>
      <c r="W464" s="2560"/>
      <c r="X464" s="2560"/>
      <c r="Y464" s="2560"/>
      <c r="Z464" s="2560"/>
      <c r="AA464" s="2560"/>
      <c r="AB464" s="2560"/>
      <c r="AC464" s="2560"/>
      <c r="AD464" s="2560"/>
      <c r="AE464" s="2560"/>
      <c r="AF464" s="2560"/>
      <c r="AG464" s="2560"/>
      <c r="AH464" s="2560"/>
      <c r="AI464" s="2560"/>
      <c r="AJ464" s="2560"/>
      <c r="AK464" s="2560"/>
      <c r="AL464" s="2560"/>
      <c r="AM464" s="2560"/>
      <c r="AN464" s="2560"/>
      <c r="AO464" s="2560"/>
      <c r="AP464" s="2560"/>
      <c r="AQ464" s="2560"/>
      <c r="AR464" s="2560"/>
      <c r="AS464" s="2560"/>
      <c r="AT464" s="2437"/>
      <c r="AU464" s="2314">
        <v>1</v>
      </c>
      <c r="AV464" s="2316"/>
      <c r="AW464" s="2490">
        <v>1</v>
      </c>
      <c r="AX464" s="2490"/>
      <c r="AY464" s="247"/>
      <c r="AZ464" s="412"/>
      <c r="BA464" s="412"/>
      <c r="BB464" s="412"/>
      <c r="BC464" s="2383"/>
      <c r="BD464" s="2384"/>
      <c r="BE464" s="2316"/>
      <c r="BF464" s="2313"/>
      <c r="BG464" s="594"/>
      <c r="BH464" s="594"/>
      <c r="BI464" s="594"/>
      <c r="BJ464" s="594"/>
      <c r="BK464" s="376"/>
      <c r="BL464" s="306"/>
      <c r="BM464" s="2382"/>
      <c r="BN464" s="2382"/>
      <c r="BO464" s="2382"/>
      <c r="BP464" s="2382"/>
      <c r="BQ464" s="2382"/>
      <c r="BR464" s="2382"/>
      <c r="BS464" s="2382"/>
      <c r="BT464" s="2382"/>
      <c r="BU464" s="2382"/>
      <c r="BV464" s="2382"/>
      <c r="BW464" s="2382"/>
      <c r="BX464" s="2382"/>
      <c r="BY464" s="589"/>
      <c r="BZ464" s="589"/>
      <c r="CA464" s="589"/>
    </row>
    <row r="465" spans="2:79" ht="18.75" x14ac:dyDescent="0.3">
      <c r="B465" s="285"/>
      <c r="D465" s="62" t="s">
        <v>435</v>
      </c>
      <c r="E465" s="245" t="s">
        <v>125</v>
      </c>
      <c r="F465" s="292"/>
      <c r="G465" s="292"/>
      <c r="H465" s="292"/>
      <c r="I465" s="103"/>
      <c r="J465" s="363"/>
      <c r="K465" s="363"/>
      <c r="L465" s="363"/>
      <c r="M465" s="363"/>
      <c r="N465" s="364"/>
      <c r="O465" s="367"/>
      <c r="P465" s="2436"/>
      <c r="Q465" s="2560"/>
      <c r="R465" s="2560"/>
      <c r="S465" s="2560"/>
      <c r="T465" s="2560"/>
      <c r="U465" s="2560"/>
      <c r="V465" s="2560"/>
      <c r="W465" s="2560"/>
      <c r="X465" s="2560"/>
      <c r="Y465" s="2560"/>
      <c r="Z465" s="2560"/>
      <c r="AA465" s="2560"/>
      <c r="AB465" s="2560"/>
      <c r="AC465" s="2560"/>
      <c r="AD465" s="2560"/>
      <c r="AE465" s="2560"/>
      <c r="AF465" s="2560"/>
      <c r="AG465" s="2560"/>
      <c r="AH465" s="2560"/>
      <c r="AI465" s="2560"/>
      <c r="AJ465" s="2560"/>
      <c r="AK465" s="2560"/>
      <c r="AL465" s="2560"/>
      <c r="AM465" s="2560"/>
      <c r="AN465" s="2560"/>
      <c r="AO465" s="2560"/>
      <c r="AP465" s="2560"/>
      <c r="AQ465" s="2560"/>
      <c r="AR465" s="2560"/>
      <c r="AS465" s="2560"/>
      <c r="AT465" s="2437"/>
      <c r="AU465" s="2314"/>
      <c r="AV465" s="2316"/>
      <c r="AW465" s="2316"/>
      <c r="AX465" s="2316"/>
      <c r="AY465" s="247"/>
      <c r="AZ465" s="412"/>
      <c r="BA465" s="412"/>
      <c r="BB465" s="412"/>
      <c r="BC465" s="2383"/>
      <c r="BD465" s="2384"/>
      <c r="BE465" s="2316"/>
      <c r="BF465" s="2313"/>
      <c r="BG465" s="594"/>
      <c r="BH465" s="594"/>
      <c r="BI465" s="594"/>
      <c r="BJ465" s="594"/>
      <c r="BK465" s="376"/>
      <c r="BL465" s="306"/>
      <c r="BM465" s="2382"/>
      <c r="BN465" s="2382"/>
      <c r="BO465" s="2382"/>
      <c r="BP465" s="2382"/>
      <c r="BQ465" s="2382"/>
      <c r="BR465" s="2382"/>
      <c r="BS465" s="2382"/>
      <c r="BT465" s="2382"/>
      <c r="BU465" s="2382"/>
      <c r="BV465" s="2382"/>
      <c r="BW465" s="2382"/>
      <c r="BX465" s="2382"/>
      <c r="BY465" s="589"/>
      <c r="BZ465" s="589"/>
      <c r="CA465" s="589"/>
    </row>
    <row r="466" spans="2:79" ht="16.5" customHeight="1" x14ac:dyDescent="0.3">
      <c r="B466" s="285"/>
      <c r="D466" s="144"/>
      <c r="E466" s="191" t="s">
        <v>578</v>
      </c>
      <c r="F466" s="238"/>
      <c r="G466" s="365"/>
      <c r="H466" s="365"/>
      <c r="I466" s="365"/>
      <c r="J466" s="365"/>
      <c r="K466" s="365"/>
      <c r="L466" s="365"/>
      <c r="M466" s="365"/>
      <c r="N466" s="234"/>
      <c r="O466" s="77" t="s">
        <v>181</v>
      </c>
      <c r="P466" s="2436"/>
      <c r="Q466" s="2560"/>
      <c r="R466" s="2560"/>
      <c r="S466" s="2560"/>
      <c r="T466" s="2560"/>
      <c r="U466" s="2560"/>
      <c r="V466" s="2560"/>
      <c r="W466" s="2560"/>
      <c r="X466" s="2560"/>
      <c r="Y466" s="2560"/>
      <c r="Z466" s="2560"/>
      <c r="AA466" s="2560"/>
      <c r="AB466" s="2560"/>
      <c r="AC466" s="2560"/>
      <c r="AD466" s="2560"/>
      <c r="AE466" s="2560"/>
      <c r="AF466" s="2560"/>
      <c r="AG466" s="2560"/>
      <c r="AH466" s="2560"/>
      <c r="AI466" s="2560"/>
      <c r="AJ466" s="2560"/>
      <c r="AK466" s="2560"/>
      <c r="AL466" s="2560"/>
      <c r="AM466" s="2560"/>
      <c r="AN466" s="2560"/>
      <c r="AO466" s="2560"/>
      <c r="AP466" s="2560"/>
      <c r="AQ466" s="2560"/>
      <c r="AR466" s="2560"/>
      <c r="AS466" s="2560"/>
      <c r="AT466" s="2437"/>
      <c r="AU466" s="2488">
        <v>1</v>
      </c>
      <c r="AV466" s="2314"/>
      <c r="AW466" s="2491">
        <v>1</v>
      </c>
      <c r="AX466" s="2492"/>
      <c r="AY466" s="247"/>
      <c r="AZ466" s="412"/>
      <c r="BA466" s="412"/>
      <c r="BB466" s="412"/>
      <c r="BC466" s="2383"/>
      <c r="BD466" s="2384"/>
      <c r="BE466" s="2313"/>
      <c r="BF466" s="2314"/>
      <c r="BG466" s="594"/>
      <c r="BH466" s="594"/>
      <c r="BI466" s="594"/>
      <c r="BJ466" s="306"/>
      <c r="BK466" s="376"/>
      <c r="BL466" s="306"/>
      <c r="BM466" s="2382"/>
      <c r="BN466" s="2382"/>
      <c r="BO466" s="2382"/>
      <c r="BP466" s="2382"/>
      <c r="BQ466" s="2382"/>
      <c r="BR466" s="2382"/>
      <c r="BS466" s="2382"/>
      <c r="BT466" s="2382"/>
      <c r="BU466" s="2382"/>
      <c r="BV466" s="2382"/>
      <c r="BW466" s="2382"/>
      <c r="BX466" s="2382"/>
      <c r="BY466" s="589"/>
      <c r="BZ466" s="589"/>
      <c r="CA466" s="589"/>
    </row>
    <row r="467" spans="2:79" ht="16.5" customHeight="1" x14ac:dyDescent="0.3">
      <c r="B467" s="285"/>
      <c r="D467" s="362"/>
      <c r="E467" s="203" t="s">
        <v>579</v>
      </c>
      <c r="F467" s="131"/>
      <c r="G467" s="363"/>
      <c r="H467" s="363"/>
      <c r="I467" s="363"/>
      <c r="J467" s="363"/>
      <c r="K467" s="363"/>
      <c r="L467" s="363"/>
      <c r="M467" s="363"/>
      <c r="N467" s="364"/>
      <c r="O467" s="77" t="s">
        <v>181</v>
      </c>
      <c r="P467" s="2436"/>
      <c r="Q467" s="2560"/>
      <c r="R467" s="2560"/>
      <c r="S467" s="2560"/>
      <c r="T467" s="2560"/>
      <c r="U467" s="2560"/>
      <c r="V467" s="2560"/>
      <c r="W467" s="2560"/>
      <c r="X467" s="2560"/>
      <c r="Y467" s="2560"/>
      <c r="Z467" s="2560"/>
      <c r="AA467" s="2560"/>
      <c r="AB467" s="2560"/>
      <c r="AC467" s="2560"/>
      <c r="AD467" s="2560"/>
      <c r="AE467" s="2560"/>
      <c r="AF467" s="2560"/>
      <c r="AG467" s="2560"/>
      <c r="AH467" s="2560"/>
      <c r="AI467" s="2560"/>
      <c r="AJ467" s="2560"/>
      <c r="AK467" s="2560"/>
      <c r="AL467" s="2560"/>
      <c r="AM467" s="2560"/>
      <c r="AN467" s="2560"/>
      <c r="AO467" s="2560"/>
      <c r="AP467" s="2560"/>
      <c r="AQ467" s="2560"/>
      <c r="AR467" s="2560"/>
      <c r="AS467" s="2560"/>
      <c r="AT467" s="2437"/>
      <c r="AU467" s="2314">
        <v>1</v>
      </c>
      <c r="AV467" s="2316"/>
      <c r="AW467" s="2490">
        <v>1</v>
      </c>
      <c r="AX467" s="2490"/>
      <c r="AY467" s="247"/>
      <c r="AZ467" s="412"/>
      <c r="BA467" s="412"/>
      <c r="BB467" s="412"/>
      <c r="BC467" s="2383"/>
      <c r="BD467" s="2384"/>
      <c r="BE467" s="2316"/>
      <c r="BF467" s="2313"/>
      <c r="BG467" s="594"/>
      <c r="BH467" s="594"/>
      <c r="BI467" s="594"/>
      <c r="BJ467" s="594"/>
      <c r="BK467" s="376"/>
      <c r="BL467" s="306"/>
      <c r="BM467" s="2382"/>
      <c r="BN467" s="2382"/>
      <c r="BO467" s="2382"/>
      <c r="BP467" s="2382"/>
      <c r="BQ467" s="2382"/>
      <c r="BR467" s="2382"/>
      <c r="BS467" s="2382"/>
      <c r="BT467" s="2382"/>
      <c r="BU467" s="2382"/>
      <c r="BV467" s="2382"/>
      <c r="BW467" s="2382"/>
      <c r="BX467" s="2382"/>
      <c r="BY467" s="589"/>
      <c r="BZ467" s="589"/>
      <c r="CA467" s="589"/>
    </row>
    <row r="468" spans="2:79" ht="16.5" customHeight="1" x14ac:dyDescent="0.3">
      <c r="B468" s="285"/>
      <c r="D468" s="132" t="s">
        <v>436</v>
      </c>
      <c r="E468" s="133" t="s">
        <v>310</v>
      </c>
      <c r="F468" s="31"/>
      <c r="G468" s="106"/>
      <c r="H468" s="106"/>
      <c r="I468" s="363"/>
      <c r="J468" s="363"/>
      <c r="K468" s="363"/>
      <c r="L468" s="363"/>
      <c r="M468" s="363"/>
      <c r="N468" s="364"/>
      <c r="O468" s="380" t="s">
        <v>181</v>
      </c>
      <c r="P468" s="2436"/>
      <c r="Q468" s="2560"/>
      <c r="R468" s="2560"/>
      <c r="S468" s="2560"/>
      <c r="T468" s="2560"/>
      <c r="U468" s="2560"/>
      <c r="V468" s="2560"/>
      <c r="W468" s="2560"/>
      <c r="X468" s="2560"/>
      <c r="Y468" s="2560"/>
      <c r="Z468" s="2560"/>
      <c r="AA468" s="2560"/>
      <c r="AB468" s="2560"/>
      <c r="AC468" s="2560"/>
      <c r="AD468" s="2560"/>
      <c r="AE468" s="2560"/>
      <c r="AF468" s="2560"/>
      <c r="AG468" s="2560"/>
      <c r="AH468" s="2560"/>
      <c r="AI468" s="2560"/>
      <c r="AJ468" s="2560"/>
      <c r="AK468" s="2560"/>
      <c r="AL468" s="2560"/>
      <c r="AM468" s="2560"/>
      <c r="AN468" s="2560"/>
      <c r="AO468" s="2560"/>
      <c r="AP468" s="2560"/>
      <c r="AQ468" s="2560"/>
      <c r="AR468" s="2560"/>
      <c r="AS468" s="2560"/>
      <c r="AT468" s="2437"/>
      <c r="AU468" s="2314">
        <v>1</v>
      </c>
      <c r="AV468" s="2316"/>
      <c r="AW468" s="2490">
        <v>1</v>
      </c>
      <c r="AX468" s="2490"/>
      <c r="AY468" s="247"/>
      <c r="AZ468" s="412"/>
      <c r="BA468" s="412"/>
      <c r="BB468" s="412"/>
      <c r="BC468" s="2383"/>
      <c r="BD468" s="2573"/>
      <c r="BE468" s="2316"/>
      <c r="BF468" s="2316"/>
      <c r="BG468" s="594"/>
      <c r="BH468" s="594"/>
      <c r="BI468" s="594"/>
      <c r="BJ468" s="594"/>
      <c r="BK468" s="376"/>
      <c r="BL468" s="395"/>
      <c r="BM468" s="2382"/>
      <c r="BN468" s="2382"/>
      <c r="BO468" s="2382"/>
      <c r="BP468" s="2382"/>
      <c r="BQ468" s="2382"/>
      <c r="BR468" s="2382"/>
      <c r="BS468" s="2382"/>
      <c r="BT468" s="2382"/>
      <c r="BU468" s="2382"/>
      <c r="BV468" s="2382"/>
      <c r="BW468" s="2382"/>
      <c r="BX468" s="2382"/>
      <c r="BY468" s="589"/>
      <c r="BZ468" s="589"/>
      <c r="CA468" s="589"/>
    </row>
    <row r="469" spans="2:79" ht="18.75" x14ac:dyDescent="0.3">
      <c r="B469" s="285"/>
      <c r="D469" s="2432" t="s">
        <v>40</v>
      </c>
      <c r="E469" s="2433"/>
      <c r="F469" s="2433"/>
      <c r="G469" s="2433"/>
      <c r="H469" s="2433"/>
      <c r="I469" s="2433"/>
      <c r="J469" s="2433"/>
      <c r="K469" s="2433"/>
      <c r="L469" s="2433"/>
      <c r="M469" s="2433"/>
      <c r="N469" s="2433"/>
      <c r="O469" s="2434"/>
      <c r="P469" s="2568"/>
      <c r="Q469" s="2569"/>
      <c r="R469" s="2569"/>
      <c r="S469" s="2569"/>
      <c r="T469" s="2569"/>
      <c r="U469" s="2569"/>
      <c r="V469" s="2569"/>
      <c r="W469" s="2569"/>
      <c r="X469" s="2569"/>
      <c r="Y469" s="2569"/>
      <c r="Z469" s="2569"/>
      <c r="AA469" s="2569"/>
      <c r="AB469" s="2569"/>
      <c r="AC469" s="2569"/>
      <c r="AD469" s="2569"/>
      <c r="AE469" s="2569"/>
      <c r="AF469" s="2569"/>
      <c r="AG469" s="2569"/>
      <c r="AH469" s="2569"/>
      <c r="AI469" s="2569"/>
      <c r="AJ469" s="2569"/>
      <c r="AK469" s="2569"/>
      <c r="AL469" s="2569"/>
      <c r="AM469" s="2569"/>
      <c r="AN469" s="2569"/>
      <c r="AO469" s="2569"/>
      <c r="AP469" s="2569"/>
      <c r="AQ469" s="2569"/>
      <c r="AR469" s="2569"/>
      <c r="AS469" s="2569"/>
      <c r="AT469" s="2570"/>
      <c r="AU469" s="2455">
        <f>SUM(AU458:AV468)</f>
        <v>9</v>
      </c>
      <c r="AV469" s="2455"/>
      <c r="AW469" s="2455">
        <f>SUM(AW458:AX468)</f>
        <v>9</v>
      </c>
      <c r="AX469" s="2455"/>
      <c r="AY469" s="221"/>
      <c r="AZ469" s="628"/>
      <c r="BA469" s="628"/>
      <c r="BB469" s="625">
        <f>SUM(AU458:AV468)</f>
        <v>9</v>
      </c>
      <c r="BC469" s="2456"/>
      <c r="BD469" s="2427"/>
      <c r="BE469" s="2456"/>
      <c r="BF469" s="2456"/>
      <c r="BG469" s="341"/>
      <c r="BH469" s="341"/>
      <c r="BI469" s="341"/>
      <c r="BJ469" s="341"/>
      <c r="BK469" s="378"/>
      <c r="BL469" s="341"/>
      <c r="BM469" s="2382"/>
      <c r="BN469" s="2382"/>
      <c r="BO469" s="2382"/>
      <c r="BP469" s="2382"/>
      <c r="BQ469" s="2382"/>
      <c r="BR469" s="2382"/>
      <c r="BS469" s="2382"/>
      <c r="BT469" s="2382"/>
      <c r="BU469" s="2382"/>
      <c r="BV469" s="2382"/>
      <c r="BW469" s="2382"/>
      <c r="BX469" s="2382"/>
      <c r="BY469" s="589"/>
      <c r="BZ469" s="589"/>
      <c r="CA469" s="589"/>
    </row>
    <row r="470" spans="2:79" x14ac:dyDescent="0.25">
      <c r="B470" s="285"/>
      <c r="BE470" s="363"/>
      <c r="BF470" s="363"/>
      <c r="BG470" s="451"/>
      <c r="BH470" s="451"/>
      <c r="BI470" s="451"/>
      <c r="BK470" s="286"/>
    </row>
    <row r="471" spans="2:79" ht="18.75" x14ac:dyDescent="0.3">
      <c r="B471" s="285"/>
      <c r="D471" s="608" t="s">
        <v>495</v>
      </c>
      <c r="E471" s="205"/>
      <c r="F471" s="205"/>
      <c r="G471" s="205"/>
      <c r="H471" s="205"/>
      <c r="I471" s="205"/>
      <c r="J471" s="205"/>
      <c r="K471" s="205"/>
      <c r="L471" s="205"/>
      <c r="M471" s="205"/>
      <c r="N471" s="205"/>
      <c r="O471" s="205"/>
      <c r="P471" s="205"/>
      <c r="Q471" s="205"/>
      <c r="R471" s="205"/>
      <c r="S471" s="205"/>
      <c r="T471" s="205"/>
      <c r="U471" s="444"/>
      <c r="V471" s="444"/>
      <c r="W471" s="444"/>
      <c r="X471" s="444"/>
      <c r="Y471" s="444"/>
      <c r="Z471" s="444"/>
      <c r="AA471" s="444"/>
      <c r="AB471" s="444"/>
      <c r="AC471" s="444"/>
      <c r="AD471" s="444"/>
      <c r="AE471" s="444"/>
      <c r="AF471" s="444"/>
      <c r="AG471" s="444"/>
      <c r="AH471" s="444"/>
      <c r="AI471" s="444"/>
      <c r="AJ471" s="715"/>
      <c r="AK471" s="715"/>
      <c r="AL471" s="205"/>
      <c r="AM471" s="205"/>
      <c r="AN471" s="205"/>
      <c r="AO471" s="444"/>
      <c r="AP471" s="444"/>
      <c r="AQ471" s="444"/>
      <c r="AR471" s="444"/>
      <c r="AS471" s="205"/>
      <c r="AT471" s="205"/>
      <c r="AU471" s="205"/>
      <c r="AV471" s="205"/>
      <c r="AW471" s="205"/>
      <c r="AX471" s="205"/>
      <c r="AY471" s="205"/>
      <c r="AZ471" s="444"/>
      <c r="BA471" s="444"/>
      <c r="BB471" s="444"/>
      <c r="BC471" s="715"/>
      <c r="BD471" s="715"/>
      <c r="BE471" s="205"/>
      <c r="BF471" s="213"/>
      <c r="BG471" s="273"/>
      <c r="BH471" s="273"/>
      <c r="BI471" s="273"/>
      <c r="BJ471" s="461"/>
      <c r="BK471" s="375"/>
      <c r="BL471" s="290"/>
      <c r="BM471" s="2382"/>
      <c r="BN471" s="2382"/>
      <c r="BO471" s="2382"/>
      <c r="BP471" s="2382"/>
      <c r="BQ471" s="2382"/>
      <c r="BR471" s="2382"/>
      <c r="BS471" s="2382"/>
      <c r="BT471" s="2382"/>
      <c r="BU471" s="2382"/>
      <c r="BV471" s="2382"/>
      <c r="BW471" s="2382"/>
      <c r="BX471" s="2382"/>
      <c r="BY471" s="589"/>
      <c r="BZ471" s="589"/>
      <c r="CA471" s="589"/>
    </row>
    <row r="472" spans="2:79" ht="19.5" x14ac:dyDescent="0.35">
      <c r="B472" s="285"/>
      <c r="D472" s="62" t="s">
        <v>479</v>
      </c>
      <c r="E472" s="133" t="s">
        <v>92</v>
      </c>
      <c r="F472" s="61"/>
      <c r="G472" s="61"/>
      <c r="H472" s="92"/>
      <c r="I472" s="92"/>
      <c r="J472" s="92"/>
      <c r="K472" s="214"/>
      <c r="L472" s="61"/>
      <c r="M472" s="92"/>
      <c r="N472" s="364"/>
      <c r="O472" s="80" t="s">
        <v>180</v>
      </c>
      <c r="P472" s="2409"/>
      <c r="Q472" s="2586"/>
      <c r="R472" s="2586"/>
      <c r="S472" s="2586"/>
      <c r="T472" s="2586"/>
      <c r="U472" s="2586"/>
      <c r="V472" s="2586"/>
      <c r="W472" s="2586"/>
      <c r="X472" s="2586"/>
      <c r="Y472" s="2586"/>
      <c r="Z472" s="2586"/>
      <c r="AA472" s="2586"/>
      <c r="AB472" s="2586"/>
      <c r="AC472" s="2586"/>
      <c r="AD472" s="2586"/>
      <c r="AE472" s="2586"/>
      <c r="AF472" s="2586"/>
      <c r="AG472" s="2586"/>
      <c r="AH472" s="2586"/>
      <c r="AI472" s="2586"/>
      <c r="AJ472" s="2586"/>
      <c r="AK472" s="2586"/>
      <c r="AL472" s="2586"/>
      <c r="AM472" s="2586"/>
      <c r="AN472" s="2586"/>
      <c r="AO472" s="2586"/>
      <c r="AP472" s="2586"/>
      <c r="AQ472" s="2586"/>
      <c r="AR472" s="2586"/>
      <c r="AS472" s="2586"/>
      <c r="AT472" s="2410"/>
      <c r="AU472" s="2315" t="s">
        <v>194</v>
      </c>
      <c r="AV472" s="2315"/>
      <c r="AW472" s="2315" t="s">
        <v>194</v>
      </c>
      <c r="AX472" s="2315"/>
      <c r="AY472" s="247"/>
      <c r="AZ472" s="412"/>
      <c r="BA472" s="412"/>
      <c r="BB472" s="412"/>
      <c r="BC472" s="2383"/>
      <c r="BD472" s="2384"/>
      <c r="BE472" s="2316"/>
      <c r="BF472" s="2316"/>
      <c r="BG472" s="594"/>
      <c r="BH472" s="594"/>
      <c r="BI472" s="594"/>
      <c r="BJ472" s="306"/>
      <c r="BK472" s="376"/>
      <c r="BL472" s="306"/>
      <c r="BM472" s="2382"/>
      <c r="BN472" s="2382"/>
      <c r="BO472" s="2382"/>
      <c r="BP472" s="2382"/>
      <c r="BQ472" s="2382"/>
      <c r="BR472" s="2382"/>
      <c r="BS472" s="2382"/>
      <c r="BT472" s="2382"/>
      <c r="BU472" s="2382"/>
      <c r="BV472" s="2382"/>
      <c r="BW472" s="2382"/>
      <c r="BX472" s="2382"/>
      <c r="BY472" s="589"/>
      <c r="BZ472" s="589"/>
      <c r="CA472" s="589"/>
    </row>
    <row r="473" spans="2:79" ht="16.5" customHeight="1" x14ac:dyDescent="0.3">
      <c r="B473" s="285"/>
      <c r="D473" s="215"/>
      <c r="E473" s="2474" t="s">
        <v>127</v>
      </c>
      <c r="F473" s="2474"/>
      <c r="G473" s="2474"/>
      <c r="H473" s="2474"/>
      <c r="I473" s="2474"/>
      <c r="J473" s="2474"/>
      <c r="K473" s="2474"/>
      <c r="L473" s="2474"/>
      <c r="M473" s="2474"/>
      <c r="N473" s="2475"/>
      <c r="O473" s="145"/>
      <c r="P473" s="2453"/>
      <c r="Q473" s="2587"/>
      <c r="R473" s="2587"/>
      <c r="S473" s="2587"/>
      <c r="T473" s="2587"/>
      <c r="U473" s="2587"/>
      <c r="V473" s="2587"/>
      <c r="W473" s="2587"/>
      <c r="X473" s="2587"/>
      <c r="Y473" s="2587"/>
      <c r="Z473" s="2587"/>
      <c r="AA473" s="2587"/>
      <c r="AB473" s="2587"/>
      <c r="AC473" s="2587"/>
      <c r="AD473" s="2587"/>
      <c r="AE473" s="2587"/>
      <c r="AF473" s="2587"/>
      <c r="AG473" s="2587"/>
      <c r="AH473" s="2587"/>
      <c r="AI473" s="2587"/>
      <c r="AJ473" s="2587"/>
      <c r="AK473" s="2587"/>
      <c r="AL473" s="2587"/>
      <c r="AM473" s="2587"/>
      <c r="AN473" s="2587"/>
      <c r="AO473" s="2587"/>
      <c r="AP473" s="2587"/>
      <c r="AQ473" s="2587"/>
      <c r="AR473" s="2587"/>
      <c r="AS473" s="2587"/>
      <c r="AT473" s="2454"/>
      <c r="AU473" s="2420"/>
      <c r="AV473" s="2421"/>
      <c r="AW473" s="2420"/>
      <c r="AX473" s="2421"/>
      <c r="AY473" s="248"/>
      <c r="AZ473" s="81"/>
      <c r="BA473" s="81"/>
      <c r="BB473" s="81"/>
      <c r="BC473" s="2480"/>
      <c r="BD473" s="2481"/>
      <c r="BE473" s="2420"/>
      <c r="BF473" s="2421"/>
      <c r="BG473" s="594"/>
      <c r="BH473" s="594"/>
      <c r="BI473" s="594"/>
      <c r="BJ473" s="306"/>
      <c r="BK473" s="376"/>
      <c r="BL473" s="306"/>
      <c r="BM473" s="2382"/>
      <c r="BN473" s="2382"/>
      <c r="BO473" s="2382"/>
      <c r="BP473" s="2382"/>
      <c r="BQ473" s="2382"/>
      <c r="BR473" s="2382"/>
      <c r="BS473" s="2382"/>
      <c r="BT473" s="2382"/>
      <c r="BU473" s="2382"/>
      <c r="BV473" s="2382"/>
      <c r="BW473" s="2382"/>
      <c r="BX473" s="2382"/>
      <c r="BY473" s="589"/>
      <c r="BZ473" s="589"/>
      <c r="CA473" s="589"/>
    </row>
    <row r="474" spans="2:79" ht="18.75" x14ac:dyDescent="0.3">
      <c r="B474" s="285"/>
      <c r="D474" s="216"/>
      <c r="E474" s="2478"/>
      <c r="F474" s="2478"/>
      <c r="G474" s="2478"/>
      <c r="H474" s="2478"/>
      <c r="I474" s="2478"/>
      <c r="J474" s="2478"/>
      <c r="K474" s="2478"/>
      <c r="L474" s="2478"/>
      <c r="M474" s="2478"/>
      <c r="N474" s="2479"/>
      <c r="O474" s="147"/>
      <c r="P474" s="2453"/>
      <c r="Q474" s="2587"/>
      <c r="R474" s="2587"/>
      <c r="S474" s="2587"/>
      <c r="T474" s="2587"/>
      <c r="U474" s="2587"/>
      <c r="V474" s="2587"/>
      <c r="W474" s="2587"/>
      <c r="X474" s="2587"/>
      <c r="Y474" s="2587"/>
      <c r="Z474" s="2587"/>
      <c r="AA474" s="2587"/>
      <c r="AB474" s="2587"/>
      <c r="AC474" s="2587"/>
      <c r="AD474" s="2587"/>
      <c r="AE474" s="2587"/>
      <c r="AF474" s="2587"/>
      <c r="AG474" s="2587"/>
      <c r="AH474" s="2587"/>
      <c r="AI474" s="2587"/>
      <c r="AJ474" s="2587"/>
      <c r="AK474" s="2587"/>
      <c r="AL474" s="2587"/>
      <c r="AM474" s="2587"/>
      <c r="AN474" s="2587"/>
      <c r="AO474" s="2587"/>
      <c r="AP474" s="2587"/>
      <c r="AQ474" s="2587"/>
      <c r="AR474" s="2587"/>
      <c r="AS474" s="2587"/>
      <c r="AT474" s="2454"/>
      <c r="AU474" s="2312"/>
      <c r="AV474" s="2312"/>
      <c r="AW474" s="2312"/>
      <c r="AX474" s="2312"/>
      <c r="AY474" s="246"/>
      <c r="AZ474" s="68"/>
      <c r="BA474" s="68"/>
      <c r="BB474" s="68"/>
      <c r="BC474" s="2374"/>
      <c r="BD474" s="2375"/>
      <c r="BE474" s="2312"/>
      <c r="BF474" s="2312"/>
      <c r="BG474" s="594"/>
      <c r="BH474" s="594"/>
      <c r="BI474" s="594"/>
      <c r="BJ474" s="306"/>
      <c r="BK474" s="376"/>
      <c r="BL474" s="306"/>
      <c r="BM474" s="2382"/>
      <c r="BN474" s="2382"/>
      <c r="BO474" s="2382"/>
      <c r="BP474" s="2382"/>
      <c r="BQ474" s="2382"/>
      <c r="BR474" s="2382"/>
      <c r="BS474" s="2382"/>
      <c r="BT474" s="2382"/>
      <c r="BU474" s="2382"/>
      <c r="BV474" s="2382"/>
      <c r="BW474" s="2382"/>
      <c r="BX474" s="2382"/>
      <c r="BY474" s="589"/>
      <c r="BZ474" s="589"/>
      <c r="CA474" s="589"/>
    </row>
    <row r="475" spans="2:79" ht="18.75" x14ac:dyDescent="0.3">
      <c r="B475" s="285"/>
      <c r="D475" s="304" t="s">
        <v>191</v>
      </c>
      <c r="E475" s="438" t="s">
        <v>446</v>
      </c>
      <c r="F475" s="61"/>
      <c r="G475" s="61"/>
      <c r="H475" s="338"/>
      <c r="I475" s="338"/>
      <c r="J475" s="338"/>
      <c r="K475" s="338"/>
      <c r="L475" s="338"/>
      <c r="M475" s="338"/>
      <c r="N475" s="364"/>
      <c r="O475" s="429" t="s">
        <v>180</v>
      </c>
      <c r="P475" s="2453"/>
      <c r="Q475" s="2587"/>
      <c r="R475" s="2587"/>
      <c r="S475" s="2587"/>
      <c r="T475" s="2587"/>
      <c r="U475" s="2587"/>
      <c r="V475" s="2587"/>
      <c r="W475" s="2587"/>
      <c r="X475" s="2587"/>
      <c r="Y475" s="2587"/>
      <c r="Z475" s="2587"/>
      <c r="AA475" s="2587"/>
      <c r="AB475" s="2587"/>
      <c r="AC475" s="2587"/>
      <c r="AD475" s="2587"/>
      <c r="AE475" s="2587"/>
      <c r="AF475" s="2587"/>
      <c r="AG475" s="2587"/>
      <c r="AH475" s="2587"/>
      <c r="AI475" s="2587"/>
      <c r="AJ475" s="2587"/>
      <c r="AK475" s="2587"/>
      <c r="AL475" s="2587"/>
      <c r="AM475" s="2587"/>
      <c r="AN475" s="2587"/>
      <c r="AO475" s="2587"/>
      <c r="AP475" s="2587"/>
      <c r="AQ475" s="2587"/>
      <c r="AR475" s="2587"/>
      <c r="AS475" s="2587"/>
      <c r="AT475" s="2454"/>
      <c r="AU475" s="2418" t="s">
        <v>194</v>
      </c>
      <c r="AV475" s="2418"/>
      <c r="AW475" s="2418" t="s">
        <v>194</v>
      </c>
      <c r="AX475" s="2418"/>
      <c r="AY475" s="247"/>
      <c r="AZ475" s="453"/>
      <c r="BA475" s="453"/>
      <c r="BB475" s="453"/>
      <c r="BC475" s="2316"/>
      <c r="BD475" s="2316"/>
      <c r="BE475" s="2316"/>
      <c r="BF475" s="2316"/>
      <c r="BG475" s="594"/>
      <c r="BH475" s="594"/>
      <c r="BI475" s="594"/>
      <c r="BJ475" s="306"/>
      <c r="BK475" s="376"/>
      <c r="BL475" s="306"/>
      <c r="BM475" s="2382"/>
      <c r="BN475" s="2382"/>
      <c r="BO475" s="2382"/>
      <c r="BP475" s="2382"/>
      <c r="BQ475" s="2382"/>
      <c r="BR475" s="2382"/>
      <c r="BS475" s="2382"/>
      <c r="BT475" s="2382"/>
      <c r="BU475" s="2382"/>
      <c r="BV475" s="2382"/>
      <c r="BW475" s="2382"/>
      <c r="BX475" s="2382"/>
      <c r="BY475" s="589"/>
      <c r="BZ475" s="589"/>
      <c r="CA475" s="589"/>
    </row>
    <row r="476" spans="2:79" ht="16.5" customHeight="1" x14ac:dyDescent="0.3">
      <c r="B476" s="285"/>
      <c r="D476" s="215"/>
      <c r="E476" s="2482" t="s">
        <v>299</v>
      </c>
      <c r="F476" s="2482"/>
      <c r="G476" s="2482"/>
      <c r="H476" s="2482"/>
      <c r="I476" s="2482"/>
      <c r="J476" s="2482"/>
      <c r="K476" s="2482"/>
      <c r="L476" s="2482"/>
      <c r="M476" s="2482"/>
      <c r="N476" s="2483"/>
      <c r="O476" s="145"/>
      <c r="P476" s="2453"/>
      <c r="Q476" s="2587"/>
      <c r="R476" s="2587"/>
      <c r="S476" s="2587"/>
      <c r="T476" s="2587"/>
      <c r="U476" s="2587"/>
      <c r="V476" s="2587"/>
      <c r="W476" s="2587"/>
      <c r="X476" s="2587"/>
      <c r="Y476" s="2587"/>
      <c r="Z476" s="2587"/>
      <c r="AA476" s="2587"/>
      <c r="AB476" s="2587"/>
      <c r="AC476" s="2587"/>
      <c r="AD476" s="2587"/>
      <c r="AE476" s="2587"/>
      <c r="AF476" s="2587"/>
      <c r="AG476" s="2587"/>
      <c r="AH476" s="2587"/>
      <c r="AI476" s="2587"/>
      <c r="AJ476" s="2587"/>
      <c r="AK476" s="2587"/>
      <c r="AL476" s="2587"/>
      <c r="AM476" s="2587"/>
      <c r="AN476" s="2587"/>
      <c r="AO476" s="2587"/>
      <c r="AP476" s="2587"/>
      <c r="AQ476" s="2587"/>
      <c r="AR476" s="2587"/>
      <c r="AS476" s="2587"/>
      <c r="AT476" s="2454"/>
      <c r="AU476" s="2431"/>
      <c r="AV476" s="2431"/>
      <c r="AW476" s="2431"/>
      <c r="AX476" s="2431"/>
      <c r="AY476" s="248"/>
      <c r="AZ476" s="81"/>
      <c r="BA476" s="81"/>
      <c r="BB476" s="81"/>
      <c r="BC476" s="2480"/>
      <c r="BD476" s="2481"/>
      <c r="BE476" s="2431"/>
      <c r="BF476" s="2431"/>
      <c r="BG476" s="594"/>
      <c r="BH476" s="594"/>
      <c r="BI476" s="594"/>
      <c r="BJ476" s="306"/>
      <c r="BK476" s="376"/>
      <c r="BL476" s="306"/>
      <c r="BM476" s="2382"/>
      <c r="BN476" s="2382"/>
      <c r="BO476" s="2382"/>
      <c r="BP476" s="2382"/>
      <c r="BQ476" s="2382"/>
      <c r="BR476" s="2382"/>
      <c r="BS476" s="2382"/>
      <c r="BT476" s="2382"/>
      <c r="BU476" s="2382"/>
      <c r="BV476" s="2382"/>
      <c r="BW476" s="2382"/>
      <c r="BX476" s="2382"/>
      <c r="BY476" s="589"/>
      <c r="BZ476" s="589"/>
      <c r="CA476" s="589"/>
    </row>
    <row r="477" spans="2:79" ht="18.75" x14ac:dyDescent="0.3">
      <c r="B477" s="285"/>
      <c r="D477" s="216"/>
      <c r="E477" s="2484"/>
      <c r="F477" s="2484"/>
      <c r="G477" s="2484"/>
      <c r="H477" s="2484"/>
      <c r="I477" s="2484"/>
      <c r="J477" s="2484"/>
      <c r="K477" s="2484"/>
      <c r="L477" s="2484"/>
      <c r="M477" s="2484"/>
      <c r="N477" s="2485"/>
      <c r="O477" s="147"/>
      <c r="P477" s="2453"/>
      <c r="Q477" s="2587"/>
      <c r="R477" s="2587"/>
      <c r="S477" s="2587"/>
      <c r="T477" s="2587"/>
      <c r="U477" s="2587"/>
      <c r="V477" s="2587"/>
      <c r="W477" s="2587"/>
      <c r="X477" s="2587"/>
      <c r="Y477" s="2587"/>
      <c r="Z477" s="2587"/>
      <c r="AA477" s="2587"/>
      <c r="AB477" s="2587"/>
      <c r="AC477" s="2587"/>
      <c r="AD477" s="2587"/>
      <c r="AE477" s="2587"/>
      <c r="AF477" s="2587"/>
      <c r="AG477" s="2587"/>
      <c r="AH477" s="2587"/>
      <c r="AI477" s="2587"/>
      <c r="AJ477" s="2587"/>
      <c r="AK477" s="2587"/>
      <c r="AL477" s="2587"/>
      <c r="AM477" s="2587"/>
      <c r="AN477" s="2587"/>
      <c r="AO477" s="2587"/>
      <c r="AP477" s="2587"/>
      <c r="AQ477" s="2587"/>
      <c r="AR477" s="2587"/>
      <c r="AS477" s="2587"/>
      <c r="AT477" s="2454"/>
      <c r="AU477" s="2422"/>
      <c r="AV477" s="2423"/>
      <c r="AW477" s="68"/>
      <c r="AX477" s="190"/>
      <c r="AY477" s="246"/>
      <c r="AZ477" s="68"/>
      <c r="BA477" s="68"/>
      <c r="BB477" s="68"/>
      <c r="BC477" s="2577"/>
      <c r="BD477" s="2578"/>
      <c r="BE477" s="68"/>
      <c r="BF477" s="190"/>
      <c r="BG477" s="545"/>
      <c r="BH477" s="545"/>
      <c r="BI477" s="545"/>
      <c r="BJ477" s="109"/>
      <c r="BK477" s="377"/>
      <c r="BL477" s="109"/>
      <c r="BM477" s="2382"/>
      <c r="BN477" s="2382"/>
      <c r="BO477" s="2382"/>
      <c r="BP477" s="2382"/>
      <c r="BQ477" s="2382"/>
      <c r="BR477" s="2382"/>
      <c r="BS477" s="2382"/>
      <c r="BT477" s="2382"/>
      <c r="BU477" s="2382"/>
      <c r="BV477" s="2382"/>
      <c r="BW477" s="2382"/>
      <c r="BX477" s="2382"/>
      <c r="BY477" s="589"/>
      <c r="BZ477" s="589"/>
      <c r="CA477" s="589"/>
    </row>
    <row r="478" spans="2:79" ht="18.75" x14ac:dyDescent="0.3">
      <c r="B478" s="285"/>
      <c r="D478" s="149" t="s">
        <v>437</v>
      </c>
      <c r="E478" s="43" t="s">
        <v>94</v>
      </c>
      <c r="F478" s="138"/>
      <c r="G478" s="138"/>
      <c r="H478" s="138"/>
      <c r="I478" s="138"/>
      <c r="J478" s="235"/>
      <c r="K478" s="365"/>
      <c r="L478" s="365"/>
      <c r="M478" s="365"/>
      <c r="N478" s="234"/>
      <c r="O478" s="335"/>
      <c r="P478" s="2453"/>
      <c r="Q478" s="2587"/>
      <c r="R478" s="2587"/>
      <c r="S478" s="2587"/>
      <c r="T478" s="2587"/>
      <c r="U478" s="2587"/>
      <c r="V478" s="2587"/>
      <c r="W478" s="2587"/>
      <c r="X478" s="2587"/>
      <c r="Y478" s="2587"/>
      <c r="Z478" s="2587"/>
      <c r="AA478" s="2587"/>
      <c r="AB478" s="2587"/>
      <c r="AC478" s="2587"/>
      <c r="AD478" s="2587"/>
      <c r="AE478" s="2587"/>
      <c r="AF478" s="2587"/>
      <c r="AG478" s="2587"/>
      <c r="AH478" s="2587"/>
      <c r="AI478" s="2587"/>
      <c r="AJ478" s="2587"/>
      <c r="AK478" s="2587"/>
      <c r="AL478" s="2587"/>
      <c r="AM478" s="2587"/>
      <c r="AN478" s="2587"/>
      <c r="AO478" s="2587"/>
      <c r="AP478" s="2587"/>
      <c r="AQ478" s="2587"/>
      <c r="AR478" s="2587"/>
      <c r="AS478" s="2587"/>
      <c r="AT478" s="2454"/>
      <c r="AU478" s="2316"/>
      <c r="AV478" s="2316"/>
      <c r="AW478" s="2316"/>
      <c r="AX478" s="2316"/>
      <c r="AY478" s="247"/>
      <c r="AZ478" s="412"/>
      <c r="BA478" s="412"/>
      <c r="BB478" s="412"/>
      <c r="BC478" s="2383"/>
      <c r="BD478" s="2384"/>
      <c r="BE478" s="2316"/>
      <c r="BF478" s="2316"/>
      <c r="BG478" s="594"/>
      <c r="BH478" s="594"/>
      <c r="BI478" s="594"/>
      <c r="BJ478" s="306"/>
      <c r="BK478" s="376"/>
      <c r="BL478" s="306"/>
      <c r="BM478" s="2382"/>
      <c r="BN478" s="2382"/>
      <c r="BO478" s="2382"/>
      <c r="BP478" s="2382"/>
      <c r="BQ478" s="2382"/>
      <c r="BR478" s="2382"/>
      <c r="BS478" s="2382"/>
      <c r="BT478" s="2382"/>
      <c r="BU478" s="2382"/>
      <c r="BV478" s="2382"/>
      <c r="BW478" s="2382"/>
      <c r="BX478" s="2382"/>
      <c r="BY478" s="589"/>
      <c r="BZ478" s="589"/>
      <c r="CA478" s="589"/>
    </row>
    <row r="479" spans="2:79" ht="18.75" x14ac:dyDescent="0.3">
      <c r="B479" s="285"/>
      <c r="D479" s="390"/>
      <c r="E479" s="72" t="s">
        <v>308</v>
      </c>
      <c r="F479" s="65"/>
      <c r="G479" s="65"/>
      <c r="H479" s="65"/>
      <c r="I479" s="65"/>
      <c r="J479" s="61"/>
      <c r="K479" s="31"/>
      <c r="L479" s="31"/>
      <c r="M479" s="31"/>
      <c r="N479" s="198"/>
      <c r="O479" s="80" t="s">
        <v>180</v>
      </c>
      <c r="P479" s="2453"/>
      <c r="Q479" s="2587"/>
      <c r="R479" s="2587"/>
      <c r="S479" s="2587"/>
      <c r="T479" s="2587"/>
      <c r="U479" s="2587"/>
      <c r="V479" s="2587"/>
      <c r="W479" s="2587"/>
      <c r="X479" s="2587"/>
      <c r="Y479" s="2587"/>
      <c r="Z479" s="2587"/>
      <c r="AA479" s="2587"/>
      <c r="AB479" s="2587"/>
      <c r="AC479" s="2587"/>
      <c r="AD479" s="2587"/>
      <c r="AE479" s="2587"/>
      <c r="AF479" s="2587"/>
      <c r="AG479" s="2587"/>
      <c r="AH479" s="2587"/>
      <c r="AI479" s="2587"/>
      <c r="AJ479" s="2587"/>
      <c r="AK479" s="2587"/>
      <c r="AL479" s="2587"/>
      <c r="AM479" s="2587"/>
      <c r="AN479" s="2587"/>
      <c r="AO479" s="2587"/>
      <c r="AP479" s="2587"/>
      <c r="AQ479" s="2587"/>
      <c r="AR479" s="2587"/>
      <c r="AS479" s="2587"/>
      <c r="AT479" s="2454"/>
      <c r="AU479" s="2316">
        <v>1</v>
      </c>
      <c r="AV479" s="2316"/>
      <c r="AW479" s="2490"/>
      <c r="AX479" s="2490"/>
      <c r="AY479" s="247"/>
      <c r="AZ479" s="412"/>
      <c r="BA479" s="412"/>
      <c r="BB479" s="412"/>
      <c r="BC479" s="694"/>
      <c r="BD479" s="695"/>
      <c r="BE479" s="2316"/>
      <c r="BF479" s="2316"/>
      <c r="BG479" s="594"/>
      <c r="BH479" s="594"/>
      <c r="BI479" s="594"/>
      <c r="BJ479" s="395"/>
      <c r="BK479" s="376"/>
      <c r="BL479" s="395"/>
      <c r="BM479" s="2382"/>
      <c r="BN479" s="2382"/>
      <c r="BO479" s="2382"/>
      <c r="BP479" s="2382"/>
      <c r="BQ479" s="2382"/>
      <c r="BR479" s="2382"/>
      <c r="BS479" s="2382"/>
      <c r="BT479" s="2382"/>
      <c r="BU479" s="2382"/>
      <c r="BV479" s="2382"/>
      <c r="BW479" s="2382"/>
      <c r="BX479" s="2382"/>
      <c r="BY479" s="589"/>
      <c r="BZ479" s="589"/>
      <c r="CA479" s="589"/>
    </row>
    <row r="480" spans="2:79" ht="18.75" x14ac:dyDescent="0.3">
      <c r="B480" s="285"/>
      <c r="D480" s="390"/>
      <c r="E480" s="72" t="s">
        <v>309</v>
      </c>
      <c r="F480" s="65"/>
      <c r="G480" s="65"/>
      <c r="H480" s="65"/>
      <c r="I480" s="65"/>
      <c r="J480" s="61"/>
      <c r="K480" s="31"/>
      <c r="L480" s="31"/>
      <c r="M480" s="31"/>
      <c r="N480" s="198"/>
      <c r="O480" s="80" t="s">
        <v>180</v>
      </c>
      <c r="P480" s="2453"/>
      <c r="Q480" s="2587"/>
      <c r="R480" s="2587"/>
      <c r="S480" s="2587"/>
      <c r="T480" s="2587"/>
      <c r="U480" s="2587"/>
      <c r="V480" s="2587"/>
      <c r="W480" s="2587"/>
      <c r="X480" s="2587"/>
      <c r="Y480" s="2587"/>
      <c r="Z480" s="2587"/>
      <c r="AA480" s="2587"/>
      <c r="AB480" s="2587"/>
      <c r="AC480" s="2587"/>
      <c r="AD480" s="2587"/>
      <c r="AE480" s="2587"/>
      <c r="AF480" s="2587"/>
      <c r="AG480" s="2587"/>
      <c r="AH480" s="2587"/>
      <c r="AI480" s="2587"/>
      <c r="AJ480" s="2587"/>
      <c r="AK480" s="2587"/>
      <c r="AL480" s="2587"/>
      <c r="AM480" s="2587"/>
      <c r="AN480" s="2587"/>
      <c r="AO480" s="2587"/>
      <c r="AP480" s="2587"/>
      <c r="AQ480" s="2587"/>
      <c r="AR480" s="2587"/>
      <c r="AS480" s="2587"/>
      <c r="AT480" s="2454"/>
      <c r="AU480" s="2316">
        <v>2</v>
      </c>
      <c r="AV480" s="2316"/>
      <c r="AW480" s="2490"/>
      <c r="AX480" s="2490"/>
      <c r="AY480" s="247"/>
      <c r="AZ480" s="412"/>
      <c r="BA480" s="412"/>
      <c r="BB480" s="412"/>
      <c r="BC480" s="694"/>
      <c r="BD480" s="695"/>
      <c r="BE480" s="2316"/>
      <c r="BF480" s="2316"/>
      <c r="BG480" s="594"/>
      <c r="BH480" s="594"/>
      <c r="BI480" s="594"/>
      <c r="BJ480" s="395"/>
      <c r="BK480" s="376"/>
      <c r="BL480" s="395"/>
      <c r="BM480" s="2382"/>
      <c r="BN480" s="2382"/>
      <c r="BO480" s="2382"/>
      <c r="BP480" s="2382"/>
      <c r="BQ480" s="2382"/>
      <c r="BR480" s="2382"/>
      <c r="BS480" s="2382"/>
      <c r="BT480" s="2382"/>
      <c r="BU480" s="2382"/>
      <c r="BV480" s="2382"/>
      <c r="BW480" s="2382"/>
      <c r="BX480" s="2382"/>
      <c r="BY480" s="589"/>
      <c r="BZ480" s="589"/>
      <c r="CA480" s="589"/>
    </row>
    <row r="481" spans="2:79" ht="18.75" x14ac:dyDescent="0.3">
      <c r="B481" s="285"/>
      <c r="D481" s="149"/>
      <c r="E481" s="141" t="s">
        <v>322</v>
      </c>
      <c r="F481" s="138"/>
      <c r="G481" s="138"/>
      <c r="H481" s="138"/>
      <c r="I481" s="138"/>
      <c r="J481" s="235"/>
      <c r="K481" s="109"/>
      <c r="L481" s="109"/>
      <c r="M481" s="109"/>
      <c r="N481" s="164"/>
      <c r="O481" s="80" t="s">
        <v>180</v>
      </c>
      <c r="P481" s="2453"/>
      <c r="Q481" s="2587"/>
      <c r="R481" s="2587"/>
      <c r="S481" s="2587"/>
      <c r="T481" s="2587"/>
      <c r="U481" s="2587"/>
      <c r="V481" s="2587"/>
      <c r="W481" s="2587"/>
      <c r="X481" s="2587"/>
      <c r="Y481" s="2587"/>
      <c r="Z481" s="2587"/>
      <c r="AA481" s="2587"/>
      <c r="AB481" s="2587"/>
      <c r="AC481" s="2587"/>
      <c r="AD481" s="2587"/>
      <c r="AE481" s="2587"/>
      <c r="AF481" s="2587"/>
      <c r="AG481" s="2587"/>
      <c r="AH481" s="2587"/>
      <c r="AI481" s="2587"/>
      <c r="AJ481" s="2587"/>
      <c r="AK481" s="2587"/>
      <c r="AL481" s="2587"/>
      <c r="AM481" s="2587"/>
      <c r="AN481" s="2587"/>
      <c r="AO481" s="2587"/>
      <c r="AP481" s="2587"/>
      <c r="AQ481" s="2587"/>
      <c r="AR481" s="2587"/>
      <c r="AS481" s="2587"/>
      <c r="AT481" s="2454"/>
      <c r="AU481" s="2316">
        <v>3</v>
      </c>
      <c r="AV481" s="2316"/>
      <c r="AW481" s="2490">
        <v>3</v>
      </c>
      <c r="AX481" s="2490"/>
      <c r="AY481" s="247"/>
      <c r="AZ481" s="412"/>
      <c r="BA481" s="412"/>
      <c r="BB481" s="412"/>
      <c r="BC481" s="694"/>
      <c r="BD481" s="695"/>
      <c r="BE481" s="2316"/>
      <c r="BF481" s="2316"/>
      <c r="BG481" s="594"/>
      <c r="BH481" s="594"/>
      <c r="BI481" s="594"/>
      <c r="BJ481" s="395"/>
      <c r="BK481" s="376"/>
      <c r="BL481" s="395"/>
      <c r="BM481" s="2382"/>
      <c r="BN481" s="2382"/>
      <c r="BO481" s="2382"/>
      <c r="BP481" s="2382"/>
      <c r="BQ481" s="2382"/>
      <c r="BR481" s="2382"/>
      <c r="BS481" s="2382"/>
      <c r="BT481" s="2382"/>
      <c r="BU481" s="2382"/>
      <c r="BV481" s="2382"/>
      <c r="BW481" s="2382"/>
      <c r="BX481" s="2382"/>
      <c r="BY481" s="589"/>
      <c r="BZ481" s="589"/>
      <c r="CA481" s="589"/>
    </row>
    <row r="482" spans="2:79" ht="18.75" x14ac:dyDescent="0.3">
      <c r="B482" s="285"/>
      <c r="D482" s="304" t="s">
        <v>438</v>
      </c>
      <c r="E482" s="98" t="s">
        <v>95</v>
      </c>
      <c r="F482" s="65"/>
      <c r="G482" s="65"/>
      <c r="H482" s="65"/>
      <c r="I482" s="65"/>
      <c r="J482" s="65"/>
      <c r="K482" s="363"/>
      <c r="L482" s="363"/>
      <c r="M482" s="363"/>
      <c r="N482" s="364"/>
      <c r="O482" s="367"/>
      <c r="P482" s="2453"/>
      <c r="Q482" s="2587"/>
      <c r="R482" s="2587"/>
      <c r="S482" s="2587"/>
      <c r="T482" s="2587"/>
      <c r="U482" s="2587"/>
      <c r="V482" s="2587"/>
      <c r="W482" s="2587"/>
      <c r="X482" s="2587"/>
      <c r="Y482" s="2587"/>
      <c r="Z482" s="2587"/>
      <c r="AA482" s="2587"/>
      <c r="AB482" s="2587"/>
      <c r="AC482" s="2587"/>
      <c r="AD482" s="2587"/>
      <c r="AE482" s="2587"/>
      <c r="AF482" s="2587"/>
      <c r="AG482" s="2587"/>
      <c r="AH482" s="2587"/>
      <c r="AI482" s="2587"/>
      <c r="AJ482" s="2587"/>
      <c r="AK482" s="2587"/>
      <c r="AL482" s="2587"/>
      <c r="AM482" s="2587"/>
      <c r="AN482" s="2587"/>
      <c r="AO482" s="2587"/>
      <c r="AP482" s="2587"/>
      <c r="AQ482" s="2587"/>
      <c r="AR482" s="2587"/>
      <c r="AS482" s="2587"/>
      <c r="AT482" s="2454"/>
      <c r="AU482" s="2316"/>
      <c r="AV482" s="2316"/>
      <c r="AW482" s="2316"/>
      <c r="AX482" s="2316"/>
      <c r="AY482" s="247"/>
      <c r="AZ482" s="412"/>
      <c r="BA482" s="412"/>
      <c r="BB482" s="412"/>
      <c r="BC482" s="2383"/>
      <c r="BD482" s="2384"/>
      <c r="BE482" s="2316"/>
      <c r="BF482" s="2316"/>
      <c r="BG482" s="594"/>
      <c r="BH482" s="594"/>
      <c r="BI482" s="594"/>
      <c r="BJ482" s="306"/>
      <c r="BK482" s="376"/>
      <c r="BL482" s="306"/>
      <c r="BM482" s="2382"/>
      <c r="BN482" s="2382"/>
      <c r="BO482" s="2382"/>
      <c r="BP482" s="2382"/>
      <c r="BQ482" s="2382"/>
      <c r="BR482" s="2382"/>
      <c r="BS482" s="2382"/>
      <c r="BT482" s="2382"/>
      <c r="BU482" s="2382"/>
      <c r="BV482" s="2382"/>
      <c r="BW482" s="2382"/>
      <c r="BX482" s="2382"/>
      <c r="BY482" s="589"/>
      <c r="BZ482" s="589"/>
      <c r="CA482" s="589"/>
    </row>
    <row r="483" spans="2:79" ht="18.75" x14ac:dyDescent="0.3">
      <c r="B483" s="285"/>
      <c r="D483" s="362"/>
      <c r="E483" s="540" t="s">
        <v>549</v>
      </c>
      <c r="F483" s="363"/>
      <c r="G483" s="363"/>
      <c r="H483" s="363"/>
      <c r="I483" s="363"/>
      <c r="J483" s="363"/>
      <c r="K483" s="363"/>
      <c r="L483" s="363"/>
      <c r="M483" s="363"/>
      <c r="N483" s="364"/>
      <c r="O483" s="80" t="s">
        <v>180</v>
      </c>
      <c r="P483" s="2453"/>
      <c r="Q483" s="2587"/>
      <c r="R483" s="2587"/>
      <c r="S483" s="2587"/>
      <c r="T483" s="2587"/>
      <c r="U483" s="2587"/>
      <c r="V483" s="2587"/>
      <c r="W483" s="2587"/>
      <c r="X483" s="2587"/>
      <c r="Y483" s="2587"/>
      <c r="Z483" s="2587"/>
      <c r="AA483" s="2587"/>
      <c r="AB483" s="2587"/>
      <c r="AC483" s="2587"/>
      <c r="AD483" s="2587"/>
      <c r="AE483" s="2587"/>
      <c r="AF483" s="2587"/>
      <c r="AG483" s="2587"/>
      <c r="AH483" s="2587"/>
      <c r="AI483" s="2587"/>
      <c r="AJ483" s="2587"/>
      <c r="AK483" s="2587"/>
      <c r="AL483" s="2587"/>
      <c r="AM483" s="2587"/>
      <c r="AN483" s="2587"/>
      <c r="AO483" s="2587"/>
      <c r="AP483" s="2587"/>
      <c r="AQ483" s="2587"/>
      <c r="AR483" s="2587"/>
      <c r="AS483" s="2587"/>
      <c r="AT483" s="2454"/>
      <c r="AU483" s="2316">
        <v>1</v>
      </c>
      <c r="AV483" s="2316"/>
      <c r="AW483" s="2490">
        <v>1</v>
      </c>
      <c r="AX483" s="2490"/>
      <c r="AY483" s="247"/>
      <c r="AZ483" s="412"/>
      <c r="BA483" s="412"/>
      <c r="BB483" s="412"/>
      <c r="BC483" s="694"/>
      <c r="BD483" s="695"/>
      <c r="BE483" s="310"/>
      <c r="BF483" s="311"/>
      <c r="BG483" s="594"/>
      <c r="BH483" s="594"/>
      <c r="BI483" s="594"/>
      <c r="BJ483" s="306"/>
      <c r="BK483" s="376"/>
      <c r="BL483" s="306"/>
      <c r="BM483" s="2382"/>
      <c r="BN483" s="2382"/>
      <c r="BO483" s="2382"/>
      <c r="BP483" s="2382"/>
      <c r="BQ483" s="2382"/>
      <c r="BR483" s="2382"/>
      <c r="BS483" s="2382"/>
      <c r="BT483" s="2382"/>
      <c r="BU483" s="2382"/>
      <c r="BV483" s="2382"/>
      <c r="BW483" s="2382"/>
      <c r="BX483" s="2382"/>
      <c r="BY483" s="589"/>
      <c r="BZ483" s="589"/>
      <c r="CA483" s="589"/>
    </row>
    <row r="484" spans="2:79" ht="18.75" x14ac:dyDescent="0.3">
      <c r="B484" s="285"/>
      <c r="D484" s="362"/>
      <c r="E484" s="140" t="s">
        <v>550</v>
      </c>
      <c r="F484" s="365"/>
      <c r="G484" s="365"/>
      <c r="H484" s="365"/>
      <c r="I484" s="365"/>
      <c r="J484" s="365"/>
      <c r="K484" s="365"/>
      <c r="L484" s="365"/>
      <c r="M484" s="365"/>
      <c r="N484" s="234"/>
      <c r="O484" s="391"/>
      <c r="P484" s="2453"/>
      <c r="Q484" s="2587"/>
      <c r="R484" s="2587"/>
      <c r="S484" s="2587"/>
      <c r="T484" s="2587"/>
      <c r="U484" s="2587"/>
      <c r="V484" s="2587"/>
      <c r="W484" s="2587"/>
      <c r="X484" s="2587"/>
      <c r="Y484" s="2587"/>
      <c r="Z484" s="2587"/>
      <c r="AA484" s="2587"/>
      <c r="AB484" s="2587"/>
      <c r="AC484" s="2587"/>
      <c r="AD484" s="2587"/>
      <c r="AE484" s="2587"/>
      <c r="AF484" s="2587"/>
      <c r="AG484" s="2587"/>
      <c r="AH484" s="2587"/>
      <c r="AI484" s="2587"/>
      <c r="AJ484" s="2587"/>
      <c r="AK484" s="2587"/>
      <c r="AL484" s="2587"/>
      <c r="AM484" s="2587"/>
      <c r="AN484" s="2587"/>
      <c r="AO484" s="2587"/>
      <c r="AP484" s="2587"/>
      <c r="AQ484" s="2587"/>
      <c r="AR484" s="2587"/>
      <c r="AS484" s="2587"/>
      <c r="AT484" s="2454"/>
      <c r="AU484" s="2313"/>
      <c r="AV484" s="2314"/>
      <c r="AW484" s="2313"/>
      <c r="AX484" s="2314"/>
      <c r="AY484" s="247"/>
      <c r="AZ484" s="412"/>
      <c r="BA484" s="412"/>
      <c r="BB484" s="412"/>
      <c r="BC484" s="694"/>
      <c r="BD484" s="695"/>
      <c r="BE484" s="392"/>
      <c r="BF484" s="393"/>
      <c r="BG484" s="594"/>
      <c r="BH484" s="594"/>
      <c r="BI484" s="594"/>
      <c r="BJ484" s="395"/>
      <c r="BK484" s="376"/>
      <c r="BL484" s="395"/>
      <c r="BM484" s="2382"/>
      <c r="BN484" s="2382"/>
      <c r="BO484" s="2382"/>
      <c r="BP484" s="2382"/>
      <c r="BQ484" s="2382"/>
      <c r="BR484" s="2382"/>
      <c r="BS484" s="2382"/>
      <c r="BT484" s="2382"/>
      <c r="BU484" s="2382"/>
      <c r="BV484" s="2382"/>
      <c r="BW484" s="2382"/>
      <c r="BX484" s="2382"/>
      <c r="BY484" s="589"/>
      <c r="BZ484" s="589"/>
      <c r="CA484" s="589"/>
    </row>
    <row r="485" spans="2:79" ht="18.75" x14ac:dyDescent="0.3">
      <c r="B485" s="285"/>
      <c r="D485" s="362"/>
      <c r="E485" s="72" t="s">
        <v>96</v>
      </c>
      <c r="F485" s="363"/>
      <c r="G485" s="363"/>
      <c r="H485" s="363"/>
      <c r="I485" s="363"/>
      <c r="J485" s="363"/>
      <c r="K485" s="363"/>
      <c r="L485" s="363"/>
      <c r="M485" s="363"/>
      <c r="N485" s="364"/>
      <c r="O485" s="429" t="s">
        <v>180</v>
      </c>
      <c r="P485" s="2453"/>
      <c r="Q485" s="2587"/>
      <c r="R485" s="2587"/>
      <c r="S485" s="2587"/>
      <c r="T485" s="2587"/>
      <c r="U485" s="2587"/>
      <c r="V485" s="2587"/>
      <c r="W485" s="2587"/>
      <c r="X485" s="2587"/>
      <c r="Y485" s="2587"/>
      <c r="Z485" s="2587"/>
      <c r="AA485" s="2587"/>
      <c r="AB485" s="2587"/>
      <c r="AC485" s="2587"/>
      <c r="AD485" s="2587"/>
      <c r="AE485" s="2587"/>
      <c r="AF485" s="2587"/>
      <c r="AG485" s="2587"/>
      <c r="AH485" s="2587"/>
      <c r="AI485" s="2587"/>
      <c r="AJ485" s="2587"/>
      <c r="AK485" s="2587"/>
      <c r="AL485" s="2587"/>
      <c r="AM485" s="2587"/>
      <c r="AN485" s="2587"/>
      <c r="AO485" s="2587"/>
      <c r="AP485" s="2587"/>
      <c r="AQ485" s="2587"/>
      <c r="AR485" s="2587"/>
      <c r="AS485" s="2587"/>
      <c r="AT485" s="2454"/>
      <c r="AU485" s="2316">
        <v>1</v>
      </c>
      <c r="AV485" s="2316"/>
      <c r="AW485" s="2399"/>
      <c r="AX485" s="2399"/>
      <c r="AY485" s="79" t="str">
        <f>IF(AW485=1,"Y","")</f>
        <v/>
      </c>
      <c r="AZ485" s="428"/>
      <c r="BA485" s="428"/>
      <c r="BB485" s="428"/>
      <c r="BC485" s="2316"/>
      <c r="BD485" s="2316"/>
      <c r="BE485" s="2316"/>
      <c r="BF485" s="2316"/>
      <c r="BG485" s="594"/>
      <c r="BH485" s="594"/>
      <c r="BI485" s="594"/>
      <c r="BJ485" s="395"/>
      <c r="BK485" s="376"/>
      <c r="BL485" s="395"/>
      <c r="BM485" s="2382"/>
      <c r="BN485" s="2382"/>
      <c r="BO485" s="2382"/>
      <c r="BP485" s="2382"/>
      <c r="BQ485" s="2382"/>
      <c r="BR485" s="2382"/>
      <c r="BS485" s="2382"/>
      <c r="BT485" s="2382"/>
      <c r="BU485" s="2382"/>
      <c r="BV485" s="2382"/>
      <c r="BW485" s="2382"/>
      <c r="BX485" s="2382"/>
      <c r="BY485" s="589"/>
      <c r="BZ485" s="589"/>
      <c r="CA485" s="589"/>
    </row>
    <row r="486" spans="2:79" ht="18.75" x14ac:dyDescent="0.3">
      <c r="B486" s="285"/>
      <c r="D486" s="362"/>
      <c r="E486" s="141" t="s">
        <v>97</v>
      </c>
      <c r="F486" s="365"/>
      <c r="G486" s="365"/>
      <c r="H486" s="365"/>
      <c r="I486" s="365"/>
      <c r="J486" s="365"/>
      <c r="K486" s="365"/>
      <c r="L486" s="365"/>
      <c r="M486" s="365"/>
      <c r="N486" s="234"/>
      <c r="O486" s="429" t="s">
        <v>180</v>
      </c>
      <c r="P486" s="2453"/>
      <c r="Q486" s="2587"/>
      <c r="R486" s="2587"/>
      <c r="S486" s="2587"/>
      <c r="T486" s="2587"/>
      <c r="U486" s="2587"/>
      <c r="V486" s="2587"/>
      <c r="W486" s="2587"/>
      <c r="X486" s="2587"/>
      <c r="Y486" s="2587"/>
      <c r="Z486" s="2587"/>
      <c r="AA486" s="2587"/>
      <c r="AB486" s="2587"/>
      <c r="AC486" s="2587"/>
      <c r="AD486" s="2587"/>
      <c r="AE486" s="2587"/>
      <c r="AF486" s="2587"/>
      <c r="AG486" s="2587"/>
      <c r="AH486" s="2587"/>
      <c r="AI486" s="2587"/>
      <c r="AJ486" s="2587"/>
      <c r="AK486" s="2587"/>
      <c r="AL486" s="2587"/>
      <c r="AM486" s="2587"/>
      <c r="AN486" s="2587"/>
      <c r="AO486" s="2587"/>
      <c r="AP486" s="2587"/>
      <c r="AQ486" s="2587"/>
      <c r="AR486" s="2587"/>
      <c r="AS486" s="2587"/>
      <c r="AT486" s="2454"/>
      <c r="AU486" s="2316">
        <v>2</v>
      </c>
      <c r="AV486" s="2316"/>
      <c r="AW486" s="2399">
        <v>2</v>
      </c>
      <c r="AX486" s="2399"/>
      <c r="AY486" s="79"/>
      <c r="AZ486" s="428"/>
      <c r="BA486" s="428"/>
      <c r="BB486" s="428"/>
      <c r="BC486" s="2316"/>
      <c r="BD486" s="2316"/>
      <c r="BE486" s="2316"/>
      <c r="BF486" s="2316"/>
      <c r="BG486" s="594"/>
      <c r="BH486" s="594"/>
      <c r="BI486" s="594"/>
      <c r="BJ486" s="395"/>
      <c r="BK486" s="376"/>
      <c r="BL486" s="395"/>
      <c r="BM486" s="2382"/>
      <c r="BN486" s="2382"/>
      <c r="BO486" s="2382"/>
      <c r="BP486" s="2382"/>
      <c r="BQ486" s="2382"/>
      <c r="BR486" s="2382"/>
      <c r="BS486" s="2382"/>
      <c r="BT486" s="2382"/>
      <c r="BU486" s="2382"/>
      <c r="BV486" s="2382"/>
      <c r="BW486" s="2382"/>
      <c r="BX486" s="2382"/>
      <c r="BY486" s="589"/>
      <c r="BZ486" s="589"/>
      <c r="CA486" s="589"/>
    </row>
    <row r="487" spans="2:79" ht="18.75" x14ac:dyDescent="0.3">
      <c r="B487" s="285"/>
      <c r="D487" s="362"/>
      <c r="E487" s="540" t="s">
        <v>551</v>
      </c>
      <c r="F487" s="363"/>
      <c r="G487" s="363"/>
      <c r="H487" s="363"/>
      <c r="I487" s="363"/>
      <c r="J487" s="363"/>
      <c r="K487" s="363"/>
      <c r="L487" s="363"/>
      <c r="M487" s="363"/>
      <c r="N487" s="364"/>
      <c r="O487" s="78" t="s">
        <v>53</v>
      </c>
      <c r="P487" s="2453"/>
      <c r="Q487" s="2587"/>
      <c r="R487" s="2587"/>
      <c r="S487" s="2587"/>
      <c r="T487" s="2587"/>
      <c r="U487" s="2587"/>
      <c r="V487" s="2587"/>
      <c r="W487" s="2587"/>
      <c r="X487" s="2587"/>
      <c r="Y487" s="2587"/>
      <c r="Z487" s="2587"/>
      <c r="AA487" s="2587"/>
      <c r="AB487" s="2587"/>
      <c r="AC487" s="2587"/>
      <c r="AD487" s="2587"/>
      <c r="AE487" s="2587"/>
      <c r="AF487" s="2587"/>
      <c r="AG487" s="2587"/>
      <c r="AH487" s="2587"/>
      <c r="AI487" s="2587"/>
      <c r="AJ487" s="2587"/>
      <c r="AK487" s="2587"/>
      <c r="AL487" s="2587"/>
      <c r="AM487" s="2587"/>
      <c r="AN487" s="2587"/>
      <c r="AO487" s="2587"/>
      <c r="AP487" s="2587"/>
      <c r="AQ487" s="2587"/>
      <c r="AR487" s="2587"/>
      <c r="AS487" s="2587"/>
      <c r="AT487" s="2454"/>
      <c r="AU487" s="2316">
        <v>1</v>
      </c>
      <c r="AV487" s="2316"/>
      <c r="AW487" s="2490">
        <v>1</v>
      </c>
      <c r="AX487" s="2490"/>
      <c r="AY487" s="79" t="str">
        <f>IF(AW487=AU487,"Y","")</f>
        <v>Y</v>
      </c>
      <c r="AZ487" s="428"/>
      <c r="BA487" s="428"/>
      <c r="BB487" s="428"/>
      <c r="BC487" s="2424"/>
      <c r="BD487" s="2424"/>
      <c r="BE487" s="2316"/>
      <c r="BF487" s="2316"/>
      <c r="BG487" s="594"/>
      <c r="BH487" s="594"/>
      <c r="BI487" s="594"/>
      <c r="BJ487" s="306"/>
      <c r="BK487" s="376"/>
      <c r="BL487" s="306"/>
      <c r="BM487" s="2382"/>
      <c r="BN487" s="2382"/>
      <c r="BO487" s="2382"/>
      <c r="BP487" s="2382"/>
      <c r="BQ487" s="2382"/>
      <c r="BR487" s="2382"/>
      <c r="BS487" s="2382"/>
      <c r="BT487" s="2382"/>
      <c r="BU487" s="2382"/>
      <c r="BV487" s="2382"/>
      <c r="BW487" s="2382"/>
      <c r="BX487" s="2382"/>
      <c r="BY487" s="589"/>
      <c r="BZ487" s="589"/>
      <c r="CA487" s="589"/>
    </row>
    <row r="488" spans="2:79" ht="18.75" x14ac:dyDescent="0.3">
      <c r="B488" s="285"/>
      <c r="D488" s="509" t="s">
        <v>439</v>
      </c>
      <c r="E488" s="166" t="s">
        <v>98</v>
      </c>
      <c r="F488" s="65"/>
      <c r="G488" s="65"/>
      <c r="H488" s="31"/>
      <c r="I488" s="65"/>
      <c r="J488" s="363"/>
      <c r="K488" s="363"/>
      <c r="L488" s="363"/>
      <c r="M488" s="363"/>
      <c r="N488" s="364"/>
      <c r="O488" s="335"/>
      <c r="P488" s="2453"/>
      <c r="Q488" s="2587"/>
      <c r="R488" s="2587"/>
      <c r="S488" s="2587"/>
      <c r="T488" s="2587"/>
      <c r="U488" s="2587"/>
      <c r="V488" s="2587"/>
      <c r="W488" s="2587"/>
      <c r="X488" s="2587"/>
      <c r="Y488" s="2587"/>
      <c r="Z488" s="2587"/>
      <c r="AA488" s="2587"/>
      <c r="AB488" s="2587"/>
      <c r="AC488" s="2587"/>
      <c r="AD488" s="2587"/>
      <c r="AE488" s="2587"/>
      <c r="AF488" s="2587"/>
      <c r="AG488" s="2587"/>
      <c r="AH488" s="2587"/>
      <c r="AI488" s="2587"/>
      <c r="AJ488" s="2587"/>
      <c r="AK488" s="2587"/>
      <c r="AL488" s="2587"/>
      <c r="AM488" s="2587"/>
      <c r="AN488" s="2587"/>
      <c r="AO488" s="2587"/>
      <c r="AP488" s="2587"/>
      <c r="AQ488" s="2587"/>
      <c r="AR488" s="2587"/>
      <c r="AS488" s="2587"/>
      <c r="AT488" s="2454"/>
      <c r="AU488" s="2313"/>
      <c r="AV488" s="2314"/>
      <c r="AW488" s="2313"/>
      <c r="AX488" s="2314"/>
      <c r="AY488" s="247"/>
      <c r="AZ488" s="81"/>
      <c r="BA488" s="81"/>
      <c r="BB488" s="81"/>
      <c r="BC488" s="2648"/>
      <c r="BD488" s="2663"/>
      <c r="BE488" s="32"/>
      <c r="BF488" s="164"/>
      <c r="BG488" s="545"/>
      <c r="BH488" s="545"/>
      <c r="BI488" s="545"/>
      <c r="BJ488" s="109"/>
      <c r="BK488" s="377"/>
      <c r="BL488" s="109"/>
      <c r="BM488" s="2382"/>
      <c r="BN488" s="2382"/>
      <c r="BO488" s="2382"/>
      <c r="BP488" s="2382"/>
      <c r="BQ488" s="2382"/>
      <c r="BR488" s="2382"/>
      <c r="BS488" s="2382"/>
      <c r="BT488" s="2382"/>
      <c r="BU488" s="2382"/>
      <c r="BV488" s="2382"/>
      <c r="BW488" s="2382"/>
      <c r="BX488" s="2382"/>
      <c r="BY488" s="589"/>
      <c r="BZ488" s="589"/>
      <c r="CA488" s="589"/>
    </row>
    <row r="489" spans="2:79" ht="18.75" x14ac:dyDescent="0.3">
      <c r="B489" s="285"/>
      <c r="D489" s="362"/>
      <c r="E489" s="540" t="s">
        <v>552</v>
      </c>
      <c r="F489" s="64"/>
      <c r="G489" s="64"/>
      <c r="H489" s="363"/>
      <c r="I489" s="363"/>
      <c r="J489" s="363"/>
      <c r="K489" s="363"/>
      <c r="L489" s="363"/>
      <c r="M489" s="363"/>
      <c r="N489" s="364"/>
      <c r="O489" s="80" t="s">
        <v>180</v>
      </c>
      <c r="P489" s="2453"/>
      <c r="Q489" s="2587"/>
      <c r="R489" s="2587"/>
      <c r="S489" s="2587"/>
      <c r="T489" s="2587"/>
      <c r="U489" s="2587"/>
      <c r="V489" s="2587"/>
      <c r="W489" s="2587"/>
      <c r="X489" s="2587"/>
      <c r="Y489" s="2587"/>
      <c r="Z489" s="2587"/>
      <c r="AA489" s="2587"/>
      <c r="AB489" s="2587"/>
      <c r="AC489" s="2587"/>
      <c r="AD489" s="2587"/>
      <c r="AE489" s="2587"/>
      <c r="AF489" s="2587"/>
      <c r="AG489" s="2587"/>
      <c r="AH489" s="2587"/>
      <c r="AI489" s="2587"/>
      <c r="AJ489" s="2587"/>
      <c r="AK489" s="2587"/>
      <c r="AL489" s="2587"/>
      <c r="AM489" s="2587"/>
      <c r="AN489" s="2587"/>
      <c r="AO489" s="2587"/>
      <c r="AP489" s="2587"/>
      <c r="AQ489" s="2587"/>
      <c r="AR489" s="2587"/>
      <c r="AS489" s="2587"/>
      <c r="AT489" s="2454"/>
      <c r="AU489" s="2316">
        <v>3</v>
      </c>
      <c r="AV489" s="2316"/>
      <c r="AW489" s="2490"/>
      <c r="AX489" s="2490"/>
      <c r="AY489" s="247"/>
      <c r="AZ489" s="412"/>
      <c r="BA489" s="412"/>
      <c r="BB489" s="412"/>
      <c r="BC489" s="688"/>
      <c r="BD489" s="689"/>
      <c r="BE489" s="30"/>
      <c r="BF489" s="198"/>
      <c r="BG489" s="545"/>
      <c r="BH489" s="545"/>
      <c r="BI489" s="545"/>
      <c r="BJ489" s="109"/>
      <c r="BK489" s="377"/>
      <c r="BL489" s="109"/>
      <c r="BM489" s="2382"/>
      <c r="BN489" s="2382"/>
      <c r="BO489" s="2382"/>
      <c r="BP489" s="2382"/>
      <c r="BQ489" s="2382"/>
      <c r="BR489" s="2382"/>
      <c r="BS489" s="2382"/>
      <c r="BT489" s="2382"/>
      <c r="BU489" s="2382"/>
      <c r="BV489" s="2382"/>
      <c r="BW489" s="2382"/>
      <c r="BX489" s="2382"/>
      <c r="BY489" s="589"/>
      <c r="BZ489" s="589"/>
      <c r="CA489" s="589"/>
    </row>
    <row r="490" spans="2:79" ht="18.75" x14ac:dyDescent="0.3">
      <c r="B490" s="285"/>
      <c r="D490" s="362"/>
      <c r="E490" s="540" t="s">
        <v>553</v>
      </c>
      <c r="F490" s="64"/>
      <c r="G490" s="64"/>
      <c r="H490" s="363"/>
      <c r="I490" s="363"/>
      <c r="J490" s="363"/>
      <c r="K490" s="363"/>
      <c r="L490" s="363"/>
      <c r="M490" s="363"/>
      <c r="N490" s="364"/>
      <c r="O490" s="80" t="s">
        <v>180</v>
      </c>
      <c r="P490" s="2453"/>
      <c r="Q490" s="2587"/>
      <c r="R490" s="2587"/>
      <c r="S490" s="2587"/>
      <c r="T490" s="2587"/>
      <c r="U490" s="2587"/>
      <c r="V490" s="2587"/>
      <c r="W490" s="2587"/>
      <c r="X490" s="2587"/>
      <c r="Y490" s="2587"/>
      <c r="Z490" s="2587"/>
      <c r="AA490" s="2587"/>
      <c r="AB490" s="2587"/>
      <c r="AC490" s="2587"/>
      <c r="AD490" s="2587"/>
      <c r="AE490" s="2587"/>
      <c r="AF490" s="2587"/>
      <c r="AG490" s="2587"/>
      <c r="AH490" s="2587"/>
      <c r="AI490" s="2587"/>
      <c r="AJ490" s="2587"/>
      <c r="AK490" s="2587"/>
      <c r="AL490" s="2587"/>
      <c r="AM490" s="2587"/>
      <c r="AN490" s="2587"/>
      <c r="AO490" s="2587"/>
      <c r="AP490" s="2587"/>
      <c r="AQ490" s="2587"/>
      <c r="AR490" s="2587"/>
      <c r="AS490" s="2587"/>
      <c r="AT490" s="2454"/>
      <c r="AU490" s="2316">
        <v>5</v>
      </c>
      <c r="AV490" s="2316"/>
      <c r="AW490" s="2490">
        <v>5</v>
      </c>
      <c r="AX490" s="2490"/>
      <c r="AY490" s="247"/>
      <c r="AZ490" s="68"/>
      <c r="BA490" s="68"/>
      <c r="BB490" s="68"/>
      <c r="BC490" s="704"/>
      <c r="BD490" s="705"/>
      <c r="BE490" s="32"/>
      <c r="BF490" s="164"/>
      <c r="BG490" s="545"/>
      <c r="BH490" s="545"/>
      <c r="BI490" s="545"/>
      <c r="BJ490" s="109"/>
      <c r="BK490" s="377"/>
      <c r="BL490" s="109"/>
      <c r="BM490" s="2382"/>
      <c r="BN490" s="2382"/>
      <c r="BO490" s="2382"/>
      <c r="BP490" s="2382"/>
      <c r="BQ490" s="2382"/>
      <c r="BR490" s="2382"/>
      <c r="BS490" s="2382"/>
      <c r="BT490" s="2382"/>
      <c r="BU490" s="2382"/>
      <c r="BV490" s="2382"/>
      <c r="BW490" s="2382"/>
      <c r="BX490" s="2382"/>
      <c r="BY490" s="589"/>
      <c r="BZ490" s="589"/>
      <c r="CA490" s="589"/>
    </row>
    <row r="491" spans="2:79" ht="18.75" x14ac:dyDescent="0.3">
      <c r="B491" s="285"/>
      <c r="D491" s="149" t="s">
        <v>440</v>
      </c>
      <c r="E491" s="102" t="s">
        <v>128</v>
      </c>
      <c r="F491" s="138"/>
      <c r="G491" s="138"/>
      <c r="H491" s="109"/>
      <c r="I491" s="138"/>
      <c r="J491" s="365"/>
      <c r="K491" s="365"/>
      <c r="L491" s="365"/>
      <c r="M491" s="365"/>
      <c r="N491" s="234"/>
      <c r="O491" s="335"/>
      <c r="P491" s="2453"/>
      <c r="Q491" s="2587"/>
      <c r="R491" s="2587"/>
      <c r="S491" s="2587"/>
      <c r="T491" s="2587"/>
      <c r="U491" s="2587"/>
      <c r="V491" s="2587"/>
      <c r="W491" s="2587"/>
      <c r="X491" s="2587"/>
      <c r="Y491" s="2587"/>
      <c r="Z491" s="2587"/>
      <c r="AA491" s="2587"/>
      <c r="AB491" s="2587"/>
      <c r="AC491" s="2587"/>
      <c r="AD491" s="2587"/>
      <c r="AE491" s="2587"/>
      <c r="AF491" s="2587"/>
      <c r="AG491" s="2587"/>
      <c r="AH491" s="2587"/>
      <c r="AI491" s="2587"/>
      <c r="AJ491" s="2587"/>
      <c r="AK491" s="2587"/>
      <c r="AL491" s="2587"/>
      <c r="AM491" s="2587"/>
      <c r="AN491" s="2587"/>
      <c r="AO491" s="2587"/>
      <c r="AP491" s="2587"/>
      <c r="AQ491" s="2587"/>
      <c r="AR491" s="2587"/>
      <c r="AS491" s="2587"/>
      <c r="AT491" s="2454"/>
      <c r="AU491" s="2316"/>
      <c r="AV491" s="2316"/>
      <c r="AW491" s="2316"/>
      <c r="AX491" s="2316"/>
      <c r="AY491" s="247"/>
      <c r="AZ491" s="412"/>
      <c r="BA491" s="412"/>
      <c r="BB491" s="412"/>
      <c r="BC491" s="2383"/>
      <c r="BD491" s="2384"/>
      <c r="BE491" s="2316"/>
      <c r="BF491" s="2316"/>
      <c r="BG491" s="594"/>
      <c r="BH491" s="594"/>
      <c r="BI491" s="594"/>
      <c r="BJ491" s="306"/>
      <c r="BK491" s="376"/>
      <c r="BL491" s="306"/>
      <c r="BM491" s="2382"/>
      <c r="BN491" s="2382"/>
      <c r="BO491" s="2382"/>
      <c r="BP491" s="2382"/>
      <c r="BQ491" s="2382"/>
      <c r="BR491" s="2382"/>
      <c r="BS491" s="2382"/>
      <c r="BT491" s="2382"/>
      <c r="BU491" s="2382"/>
      <c r="BV491" s="2382"/>
      <c r="BW491" s="2382"/>
      <c r="BX491" s="2382"/>
      <c r="BY491" s="589"/>
      <c r="BZ491" s="589"/>
      <c r="CA491" s="589"/>
    </row>
    <row r="492" spans="2:79" ht="18.75" x14ac:dyDescent="0.3">
      <c r="B492" s="285"/>
      <c r="D492" s="362"/>
      <c r="E492" s="540" t="s">
        <v>580</v>
      </c>
      <c r="F492" s="64"/>
      <c r="G492" s="64"/>
      <c r="H492" s="363"/>
      <c r="I492" s="363"/>
      <c r="J492" s="363"/>
      <c r="K492" s="363"/>
      <c r="L492" s="363"/>
      <c r="M492" s="363"/>
      <c r="N492" s="364"/>
      <c r="O492" s="80" t="s">
        <v>180</v>
      </c>
      <c r="P492" s="2453"/>
      <c r="Q492" s="2587"/>
      <c r="R492" s="2587"/>
      <c r="S492" s="2587"/>
      <c r="T492" s="2587"/>
      <c r="U492" s="2587"/>
      <c r="V492" s="2587"/>
      <c r="W492" s="2587"/>
      <c r="X492" s="2587"/>
      <c r="Y492" s="2587"/>
      <c r="Z492" s="2587"/>
      <c r="AA492" s="2587"/>
      <c r="AB492" s="2587"/>
      <c r="AC492" s="2587"/>
      <c r="AD492" s="2587"/>
      <c r="AE492" s="2587"/>
      <c r="AF492" s="2587"/>
      <c r="AG492" s="2587"/>
      <c r="AH492" s="2587"/>
      <c r="AI492" s="2587"/>
      <c r="AJ492" s="2587"/>
      <c r="AK492" s="2587"/>
      <c r="AL492" s="2587"/>
      <c r="AM492" s="2587"/>
      <c r="AN492" s="2587"/>
      <c r="AO492" s="2587"/>
      <c r="AP492" s="2587"/>
      <c r="AQ492" s="2587"/>
      <c r="AR492" s="2587"/>
      <c r="AS492" s="2587"/>
      <c r="AT492" s="2454"/>
      <c r="AU492" s="2316">
        <v>3</v>
      </c>
      <c r="AV492" s="2316"/>
      <c r="AW492" s="2490"/>
      <c r="AX492" s="2490"/>
      <c r="AY492" s="247"/>
      <c r="AZ492" s="412"/>
      <c r="BA492" s="412"/>
      <c r="BB492" s="412"/>
      <c r="BC492" s="688"/>
      <c r="BD492" s="689"/>
      <c r="BE492" s="30"/>
      <c r="BF492" s="198"/>
      <c r="BG492" s="545"/>
      <c r="BH492" s="545"/>
      <c r="BI492" s="545"/>
      <c r="BJ492" s="395"/>
      <c r="BK492" s="376"/>
      <c r="BL492" s="395"/>
      <c r="BM492" s="2382"/>
      <c r="BN492" s="2382"/>
      <c r="BO492" s="2382"/>
      <c r="BP492" s="2382"/>
      <c r="BQ492" s="2382"/>
      <c r="BR492" s="2382"/>
      <c r="BS492" s="2382"/>
      <c r="BT492" s="2382"/>
      <c r="BU492" s="2382"/>
      <c r="BV492" s="2382"/>
      <c r="BW492" s="2382"/>
      <c r="BX492" s="2382"/>
      <c r="BY492" s="589"/>
      <c r="BZ492" s="589"/>
      <c r="CA492" s="589"/>
    </row>
    <row r="493" spans="2:79" ht="18.75" x14ac:dyDescent="0.3">
      <c r="B493" s="285"/>
      <c r="D493" s="362"/>
      <c r="E493" s="540" t="s">
        <v>581</v>
      </c>
      <c r="F493" s="64"/>
      <c r="G493" s="64"/>
      <c r="H493" s="363"/>
      <c r="I493" s="363"/>
      <c r="J493" s="363"/>
      <c r="K493" s="363"/>
      <c r="L493" s="363"/>
      <c r="M493" s="363"/>
      <c r="N493" s="364"/>
      <c r="O493" s="80" t="s">
        <v>180</v>
      </c>
      <c r="P493" s="2453"/>
      <c r="Q493" s="2587"/>
      <c r="R493" s="2587"/>
      <c r="S493" s="2587"/>
      <c r="T493" s="2587"/>
      <c r="U493" s="2587"/>
      <c r="V493" s="2587"/>
      <c r="W493" s="2587"/>
      <c r="X493" s="2587"/>
      <c r="Y493" s="2587"/>
      <c r="Z493" s="2587"/>
      <c r="AA493" s="2587"/>
      <c r="AB493" s="2587"/>
      <c r="AC493" s="2587"/>
      <c r="AD493" s="2587"/>
      <c r="AE493" s="2587"/>
      <c r="AF493" s="2587"/>
      <c r="AG493" s="2587"/>
      <c r="AH493" s="2587"/>
      <c r="AI493" s="2587"/>
      <c r="AJ493" s="2587"/>
      <c r="AK493" s="2587"/>
      <c r="AL493" s="2587"/>
      <c r="AM493" s="2587"/>
      <c r="AN493" s="2587"/>
      <c r="AO493" s="2587"/>
      <c r="AP493" s="2587"/>
      <c r="AQ493" s="2587"/>
      <c r="AR493" s="2587"/>
      <c r="AS493" s="2587"/>
      <c r="AT493" s="2454"/>
      <c r="AU493" s="2316">
        <v>4</v>
      </c>
      <c r="AV493" s="2316"/>
      <c r="AW493" s="2490"/>
      <c r="AX493" s="2490"/>
      <c r="AY493" s="247"/>
      <c r="AZ493" s="412"/>
      <c r="BA493" s="412"/>
      <c r="BB493" s="412"/>
      <c r="BC493" s="688"/>
      <c r="BD493" s="689"/>
      <c r="BE493" s="30"/>
      <c r="BF493" s="198"/>
      <c r="BG493" s="545"/>
      <c r="BH493" s="545"/>
      <c r="BI493" s="545"/>
      <c r="BJ493" s="395"/>
      <c r="BK493" s="376"/>
      <c r="BL493" s="395"/>
      <c r="BM493" s="2382"/>
      <c r="BN493" s="2382"/>
      <c r="BO493" s="2382"/>
      <c r="BP493" s="2382"/>
      <c r="BQ493" s="2382"/>
      <c r="BR493" s="2382"/>
      <c r="BS493" s="2382"/>
      <c r="BT493" s="2382"/>
      <c r="BU493" s="2382"/>
      <c r="BV493" s="2382"/>
      <c r="BW493" s="2382"/>
      <c r="BX493" s="2382"/>
      <c r="BY493" s="589"/>
      <c r="BZ493" s="589"/>
      <c r="CA493" s="589"/>
    </row>
    <row r="494" spans="2:79" ht="18.75" x14ac:dyDescent="0.3">
      <c r="B494" s="285"/>
      <c r="D494" s="362"/>
      <c r="E494" s="540" t="s">
        <v>582</v>
      </c>
      <c r="F494" s="64"/>
      <c r="G494" s="64"/>
      <c r="H494" s="363"/>
      <c r="I494" s="363"/>
      <c r="J494" s="363"/>
      <c r="K494" s="363"/>
      <c r="L494" s="363"/>
      <c r="M494" s="363"/>
      <c r="N494" s="364"/>
      <c r="O494" s="80" t="s">
        <v>180</v>
      </c>
      <c r="P494" s="2453"/>
      <c r="Q494" s="2587"/>
      <c r="R494" s="2587"/>
      <c r="S494" s="2587"/>
      <c r="T494" s="2587"/>
      <c r="U494" s="2587"/>
      <c r="V494" s="2587"/>
      <c r="W494" s="2587"/>
      <c r="X494" s="2587"/>
      <c r="Y494" s="2587"/>
      <c r="Z494" s="2587"/>
      <c r="AA494" s="2587"/>
      <c r="AB494" s="2587"/>
      <c r="AC494" s="2587"/>
      <c r="AD494" s="2587"/>
      <c r="AE494" s="2587"/>
      <c r="AF494" s="2587"/>
      <c r="AG494" s="2587"/>
      <c r="AH494" s="2587"/>
      <c r="AI494" s="2587"/>
      <c r="AJ494" s="2587"/>
      <c r="AK494" s="2587"/>
      <c r="AL494" s="2587"/>
      <c r="AM494" s="2587"/>
      <c r="AN494" s="2587"/>
      <c r="AO494" s="2587"/>
      <c r="AP494" s="2587"/>
      <c r="AQ494" s="2587"/>
      <c r="AR494" s="2587"/>
      <c r="AS494" s="2587"/>
      <c r="AT494" s="2454"/>
      <c r="AU494" s="2316">
        <v>5</v>
      </c>
      <c r="AV494" s="2316"/>
      <c r="AW494" s="2490">
        <v>5</v>
      </c>
      <c r="AX494" s="2490"/>
      <c r="AY494" s="247"/>
      <c r="AZ494" s="412"/>
      <c r="BA494" s="412"/>
      <c r="BB494" s="412"/>
      <c r="BC494" s="688"/>
      <c r="BD494" s="689"/>
      <c r="BE494" s="30"/>
      <c r="BF494" s="198"/>
      <c r="BG494" s="545"/>
      <c r="BH494" s="545"/>
      <c r="BI494" s="545"/>
      <c r="BJ494" s="395"/>
      <c r="BK494" s="376"/>
      <c r="BL494" s="395"/>
      <c r="BM494" s="2382"/>
      <c r="BN494" s="2382"/>
      <c r="BO494" s="2382"/>
      <c r="BP494" s="2382"/>
      <c r="BQ494" s="2382"/>
      <c r="BR494" s="2382"/>
      <c r="BS494" s="2382"/>
      <c r="BT494" s="2382"/>
      <c r="BU494" s="2382"/>
      <c r="BV494" s="2382"/>
      <c r="BW494" s="2382"/>
      <c r="BX494" s="2382"/>
      <c r="BY494" s="589"/>
      <c r="BZ494" s="589"/>
      <c r="CA494" s="589"/>
    </row>
    <row r="495" spans="2:79" ht="18.75" x14ac:dyDescent="0.3">
      <c r="B495" s="285"/>
      <c r="D495" s="149" t="s">
        <v>441</v>
      </c>
      <c r="E495" s="102" t="s">
        <v>290</v>
      </c>
      <c r="F495" s="138"/>
      <c r="G495" s="138"/>
      <c r="H495" s="109"/>
      <c r="I495" s="138"/>
      <c r="J495" s="365"/>
      <c r="K495" s="365"/>
      <c r="L495" s="365"/>
      <c r="M495" s="365"/>
      <c r="N495" s="234"/>
      <c r="O495" s="367"/>
      <c r="P495" s="2453"/>
      <c r="Q495" s="2587"/>
      <c r="R495" s="2587"/>
      <c r="S495" s="2587"/>
      <c r="T495" s="2587"/>
      <c r="U495" s="2587"/>
      <c r="V495" s="2587"/>
      <c r="W495" s="2587"/>
      <c r="X495" s="2587"/>
      <c r="Y495" s="2587"/>
      <c r="Z495" s="2587"/>
      <c r="AA495" s="2587"/>
      <c r="AB495" s="2587"/>
      <c r="AC495" s="2587"/>
      <c r="AD495" s="2587"/>
      <c r="AE495" s="2587"/>
      <c r="AF495" s="2587"/>
      <c r="AG495" s="2587"/>
      <c r="AH495" s="2587"/>
      <c r="AI495" s="2587"/>
      <c r="AJ495" s="2587"/>
      <c r="AK495" s="2587"/>
      <c r="AL495" s="2587"/>
      <c r="AM495" s="2587"/>
      <c r="AN495" s="2587"/>
      <c r="AO495" s="2587"/>
      <c r="AP495" s="2587"/>
      <c r="AQ495" s="2587"/>
      <c r="AR495" s="2587"/>
      <c r="AS495" s="2587"/>
      <c r="AT495" s="2454"/>
      <c r="AU495" s="2313"/>
      <c r="AV495" s="2314"/>
      <c r="AW495" s="2313"/>
      <c r="AX495" s="2314"/>
      <c r="AY495" s="247"/>
      <c r="AZ495" s="412"/>
      <c r="BA495" s="412"/>
      <c r="BB495" s="412"/>
      <c r="BC495" s="2383"/>
      <c r="BD495" s="2384"/>
      <c r="BE495" s="2313"/>
      <c r="BF495" s="2314"/>
      <c r="BG495" s="594"/>
      <c r="BH495" s="594"/>
      <c r="BI495" s="594"/>
      <c r="BJ495" s="306"/>
      <c r="BK495" s="376"/>
      <c r="BL495" s="306"/>
      <c r="BM495" s="2382"/>
      <c r="BN495" s="2382"/>
      <c r="BO495" s="2382"/>
      <c r="BP495" s="2382"/>
      <c r="BQ495" s="2382"/>
      <c r="BR495" s="2382"/>
      <c r="BS495" s="2382"/>
      <c r="BT495" s="2382"/>
      <c r="BU495" s="2382"/>
      <c r="BV495" s="2382"/>
      <c r="BW495" s="2382"/>
      <c r="BX495" s="2382"/>
      <c r="BY495" s="589"/>
      <c r="BZ495" s="589"/>
      <c r="CA495" s="589"/>
    </row>
    <row r="496" spans="2:79" ht="18.75" x14ac:dyDescent="0.3">
      <c r="B496" s="285"/>
      <c r="D496" s="362"/>
      <c r="E496" s="251" t="s">
        <v>129</v>
      </c>
      <c r="F496" s="363"/>
      <c r="G496" s="363"/>
      <c r="H496" s="363"/>
      <c r="I496" s="363"/>
      <c r="J496" s="363"/>
      <c r="K496" s="363"/>
      <c r="L496" s="363"/>
      <c r="M496" s="363"/>
      <c r="N496" s="364"/>
      <c r="O496" s="78" t="s">
        <v>53</v>
      </c>
      <c r="P496" s="2453"/>
      <c r="Q496" s="2587"/>
      <c r="R496" s="2587"/>
      <c r="S496" s="2587"/>
      <c r="T496" s="2587"/>
      <c r="U496" s="2587"/>
      <c r="V496" s="2587"/>
      <c r="W496" s="2587"/>
      <c r="X496" s="2587"/>
      <c r="Y496" s="2587"/>
      <c r="Z496" s="2587"/>
      <c r="AA496" s="2587"/>
      <c r="AB496" s="2587"/>
      <c r="AC496" s="2587"/>
      <c r="AD496" s="2587"/>
      <c r="AE496" s="2587"/>
      <c r="AF496" s="2587"/>
      <c r="AG496" s="2587"/>
      <c r="AH496" s="2587"/>
      <c r="AI496" s="2587"/>
      <c r="AJ496" s="2587"/>
      <c r="AK496" s="2587"/>
      <c r="AL496" s="2587"/>
      <c r="AM496" s="2587"/>
      <c r="AN496" s="2587"/>
      <c r="AO496" s="2587"/>
      <c r="AP496" s="2587"/>
      <c r="AQ496" s="2587"/>
      <c r="AR496" s="2587"/>
      <c r="AS496" s="2587"/>
      <c r="AT496" s="2454"/>
      <c r="AU496" s="2313">
        <v>1</v>
      </c>
      <c r="AV496" s="2314"/>
      <c r="AW496" s="2491"/>
      <c r="AX496" s="2492"/>
      <c r="AY496" s="428" t="str">
        <f>IF(AW496=AU496,"Y","")</f>
        <v/>
      </c>
      <c r="AZ496" s="412"/>
      <c r="BA496" s="412"/>
      <c r="BB496" s="412"/>
      <c r="BC496" s="2345" t="s">
        <v>363</v>
      </c>
      <c r="BD496" s="2346"/>
      <c r="BE496" s="2576">
        <f>[41]Introduction!$O$12</f>
        <v>0.67679999999999996</v>
      </c>
      <c r="BF496" s="2352"/>
      <c r="BG496" s="594"/>
      <c r="BH496" s="594"/>
      <c r="BI496" s="594"/>
      <c r="BJ496" s="306"/>
      <c r="BK496" s="376"/>
      <c r="BL496" s="306"/>
      <c r="BM496" s="2382"/>
      <c r="BN496" s="2382"/>
      <c r="BO496" s="2382"/>
      <c r="BP496" s="2382"/>
      <c r="BQ496" s="2382"/>
      <c r="BR496" s="2382"/>
      <c r="BS496" s="2382"/>
      <c r="BT496" s="2382"/>
      <c r="BU496" s="2382"/>
      <c r="BV496" s="2382"/>
      <c r="BW496" s="2382"/>
      <c r="BX496" s="2382"/>
      <c r="BY496" s="589"/>
      <c r="BZ496" s="589"/>
      <c r="CA496" s="589"/>
    </row>
    <row r="497" spans="2:79" ht="18.75" x14ac:dyDescent="0.3">
      <c r="B497" s="285"/>
      <c r="D497" s="144"/>
      <c r="E497" s="135" t="s">
        <v>130</v>
      </c>
      <c r="F497" s="365"/>
      <c r="G497" s="365"/>
      <c r="H497" s="365"/>
      <c r="I497" s="365"/>
      <c r="J497" s="365"/>
      <c r="K497" s="365"/>
      <c r="L497" s="365"/>
      <c r="M497" s="365"/>
      <c r="N497" s="234"/>
      <c r="O497" s="78" t="s">
        <v>53</v>
      </c>
      <c r="P497" s="2453"/>
      <c r="Q497" s="2587"/>
      <c r="R497" s="2587"/>
      <c r="S497" s="2587"/>
      <c r="T497" s="2587"/>
      <c r="U497" s="2587"/>
      <c r="V497" s="2587"/>
      <c r="W497" s="2587"/>
      <c r="X497" s="2587"/>
      <c r="Y497" s="2587"/>
      <c r="Z497" s="2587"/>
      <c r="AA497" s="2587"/>
      <c r="AB497" s="2587"/>
      <c r="AC497" s="2587"/>
      <c r="AD497" s="2587"/>
      <c r="AE497" s="2587"/>
      <c r="AF497" s="2587"/>
      <c r="AG497" s="2587"/>
      <c r="AH497" s="2587"/>
      <c r="AI497" s="2587"/>
      <c r="AJ497" s="2587"/>
      <c r="AK497" s="2587"/>
      <c r="AL497" s="2587"/>
      <c r="AM497" s="2587"/>
      <c r="AN497" s="2587"/>
      <c r="AO497" s="2587"/>
      <c r="AP497" s="2587"/>
      <c r="AQ497" s="2587"/>
      <c r="AR497" s="2587"/>
      <c r="AS497" s="2587"/>
      <c r="AT497" s="2454"/>
      <c r="AU497" s="2313">
        <v>2</v>
      </c>
      <c r="AV497" s="2314"/>
      <c r="AW497" s="2491">
        <v>2</v>
      </c>
      <c r="AX497" s="2492"/>
      <c r="AY497" s="428" t="str">
        <f>IF(AW497=AU497,"Y","")</f>
        <v>Y</v>
      </c>
      <c r="AZ497" s="412"/>
      <c r="BA497" s="412"/>
      <c r="BB497" s="412"/>
      <c r="BC497" s="2349"/>
      <c r="BD497" s="2350"/>
      <c r="BE497" s="2355"/>
      <c r="BF497" s="2356"/>
      <c r="BG497" s="594"/>
      <c r="BH497" s="594"/>
      <c r="BI497" s="594"/>
      <c r="BJ497" s="306"/>
      <c r="BK497" s="376"/>
      <c r="BL497" s="306"/>
      <c r="BM497" s="2382"/>
      <c r="BN497" s="2382"/>
      <c r="BO497" s="2382"/>
      <c r="BP497" s="2382"/>
      <c r="BQ497" s="2382"/>
      <c r="BR497" s="2382"/>
      <c r="BS497" s="2382"/>
      <c r="BT497" s="2382"/>
      <c r="BU497" s="2382"/>
      <c r="BV497" s="2382"/>
      <c r="BW497" s="2382"/>
      <c r="BX497" s="2382"/>
      <c r="BY497" s="589"/>
      <c r="BZ497" s="589"/>
      <c r="CA497" s="589"/>
    </row>
    <row r="498" spans="2:79" ht="18.75" x14ac:dyDescent="0.3">
      <c r="B498" s="285"/>
      <c r="D498" s="419" t="s">
        <v>442</v>
      </c>
      <c r="E498" s="438" t="s">
        <v>446</v>
      </c>
      <c r="F498" s="252"/>
      <c r="G498" s="252"/>
      <c r="H498" s="252"/>
      <c r="I498" s="363"/>
      <c r="J498" s="363"/>
      <c r="K498" s="363"/>
      <c r="L498" s="363"/>
      <c r="M498" s="363"/>
      <c r="N498" s="364"/>
      <c r="O498" s="367"/>
      <c r="P498" s="2453"/>
      <c r="Q498" s="2587"/>
      <c r="R498" s="2587"/>
      <c r="S498" s="2587"/>
      <c r="T498" s="2587"/>
      <c r="U498" s="2587"/>
      <c r="V498" s="2587"/>
      <c r="W498" s="2587"/>
      <c r="X498" s="2587"/>
      <c r="Y498" s="2587"/>
      <c r="Z498" s="2587"/>
      <c r="AA498" s="2587"/>
      <c r="AB498" s="2587"/>
      <c r="AC498" s="2587"/>
      <c r="AD498" s="2587"/>
      <c r="AE498" s="2587"/>
      <c r="AF498" s="2587"/>
      <c r="AG498" s="2587"/>
      <c r="AH498" s="2587"/>
      <c r="AI498" s="2587"/>
      <c r="AJ498" s="2587"/>
      <c r="AK498" s="2587"/>
      <c r="AL498" s="2587"/>
      <c r="AM498" s="2587"/>
      <c r="AN498" s="2587"/>
      <c r="AO498" s="2587"/>
      <c r="AP498" s="2587"/>
      <c r="AQ498" s="2587"/>
      <c r="AR498" s="2587"/>
      <c r="AS498" s="2587"/>
      <c r="AT498" s="2454"/>
      <c r="AU498" s="2316"/>
      <c r="AV498" s="2316"/>
      <c r="AW498" s="2316"/>
      <c r="AX498" s="2316"/>
      <c r="AY498" s="247"/>
      <c r="AZ498" s="412"/>
      <c r="BA498" s="412"/>
      <c r="BB498" s="412"/>
      <c r="BC498" s="2383"/>
      <c r="BD498" s="2384"/>
      <c r="BE498" s="2316"/>
      <c r="BF498" s="2316"/>
      <c r="BG498" s="594"/>
      <c r="BH498" s="594"/>
      <c r="BI498" s="594"/>
      <c r="BJ498" s="306"/>
      <c r="BK498" s="376"/>
      <c r="BL498" s="306"/>
      <c r="BM498" s="2382"/>
      <c r="BN498" s="2382"/>
      <c r="BO498" s="2382"/>
      <c r="BP498" s="2382"/>
      <c r="BQ498" s="2382"/>
      <c r="BR498" s="2382"/>
      <c r="BS498" s="2382"/>
      <c r="BT498" s="2382"/>
      <c r="BU498" s="2382"/>
      <c r="BV498" s="2382"/>
      <c r="BW498" s="2382"/>
      <c r="BX498" s="2382"/>
      <c r="BY498" s="589"/>
      <c r="BZ498" s="589"/>
      <c r="CA498" s="589"/>
    </row>
    <row r="499" spans="2:79" ht="15" customHeight="1" x14ac:dyDescent="0.3">
      <c r="B499" s="285"/>
      <c r="D499" s="143"/>
      <c r="E499" s="2495" t="s">
        <v>447</v>
      </c>
      <c r="F499" s="2495"/>
      <c r="G499" s="2495"/>
      <c r="H499" s="2495"/>
      <c r="I499" s="2495"/>
      <c r="J499" s="2495"/>
      <c r="K499" s="2495"/>
      <c r="L499" s="2495"/>
      <c r="M499" s="2495"/>
      <c r="N499" s="2496"/>
      <c r="O499" s="2499" t="s">
        <v>180</v>
      </c>
      <c r="P499" s="2453"/>
      <c r="Q499" s="2587"/>
      <c r="R499" s="2587"/>
      <c r="S499" s="2587"/>
      <c r="T499" s="2587"/>
      <c r="U499" s="2587"/>
      <c r="V499" s="2587"/>
      <c r="W499" s="2587"/>
      <c r="X499" s="2587"/>
      <c r="Y499" s="2587"/>
      <c r="Z499" s="2587"/>
      <c r="AA499" s="2587"/>
      <c r="AB499" s="2587"/>
      <c r="AC499" s="2587"/>
      <c r="AD499" s="2587"/>
      <c r="AE499" s="2587"/>
      <c r="AF499" s="2587"/>
      <c r="AG499" s="2587"/>
      <c r="AH499" s="2587"/>
      <c r="AI499" s="2587"/>
      <c r="AJ499" s="2587"/>
      <c r="AK499" s="2587"/>
      <c r="AL499" s="2587"/>
      <c r="AM499" s="2587"/>
      <c r="AN499" s="2587"/>
      <c r="AO499" s="2587"/>
      <c r="AP499" s="2587"/>
      <c r="AQ499" s="2587"/>
      <c r="AR499" s="2587"/>
      <c r="AS499" s="2587"/>
      <c r="AT499" s="2454"/>
      <c r="AU499" s="2480">
        <v>5</v>
      </c>
      <c r="AV499" s="2481"/>
      <c r="AW499" s="2501">
        <v>5</v>
      </c>
      <c r="AX499" s="2340"/>
      <c r="AY499" s="248"/>
      <c r="AZ499" s="81"/>
      <c r="BA499" s="81"/>
      <c r="BB499" s="81"/>
      <c r="BC499" s="2579"/>
      <c r="BD499" s="2580"/>
      <c r="BE499" s="2480"/>
      <c r="BF499" s="2583"/>
      <c r="BG499" s="594"/>
      <c r="BH499" s="594"/>
      <c r="BI499" s="594"/>
      <c r="BJ499" s="306"/>
      <c r="BK499" s="376"/>
      <c r="BL499" s="306"/>
      <c r="BM499" s="2382"/>
      <c r="BN499" s="2382"/>
      <c r="BO499" s="2382"/>
      <c r="BP499" s="2382"/>
      <c r="BQ499" s="2382"/>
      <c r="BR499" s="2382"/>
      <c r="BS499" s="2382"/>
      <c r="BT499" s="2382"/>
      <c r="BU499" s="2382"/>
      <c r="BV499" s="2382"/>
      <c r="BW499" s="2382"/>
      <c r="BX499" s="2382"/>
      <c r="BY499" s="589"/>
      <c r="BZ499" s="589"/>
      <c r="CA499" s="589"/>
    </row>
    <row r="500" spans="2:79" ht="18.75" x14ac:dyDescent="0.3">
      <c r="B500" s="285"/>
      <c r="D500" s="361"/>
      <c r="E500" s="2497"/>
      <c r="F500" s="2497"/>
      <c r="G500" s="2497"/>
      <c r="H500" s="2497"/>
      <c r="I500" s="2497"/>
      <c r="J500" s="2497"/>
      <c r="K500" s="2497"/>
      <c r="L500" s="2497"/>
      <c r="M500" s="2497"/>
      <c r="N500" s="2498"/>
      <c r="O500" s="2500"/>
      <c r="P500" s="2453"/>
      <c r="Q500" s="2587"/>
      <c r="R500" s="2587"/>
      <c r="S500" s="2587"/>
      <c r="T500" s="2587"/>
      <c r="U500" s="2587"/>
      <c r="V500" s="2587"/>
      <c r="W500" s="2587"/>
      <c r="X500" s="2587"/>
      <c r="Y500" s="2587"/>
      <c r="Z500" s="2587"/>
      <c r="AA500" s="2587"/>
      <c r="AB500" s="2587"/>
      <c r="AC500" s="2587"/>
      <c r="AD500" s="2587"/>
      <c r="AE500" s="2587"/>
      <c r="AF500" s="2587"/>
      <c r="AG500" s="2587"/>
      <c r="AH500" s="2587"/>
      <c r="AI500" s="2587"/>
      <c r="AJ500" s="2587"/>
      <c r="AK500" s="2587"/>
      <c r="AL500" s="2587"/>
      <c r="AM500" s="2587"/>
      <c r="AN500" s="2587"/>
      <c r="AO500" s="2587"/>
      <c r="AP500" s="2587"/>
      <c r="AQ500" s="2587"/>
      <c r="AR500" s="2587"/>
      <c r="AS500" s="2587"/>
      <c r="AT500" s="2454"/>
      <c r="AU500" s="2374"/>
      <c r="AV500" s="2375"/>
      <c r="AW500" s="2343"/>
      <c r="AX500" s="2344"/>
      <c r="AY500" s="246"/>
      <c r="AZ500" s="68"/>
      <c r="BA500" s="68"/>
      <c r="BB500" s="68"/>
      <c r="BC500" s="2581"/>
      <c r="BD500" s="2582"/>
      <c r="BE500" s="2584"/>
      <c r="BF500" s="2585"/>
      <c r="BG500" s="594"/>
      <c r="BH500" s="594"/>
      <c r="BI500" s="594"/>
      <c r="BJ500" s="306"/>
      <c r="BK500" s="376"/>
      <c r="BL500" s="306"/>
      <c r="BM500" s="2382"/>
      <c r="BN500" s="2382"/>
      <c r="BO500" s="2382"/>
      <c r="BP500" s="2382"/>
      <c r="BQ500" s="2382"/>
      <c r="BR500" s="2382"/>
      <c r="BS500" s="2382"/>
      <c r="BT500" s="2382"/>
      <c r="BU500" s="2382"/>
      <c r="BV500" s="2382"/>
      <c r="BW500" s="2382"/>
      <c r="BX500" s="2382"/>
      <c r="BY500" s="589"/>
      <c r="BZ500" s="589"/>
      <c r="CA500" s="589"/>
    </row>
    <row r="501" spans="2:79" ht="18.75" x14ac:dyDescent="0.3">
      <c r="B501" s="285"/>
      <c r="D501" s="144"/>
      <c r="E501" s="237" t="s">
        <v>406</v>
      </c>
      <c r="F501" s="365"/>
      <c r="G501" s="365"/>
      <c r="H501" s="365"/>
      <c r="I501" s="365"/>
      <c r="J501" s="365"/>
      <c r="K501" s="365"/>
      <c r="L501" s="365"/>
      <c r="M501" s="365"/>
      <c r="N501" s="234"/>
      <c r="O501" s="367"/>
      <c r="P501" s="2453"/>
      <c r="Q501" s="2587"/>
      <c r="R501" s="2587"/>
      <c r="S501" s="2587"/>
      <c r="T501" s="2587"/>
      <c r="U501" s="2587"/>
      <c r="V501" s="2587"/>
      <c r="W501" s="2587"/>
      <c r="X501" s="2587"/>
      <c r="Y501" s="2587"/>
      <c r="Z501" s="2587"/>
      <c r="AA501" s="2587"/>
      <c r="AB501" s="2587"/>
      <c r="AC501" s="2587"/>
      <c r="AD501" s="2587"/>
      <c r="AE501" s="2587"/>
      <c r="AF501" s="2587"/>
      <c r="AG501" s="2587"/>
      <c r="AH501" s="2587"/>
      <c r="AI501" s="2587"/>
      <c r="AJ501" s="2587"/>
      <c r="AK501" s="2587"/>
      <c r="AL501" s="2587"/>
      <c r="AM501" s="2587"/>
      <c r="AN501" s="2587"/>
      <c r="AO501" s="2587"/>
      <c r="AP501" s="2587"/>
      <c r="AQ501" s="2587"/>
      <c r="AR501" s="2587"/>
      <c r="AS501" s="2587"/>
      <c r="AT501" s="2454"/>
      <c r="AU501" s="2313"/>
      <c r="AV501" s="2314"/>
      <c r="AW501" s="2313"/>
      <c r="AX501" s="2314"/>
      <c r="AY501" s="247"/>
      <c r="AZ501" s="412"/>
      <c r="BA501" s="412"/>
      <c r="BB501" s="412"/>
      <c r="BC501" s="2383"/>
      <c r="BD501" s="2384"/>
      <c r="BE501" s="2313"/>
      <c r="BF501" s="2314"/>
      <c r="BG501" s="594"/>
      <c r="BH501" s="594"/>
      <c r="BI501" s="594"/>
      <c r="BJ501" s="306"/>
      <c r="BK501" s="376"/>
      <c r="BL501" s="306"/>
      <c r="BM501" s="2382"/>
      <c r="BN501" s="2382"/>
      <c r="BO501" s="2382"/>
      <c r="BP501" s="2382"/>
      <c r="BQ501" s="2382"/>
      <c r="BR501" s="2382"/>
      <c r="BS501" s="2382"/>
      <c r="BT501" s="2382"/>
      <c r="BU501" s="2382"/>
      <c r="BV501" s="2382"/>
      <c r="BW501" s="2382"/>
      <c r="BX501" s="2382"/>
      <c r="BY501" s="589"/>
      <c r="BZ501" s="589"/>
      <c r="CA501" s="589"/>
    </row>
    <row r="502" spans="2:79" ht="18.75" x14ac:dyDescent="0.3">
      <c r="B502" s="285"/>
      <c r="D502" s="419" t="s">
        <v>443</v>
      </c>
      <c r="E502" s="420" t="s">
        <v>353</v>
      </c>
      <c r="F502" s="292"/>
      <c r="G502" s="292"/>
      <c r="H502" s="106"/>
      <c r="I502" s="106"/>
      <c r="J502" s="106"/>
      <c r="K502" s="363"/>
      <c r="L502" s="363"/>
      <c r="M502" s="363"/>
      <c r="N502" s="364"/>
      <c r="O502" s="367"/>
      <c r="P502" s="2453"/>
      <c r="Q502" s="2587"/>
      <c r="R502" s="2587"/>
      <c r="S502" s="2587"/>
      <c r="T502" s="2587"/>
      <c r="U502" s="2587"/>
      <c r="V502" s="2587"/>
      <c r="W502" s="2587"/>
      <c r="X502" s="2587"/>
      <c r="Y502" s="2587"/>
      <c r="Z502" s="2587"/>
      <c r="AA502" s="2587"/>
      <c r="AB502" s="2587"/>
      <c r="AC502" s="2587"/>
      <c r="AD502" s="2587"/>
      <c r="AE502" s="2587"/>
      <c r="AF502" s="2587"/>
      <c r="AG502" s="2587"/>
      <c r="AH502" s="2587"/>
      <c r="AI502" s="2587"/>
      <c r="AJ502" s="2587"/>
      <c r="AK502" s="2587"/>
      <c r="AL502" s="2587"/>
      <c r="AM502" s="2587"/>
      <c r="AN502" s="2587"/>
      <c r="AO502" s="2587"/>
      <c r="AP502" s="2587"/>
      <c r="AQ502" s="2587"/>
      <c r="AR502" s="2587"/>
      <c r="AS502" s="2587"/>
      <c r="AT502" s="2454"/>
      <c r="AU502" s="2313"/>
      <c r="AV502" s="2314"/>
      <c r="AW502" s="32"/>
      <c r="AX502" s="164"/>
      <c r="AY502" s="247"/>
      <c r="AZ502" s="412"/>
      <c r="BA502" s="412"/>
      <c r="BB502" s="412"/>
      <c r="BC502" s="2427"/>
      <c r="BD502" s="2428"/>
      <c r="BE502" s="32"/>
      <c r="BF502" s="164"/>
      <c r="BG502" s="545"/>
      <c r="BH502" s="545"/>
      <c r="BI502" s="545"/>
      <c r="BJ502" s="109"/>
      <c r="BK502" s="377"/>
      <c r="BL502" s="109"/>
      <c r="BM502" s="2382"/>
      <c r="BN502" s="2382"/>
      <c r="BO502" s="2382"/>
      <c r="BP502" s="2382"/>
      <c r="BQ502" s="2382"/>
      <c r="BR502" s="2382"/>
      <c r="BS502" s="2382"/>
      <c r="BT502" s="2382"/>
      <c r="BU502" s="2382"/>
      <c r="BV502" s="2382"/>
      <c r="BW502" s="2382"/>
      <c r="BX502" s="2382"/>
      <c r="BY502" s="589"/>
      <c r="BZ502" s="589"/>
      <c r="CA502" s="589"/>
    </row>
    <row r="503" spans="2:79" ht="18.75" x14ac:dyDescent="0.3">
      <c r="B503" s="285"/>
      <c r="D503" s="144"/>
      <c r="E503" s="141" t="s">
        <v>29</v>
      </c>
      <c r="F503" s="365"/>
      <c r="G503" s="365"/>
      <c r="H503" s="365"/>
      <c r="I503" s="365"/>
      <c r="J503" s="365"/>
      <c r="K503" s="365"/>
      <c r="L503" s="365"/>
      <c r="M503" s="365"/>
      <c r="N503" s="234"/>
      <c r="O503" s="78" t="s">
        <v>53</v>
      </c>
      <c r="P503" s="2453"/>
      <c r="Q503" s="2587"/>
      <c r="R503" s="2587"/>
      <c r="S503" s="2587"/>
      <c r="T503" s="2587"/>
      <c r="U503" s="2587"/>
      <c r="V503" s="2587"/>
      <c r="W503" s="2587"/>
      <c r="X503" s="2587"/>
      <c r="Y503" s="2587"/>
      <c r="Z503" s="2587"/>
      <c r="AA503" s="2587"/>
      <c r="AB503" s="2587"/>
      <c r="AC503" s="2587"/>
      <c r="AD503" s="2587"/>
      <c r="AE503" s="2587"/>
      <c r="AF503" s="2587"/>
      <c r="AG503" s="2587"/>
      <c r="AH503" s="2587"/>
      <c r="AI503" s="2587"/>
      <c r="AJ503" s="2587"/>
      <c r="AK503" s="2587"/>
      <c r="AL503" s="2587"/>
      <c r="AM503" s="2587"/>
      <c r="AN503" s="2587"/>
      <c r="AO503" s="2587"/>
      <c r="AP503" s="2587"/>
      <c r="AQ503" s="2587"/>
      <c r="AR503" s="2587"/>
      <c r="AS503" s="2587"/>
      <c r="AT503" s="2454"/>
      <c r="AU503" s="2316">
        <v>2</v>
      </c>
      <c r="AV503" s="2316"/>
      <c r="AW503" s="2490"/>
      <c r="AX503" s="2490"/>
      <c r="AY503" s="428" t="str">
        <f>IF(AW503=AU503,"Y","")</f>
        <v/>
      </c>
      <c r="AZ503" s="453"/>
      <c r="BA503" s="453"/>
      <c r="BB503" s="453"/>
      <c r="BC503" s="2345" t="s">
        <v>669</v>
      </c>
      <c r="BD503" s="2346"/>
      <c r="BE503" s="2563">
        <f>'[38]Intro MM'!$P$18</f>
        <v>0.34</v>
      </c>
      <c r="BF503" s="2352"/>
      <c r="BG503" s="594"/>
      <c r="BH503" s="594"/>
      <c r="BI503" s="594"/>
      <c r="BJ503" s="306"/>
      <c r="BK503" s="376"/>
      <c r="BL503" s="306"/>
      <c r="BM503" s="2382"/>
      <c r="BN503" s="2382"/>
      <c r="BO503" s="2382"/>
      <c r="BP503" s="2382"/>
      <c r="BQ503" s="2382"/>
      <c r="BR503" s="2382"/>
      <c r="BS503" s="2382"/>
      <c r="BT503" s="2382"/>
      <c r="BU503" s="2382"/>
      <c r="BV503" s="2382"/>
      <c r="BW503" s="2382"/>
      <c r="BX503" s="2382"/>
      <c r="BY503" s="589"/>
      <c r="BZ503" s="589"/>
      <c r="CA503" s="589"/>
    </row>
    <row r="504" spans="2:79" ht="18.75" x14ac:dyDescent="0.3">
      <c r="B504" s="285"/>
      <c r="D504" s="362"/>
      <c r="E504" s="72" t="s">
        <v>30</v>
      </c>
      <c r="F504" s="363"/>
      <c r="G504" s="363"/>
      <c r="H504" s="363"/>
      <c r="I504" s="363"/>
      <c r="J504" s="363"/>
      <c r="K504" s="363"/>
      <c r="L504" s="363"/>
      <c r="M504" s="363"/>
      <c r="N504" s="364"/>
      <c r="O504" s="78" t="s">
        <v>53</v>
      </c>
      <c r="P504" s="2453"/>
      <c r="Q504" s="2587"/>
      <c r="R504" s="2587"/>
      <c r="S504" s="2587"/>
      <c r="T504" s="2587"/>
      <c r="U504" s="2587"/>
      <c r="V504" s="2587"/>
      <c r="W504" s="2587"/>
      <c r="X504" s="2587"/>
      <c r="Y504" s="2587"/>
      <c r="Z504" s="2587"/>
      <c r="AA504" s="2587"/>
      <c r="AB504" s="2587"/>
      <c r="AC504" s="2587"/>
      <c r="AD504" s="2587"/>
      <c r="AE504" s="2587"/>
      <c r="AF504" s="2587"/>
      <c r="AG504" s="2587"/>
      <c r="AH504" s="2587"/>
      <c r="AI504" s="2587"/>
      <c r="AJ504" s="2587"/>
      <c r="AK504" s="2587"/>
      <c r="AL504" s="2587"/>
      <c r="AM504" s="2587"/>
      <c r="AN504" s="2587"/>
      <c r="AO504" s="2587"/>
      <c r="AP504" s="2587"/>
      <c r="AQ504" s="2587"/>
      <c r="AR504" s="2587"/>
      <c r="AS504" s="2587"/>
      <c r="AT504" s="2454"/>
      <c r="AU504" s="2316">
        <v>4</v>
      </c>
      <c r="AV504" s="2316"/>
      <c r="AW504" s="2490"/>
      <c r="AX504" s="2490"/>
      <c r="AY504" s="428" t="str">
        <f>IF(AW504=AU504,"Y","")</f>
        <v/>
      </c>
      <c r="AZ504" s="453"/>
      <c r="BA504" s="453"/>
      <c r="BB504" s="453"/>
      <c r="BC504" s="2347"/>
      <c r="BD504" s="2348"/>
      <c r="BE504" s="2353"/>
      <c r="BF504" s="2354"/>
      <c r="BG504" s="594"/>
      <c r="BH504" s="594"/>
      <c r="BI504" s="594"/>
      <c r="BJ504" s="306"/>
      <c r="BK504" s="376"/>
      <c r="BL504" s="306"/>
      <c r="BM504" s="2382"/>
      <c r="BN504" s="2382"/>
      <c r="BO504" s="2382"/>
      <c r="BP504" s="2382"/>
      <c r="BQ504" s="2382"/>
      <c r="BR504" s="2382"/>
      <c r="BS504" s="2382"/>
      <c r="BT504" s="2382"/>
      <c r="BU504" s="2382"/>
      <c r="BV504" s="2382"/>
      <c r="BW504" s="2382"/>
      <c r="BX504" s="2382"/>
      <c r="BY504" s="589"/>
      <c r="BZ504" s="589"/>
      <c r="CA504" s="589"/>
    </row>
    <row r="505" spans="2:79" ht="18.75" x14ac:dyDescent="0.3">
      <c r="B505" s="285"/>
      <c r="D505" s="144"/>
      <c r="E505" s="141" t="s">
        <v>31</v>
      </c>
      <c r="F505" s="365"/>
      <c r="G505" s="365"/>
      <c r="H505" s="365"/>
      <c r="I505" s="365"/>
      <c r="J505" s="365"/>
      <c r="K505" s="365"/>
      <c r="L505" s="365"/>
      <c r="M505" s="365"/>
      <c r="N505" s="234"/>
      <c r="O505" s="78" t="s">
        <v>53</v>
      </c>
      <c r="P505" s="2453"/>
      <c r="Q505" s="2587"/>
      <c r="R505" s="2587"/>
      <c r="S505" s="2587"/>
      <c r="T505" s="2587"/>
      <c r="U505" s="2587"/>
      <c r="V505" s="2587"/>
      <c r="W505" s="2587"/>
      <c r="X505" s="2587"/>
      <c r="Y505" s="2587"/>
      <c r="Z505" s="2587"/>
      <c r="AA505" s="2587"/>
      <c r="AB505" s="2587"/>
      <c r="AC505" s="2587"/>
      <c r="AD505" s="2587"/>
      <c r="AE505" s="2587"/>
      <c r="AF505" s="2587"/>
      <c r="AG505" s="2587"/>
      <c r="AH505" s="2587"/>
      <c r="AI505" s="2587"/>
      <c r="AJ505" s="2587"/>
      <c r="AK505" s="2587"/>
      <c r="AL505" s="2587"/>
      <c r="AM505" s="2587"/>
      <c r="AN505" s="2587"/>
      <c r="AO505" s="2587"/>
      <c r="AP505" s="2587"/>
      <c r="AQ505" s="2587"/>
      <c r="AR505" s="2587"/>
      <c r="AS505" s="2587"/>
      <c r="AT505" s="2454"/>
      <c r="AU505" s="2313">
        <v>6</v>
      </c>
      <c r="AV505" s="2314"/>
      <c r="AW505" s="2491"/>
      <c r="AX505" s="2492"/>
      <c r="AY505" s="428" t="str">
        <f>IF(AW505=AU505,"Y","")</f>
        <v/>
      </c>
      <c r="AZ505" s="412"/>
      <c r="BA505" s="412"/>
      <c r="BB505" s="412"/>
      <c r="BC505" s="2347"/>
      <c r="BD505" s="2348"/>
      <c r="BE505" s="2353"/>
      <c r="BF505" s="2354"/>
      <c r="BG505" s="594"/>
      <c r="BH505" s="594"/>
      <c r="BI505" s="594"/>
      <c r="BJ505" s="306"/>
      <c r="BK505" s="376"/>
      <c r="BL505" s="306"/>
      <c r="BM505" s="2382"/>
      <c r="BN505" s="2382"/>
      <c r="BO505" s="2382"/>
      <c r="BP505" s="2382"/>
      <c r="BQ505" s="2382"/>
      <c r="BR505" s="2382"/>
      <c r="BS505" s="2382"/>
      <c r="BT505" s="2382"/>
      <c r="BU505" s="2382"/>
      <c r="BV505" s="2382"/>
      <c r="BW505" s="2382"/>
      <c r="BX505" s="2382"/>
      <c r="BY505" s="589"/>
      <c r="BZ505" s="589"/>
      <c r="CA505" s="589"/>
    </row>
    <row r="506" spans="2:79" ht="18.75" x14ac:dyDescent="0.3">
      <c r="B506" s="285"/>
      <c r="D506" s="362"/>
      <c r="E506" s="72" t="s">
        <v>32</v>
      </c>
      <c r="F506" s="363"/>
      <c r="G506" s="363"/>
      <c r="H506" s="363"/>
      <c r="I506" s="363"/>
      <c r="J506" s="363"/>
      <c r="K506" s="363"/>
      <c r="L506" s="363"/>
      <c r="M506" s="363"/>
      <c r="N506" s="364"/>
      <c r="O506" s="78" t="s">
        <v>53</v>
      </c>
      <c r="P506" s="2453"/>
      <c r="Q506" s="2587"/>
      <c r="R506" s="2587"/>
      <c r="S506" s="2587"/>
      <c r="T506" s="2587"/>
      <c r="U506" s="2587"/>
      <c r="V506" s="2587"/>
      <c r="W506" s="2587"/>
      <c r="X506" s="2587"/>
      <c r="Y506" s="2587"/>
      <c r="Z506" s="2587"/>
      <c r="AA506" s="2587"/>
      <c r="AB506" s="2587"/>
      <c r="AC506" s="2587"/>
      <c r="AD506" s="2587"/>
      <c r="AE506" s="2587"/>
      <c r="AF506" s="2587"/>
      <c r="AG506" s="2587"/>
      <c r="AH506" s="2587"/>
      <c r="AI506" s="2587"/>
      <c r="AJ506" s="2587"/>
      <c r="AK506" s="2587"/>
      <c r="AL506" s="2587"/>
      <c r="AM506" s="2587"/>
      <c r="AN506" s="2587"/>
      <c r="AO506" s="2587"/>
      <c r="AP506" s="2587"/>
      <c r="AQ506" s="2587"/>
      <c r="AR506" s="2587"/>
      <c r="AS506" s="2587"/>
      <c r="AT506" s="2454"/>
      <c r="AU506" s="2313">
        <v>8</v>
      </c>
      <c r="AV506" s="2314"/>
      <c r="AW506" s="2491"/>
      <c r="AX506" s="2492"/>
      <c r="AY506" s="428" t="str">
        <f>IF(AW506=AU506,"Y","")</f>
        <v/>
      </c>
      <c r="AZ506" s="412"/>
      <c r="BA506" s="412"/>
      <c r="BB506" s="412"/>
      <c r="BC506" s="2347"/>
      <c r="BD506" s="2348"/>
      <c r="BE506" s="2353"/>
      <c r="BF506" s="2354"/>
      <c r="BG506" s="594"/>
      <c r="BH506" s="594"/>
      <c r="BI506" s="594"/>
      <c r="BJ506" s="306"/>
      <c r="BK506" s="376"/>
      <c r="BL506" s="306"/>
      <c r="BM506" s="2382"/>
      <c r="BN506" s="2382"/>
      <c r="BO506" s="2382"/>
      <c r="BP506" s="2382"/>
      <c r="BQ506" s="2382"/>
      <c r="BR506" s="2382"/>
      <c r="BS506" s="2382"/>
      <c r="BT506" s="2382"/>
      <c r="BU506" s="2382"/>
      <c r="BV506" s="2382"/>
      <c r="BW506" s="2382"/>
      <c r="BX506" s="2382"/>
      <c r="BY506" s="589"/>
      <c r="BZ506" s="589"/>
      <c r="CA506" s="589"/>
    </row>
    <row r="507" spans="2:79" ht="18.75" x14ac:dyDescent="0.3">
      <c r="B507" s="285"/>
      <c r="D507" s="361"/>
      <c r="E507" s="170" t="s">
        <v>33</v>
      </c>
      <c r="F507" s="359"/>
      <c r="G507" s="359"/>
      <c r="H507" s="359"/>
      <c r="I507" s="359"/>
      <c r="J507" s="359"/>
      <c r="K507" s="359"/>
      <c r="L507" s="359"/>
      <c r="M507" s="359"/>
      <c r="N507" s="360"/>
      <c r="O507" s="78" t="s">
        <v>53</v>
      </c>
      <c r="P507" s="2453"/>
      <c r="Q507" s="2587"/>
      <c r="R507" s="2587"/>
      <c r="S507" s="2587"/>
      <c r="T507" s="2587"/>
      <c r="U507" s="2587"/>
      <c r="V507" s="2587"/>
      <c r="W507" s="2587"/>
      <c r="X507" s="2587"/>
      <c r="Y507" s="2587"/>
      <c r="Z507" s="2587"/>
      <c r="AA507" s="2587"/>
      <c r="AB507" s="2587"/>
      <c r="AC507" s="2587"/>
      <c r="AD507" s="2587"/>
      <c r="AE507" s="2587"/>
      <c r="AF507" s="2587"/>
      <c r="AG507" s="2587"/>
      <c r="AH507" s="2587"/>
      <c r="AI507" s="2587"/>
      <c r="AJ507" s="2587"/>
      <c r="AK507" s="2587"/>
      <c r="AL507" s="2587"/>
      <c r="AM507" s="2587"/>
      <c r="AN507" s="2587"/>
      <c r="AO507" s="2587"/>
      <c r="AP507" s="2587"/>
      <c r="AQ507" s="2587"/>
      <c r="AR507" s="2587"/>
      <c r="AS507" s="2587"/>
      <c r="AT507" s="2454"/>
      <c r="AU507" s="2313">
        <v>10</v>
      </c>
      <c r="AV507" s="2314"/>
      <c r="AW507" s="2491">
        <v>10</v>
      </c>
      <c r="AX507" s="2492"/>
      <c r="AY507" s="428" t="str">
        <f>IF(AW507=AU507,"Y","")</f>
        <v>Y</v>
      </c>
      <c r="AZ507" s="412"/>
      <c r="BA507" s="412"/>
      <c r="BB507" s="412"/>
      <c r="BC507" s="2349"/>
      <c r="BD507" s="2350"/>
      <c r="BE507" s="2355"/>
      <c r="BF507" s="2356"/>
      <c r="BG507" s="594"/>
      <c r="BH507" s="594"/>
      <c r="BI507" s="594"/>
      <c r="BJ507" s="306"/>
      <c r="BK507" s="376"/>
      <c r="BL507" s="306"/>
      <c r="BM507" s="2382"/>
      <c r="BN507" s="2382"/>
      <c r="BO507" s="2382"/>
      <c r="BP507" s="2382"/>
      <c r="BQ507" s="2382"/>
      <c r="BR507" s="2382"/>
      <c r="BS507" s="2382"/>
      <c r="BT507" s="2382"/>
      <c r="BU507" s="2382"/>
      <c r="BV507" s="2382"/>
      <c r="BW507" s="2382"/>
      <c r="BX507" s="2382"/>
      <c r="BY507" s="589"/>
      <c r="BZ507" s="589"/>
      <c r="CA507" s="589"/>
    </row>
    <row r="508" spans="2:79" s="398" customFormat="1" ht="18.75" x14ac:dyDescent="0.3">
      <c r="B508" s="460"/>
      <c r="D508" s="419" t="s">
        <v>444</v>
      </c>
      <c r="E508" s="420" t="s">
        <v>329</v>
      </c>
      <c r="F508" s="481"/>
      <c r="G508" s="481"/>
      <c r="H508" s="410"/>
      <c r="I508" s="410"/>
      <c r="J508" s="410"/>
      <c r="K508" s="402"/>
      <c r="L508" s="402"/>
      <c r="M508" s="402"/>
      <c r="N508" s="403"/>
      <c r="O508" s="473"/>
      <c r="P508" s="2453"/>
      <c r="Q508" s="2587"/>
      <c r="R508" s="2587"/>
      <c r="S508" s="2587"/>
      <c r="T508" s="2587"/>
      <c r="U508" s="2587"/>
      <c r="V508" s="2587"/>
      <c r="W508" s="2587"/>
      <c r="X508" s="2587"/>
      <c r="Y508" s="2587"/>
      <c r="Z508" s="2587"/>
      <c r="AA508" s="2587"/>
      <c r="AB508" s="2587"/>
      <c r="AC508" s="2587"/>
      <c r="AD508" s="2587"/>
      <c r="AE508" s="2587"/>
      <c r="AF508" s="2587"/>
      <c r="AG508" s="2587"/>
      <c r="AH508" s="2587"/>
      <c r="AI508" s="2587"/>
      <c r="AJ508" s="2587"/>
      <c r="AK508" s="2587"/>
      <c r="AL508" s="2587"/>
      <c r="AM508" s="2587"/>
      <c r="AN508" s="2587"/>
      <c r="AO508" s="2587"/>
      <c r="AP508" s="2587"/>
      <c r="AQ508" s="2587"/>
      <c r="AR508" s="2587"/>
      <c r="AS508" s="2587"/>
      <c r="AT508" s="2454"/>
      <c r="AU508" s="485"/>
      <c r="AV508" s="486"/>
      <c r="AW508" s="485"/>
      <c r="AX508" s="486"/>
      <c r="AY508" s="443"/>
      <c r="AZ508" s="535"/>
      <c r="BA508" s="535"/>
      <c r="BB508" s="535"/>
      <c r="BC508" s="697"/>
      <c r="BD508" s="698"/>
      <c r="BE508" s="485"/>
      <c r="BF508" s="486"/>
      <c r="BG508" s="594"/>
      <c r="BH508" s="594"/>
      <c r="BI508" s="594"/>
      <c r="BJ508" s="492"/>
      <c r="BK508" s="478"/>
      <c r="BL508" s="492"/>
      <c r="BM508" s="2382"/>
      <c r="BN508" s="2382"/>
      <c r="BO508" s="2382"/>
      <c r="BP508" s="2382"/>
      <c r="BQ508" s="2382"/>
      <c r="BR508" s="2382"/>
      <c r="BS508" s="2382"/>
      <c r="BT508" s="2382"/>
      <c r="BU508" s="2382"/>
      <c r="BV508" s="2382"/>
      <c r="BW508" s="2382"/>
      <c r="BX508" s="2382"/>
      <c r="BY508" s="589"/>
      <c r="BZ508" s="589"/>
      <c r="CA508" s="589"/>
    </row>
    <row r="509" spans="2:79" s="398" customFormat="1" ht="18.75" x14ac:dyDescent="0.3">
      <c r="B509" s="460"/>
      <c r="D509" s="471"/>
      <c r="E509" s="435" t="s">
        <v>29</v>
      </c>
      <c r="F509" s="399"/>
      <c r="G509" s="399"/>
      <c r="H509" s="399"/>
      <c r="I509" s="399"/>
      <c r="J509" s="399"/>
      <c r="K509" s="399"/>
      <c r="L509" s="399"/>
      <c r="M509" s="399"/>
      <c r="N509" s="400"/>
      <c r="O509" s="427" t="s">
        <v>53</v>
      </c>
      <c r="P509" s="2453"/>
      <c r="Q509" s="2587"/>
      <c r="R509" s="2587"/>
      <c r="S509" s="2587"/>
      <c r="T509" s="2587"/>
      <c r="U509" s="2587"/>
      <c r="V509" s="2587"/>
      <c r="W509" s="2587"/>
      <c r="X509" s="2587"/>
      <c r="Y509" s="2587"/>
      <c r="Z509" s="2587"/>
      <c r="AA509" s="2587"/>
      <c r="AB509" s="2587"/>
      <c r="AC509" s="2587"/>
      <c r="AD509" s="2587"/>
      <c r="AE509" s="2587"/>
      <c r="AF509" s="2587"/>
      <c r="AG509" s="2587"/>
      <c r="AH509" s="2587"/>
      <c r="AI509" s="2587"/>
      <c r="AJ509" s="2587"/>
      <c r="AK509" s="2587"/>
      <c r="AL509" s="2587"/>
      <c r="AM509" s="2587"/>
      <c r="AN509" s="2587"/>
      <c r="AO509" s="2587"/>
      <c r="AP509" s="2587"/>
      <c r="AQ509" s="2587"/>
      <c r="AR509" s="2587"/>
      <c r="AS509" s="2587"/>
      <c r="AT509" s="2454"/>
      <c r="AU509" s="2316">
        <v>3</v>
      </c>
      <c r="AV509" s="2316"/>
      <c r="AW509" s="2490"/>
      <c r="AX509" s="2490"/>
      <c r="AY509" s="428" t="str">
        <f>IF(AW509=AU509,"Y","")</f>
        <v/>
      </c>
      <c r="AZ509" s="412"/>
      <c r="BA509" s="412"/>
      <c r="BB509" s="412"/>
      <c r="BC509" s="2345" t="s">
        <v>362</v>
      </c>
      <c r="BD509" s="2346"/>
      <c r="BE509" s="2563">
        <f>[42]Introduction!$P$10</f>
        <v>70.613231999999996</v>
      </c>
      <c r="BF509" s="2352"/>
      <c r="BG509" s="594"/>
      <c r="BH509" s="594"/>
      <c r="BI509" s="594"/>
      <c r="BJ509" s="492"/>
      <c r="BK509" s="478"/>
      <c r="BL509" s="492"/>
      <c r="BM509" s="2382"/>
      <c r="BN509" s="2382"/>
      <c r="BO509" s="2382"/>
      <c r="BP509" s="2382"/>
      <c r="BQ509" s="2382"/>
      <c r="BR509" s="2382"/>
      <c r="BS509" s="2382"/>
      <c r="BT509" s="2382"/>
      <c r="BU509" s="2382"/>
      <c r="BV509" s="2382"/>
      <c r="BW509" s="2382"/>
      <c r="BX509" s="2382"/>
      <c r="BY509" s="589"/>
      <c r="BZ509" s="589"/>
      <c r="CA509" s="589"/>
    </row>
    <row r="510" spans="2:79" s="398" customFormat="1" ht="18.75" x14ac:dyDescent="0.3">
      <c r="B510" s="460"/>
      <c r="D510" s="471"/>
      <c r="E510" s="423" t="s">
        <v>31</v>
      </c>
      <c r="F510" s="402"/>
      <c r="G510" s="402"/>
      <c r="H510" s="402"/>
      <c r="I510" s="402"/>
      <c r="J510" s="402"/>
      <c r="K510" s="402"/>
      <c r="L510" s="402"/>
      <c r="M510" s="402"/>
      <c r="N510" s="403"/>
      <c r="O510" s="427" t="s">
        <v>53</v>
      </c>
      <c r="P510" s="2453"/>
      <c r="Q510" s="2587"/>
      <c r="R510" s="2587"/>
      <c r="S510" s="2587"/>
      <c r="T510" s="2587"/>
      <c r="U510" s="2587"/>
      <c r="V510" s="2587"/>
      <c r="W510" s="2587"/>
      <c r="X510" s="2587"/>
      <c r="Y510" s="2587"/>
      <c r="Z510" s="2587"/>
      <c r="AA510" s="2587"/>
      <c r="AB510" s="2587"/>
      <c r="AC510" s="2587"/>
      <c r="AD510" s="2587"/>
      <c r="AE510" s="2587"/>
      <c r="AF510" s="2587"/>
      <c r="AG510" s="2587"/>
      <c r="AH510" s="2587"/>
      <c r="AI510" s="2587"/>
      <c r="AJ510" s="2587"/>
      <c r="AK510" s="2587"/>
      <c r="AL510" s="2587"/>
      <c r="AM510" s="2587"/>
      <c r="AN510" s="2587"/>
      <c r="AO510" s="2587"/>
      <c r="AP510" s="2587"/>
      <c r="AQ510" s="2587"/>
      <c r="AR510" s="2587"/>
      <c r="AS510" s="2587"/>
      <c r="AT510" s="2454"/>
      <c r="AU510" s="2316">
        <v>4</v>
      </c>
      <c r="AV510" s="2316"/>
      <c r="AW510" s="2490"/>
      <c r="AX510" s="2490"/>
      <c r="AY510" s="428" t="str">
        <f>IF(AW510=AU510,"Y","")</f>
        <v/>
      </c>
      <c r="AZ510" s="412"/>
      <c r="BA510" s="412"/>
      <c r="BB510" s="412"/>
      <c r="BC510" s="2347"/>
      <c r="BD510" s="2348"/>
      <c r="BE510" s="2353"/>
      <c r="BF510" s="2354"/>
      <c r="BG510" s="594"/>
      <c r="BH510" s="594"/>
      <c r="BI510" s="594"/>
      <c r="BJ510" s="492"/>
      <c r="BK510" s="478"/>
      <c r="BL510" s="492"/>
      <c r="BM510" s="2382"/>
      <c r="BN510" s="2382"/>
      <c r="BO510" s="2382"/>
      <c r="BP510" s="2382"/>
      <c r="BQ510" s="2382"/>
      <c r="BR510" s="2382"/>
      <c r="BS510" s="2382"/>
      <c r="BT510" s="2382"/>
      <c r="BU510" s="2382"/>
      <c r="BV510" s="2382"/>
      <c r="BW510" s="2382"/>
      <c r="BX510" s="2382"/>
      <c r="BY510" s="589"/>
      <c r="BZ510" s="589"/>
      <c r="CA510" s="589"/>
    </row>
    <row r="511" spans="2:79" s="398" customFormat="1" ht="18.75" x14ac:dyDescent="0.3">
      <c r="B511" s="460"/>
      <c r="D511" s="144"/>
      <c r="E511" s="435" t="s">
        <v>330</v>
      </c>
      <c r="F511" s="399"/>
      <c r="G511" s="399"/>
      <c r="H511" s="399"/>
      <c r="I511" s="399"/>
      <c r="J511" s="399"/>
      <c r="K511" s="399"/>
      <c r="L511" s="399"/>
      <c r="M511" s="399"/>
      <c r="N511" s="400"/>
      <c r="O511" s="427" t="s">
        <v>53</v>
      </c>
      <c r="P511" s="2453"/>
      <c r="Q511" s="2587"/>
      <c r="R511" s="2587"/>
      <c r="S511" s="2587"/>
      <c r="T511" s="2587"/>
      <c r="U511" s="2587"/>
      <c r="V511" s="2587"/>
      <c r="W511" s="2587"/>
      <c r="X511" s="2587"/>
      <c r="Y511" s="2587"/>
      <c r="Z511" s="2587"/>
      <c r="AA511" s="2587"/>
      <c r="AB511" s="2587"/>
      <c r="AC511" s="2587"/>
      <c r="AD511" s="2587"/>
      <c r="AE511" s="2587"/>
      <c r="AF511" s="2587"/>
      <c r="AG511" s="2587"/>
      <c r="AH511" s="2587"/>
      <c r="AI511" s="2587"/>
      <c r="AJ511" s="2587"/>
      <c r="AK511" s="2587"/>
      <c r="AL511" s="2587"/>
      <c r="AM511" s="2587"/>
      <c r="AN511" s="2587"/>
      <c r="AO511" s="2587"/>
      <c r="AP511" s="2587"/>
      <c r="AQ511" s="2587"/>
      <c r="AR511" s="2587"/>
      <c r="AS511" s="2587"/>
      <c r="AT511" s="2454"/>
      <c r="AU511" s="2313">
        <v>5</v>
      </c>
      <c r="AV511" s="2314"/>
      <c r="AW511" s="2491">
        <v>5</v>
      </c>
      <c r="AX511" s="2492"/>
      <c r="AY511" s="428" t="str">
        <f>IF(AW511=AU511,"Y","")</f>
        <v>Y</v>
      </c>
      <c r="AZ511" s="412"/>
      <c r="BA511" s="412"/>
      <c r="BB511" s="412"/>
      <c r="BC511" s="2349"/>
      <c r="BD511" s="2350"/>
      <c r="BE511" s="2355"/>
      <c r="BF511" s="2356"/>
      <c r="BG511" s="594"/>
      <c r="BH511" s="594"/>
      <c r="BI511" s="594"/>
      <c r="BJ511" s="492"/>
      <c r="BK511" s="478"/>
      <c r="BL511" s="492"/>
      <c r="BM511" s="2382"/>
      <c r="BN511" s="2382"/>
      <c r="BO511" s="2382"/>
      <c r="BP511" s="2382"/>
      <c r="BQ511" s="2382"/>
      <c r="BR511" s="2382"/>
      <c r="BS511" s="2382"/>
      <c r="BT511" s="2382"/>
      <c r="BU511" s="2382"/>
      <c r="BV511" s="2382"/>
      <c r="BW511" s="2382"/>
      <c r="BX511" s="2382"/>
      <c r="BY511" s="589"/>
      <c r="BZ511" s="589"/>
      <c r="CA511" s="589"/>
    </row>
    <row r="512" spans="2:79" s="398" customFormat="1" ht="18.75" x14ac:dyDescent="0.3">
      <c r="B512" s="460"/>
      <c r="D512" s="564" t="s">
        <v>445</v>
      </c>
      <c r="E512" s="609" t="s">
        <v>354</v>
      </c>
      <c r="F512" s="565"/>
      <c r="G512" s="565"/>
      <c r="H512" s="402"/>
      <c r="I512" s="402"/>
      <c r="J512" s="402"/>
      <c r="K512" s="402"/>
      <c r="L512" s="402"/>
      <c r="M512" s="402"/>
      <c r="N512" s="403"/>
      <c r="P512" s="556"/>
      <c r="Q512" s="555"/>
      <c r="R512" s="555"/>
      <c r="S512" s="555"/>
      <c r="T512" s="555"/>
      <c r="U512" s="567"/>
      <c r="V512" s="567"/>
      <c r="W512" s="567"/>
      <c r="X512" s="728"/>
      <c r="Y512" s="728"/>
      <c r="Z512" s="728"/>
      <c r="AA512" s="728"/>
      <c r="AB512" s="728"/>
      <c r="AC512" s="728"/>
      <c r="AD512" s="728"/>
      <c r="AE512" s="728"/>
      <c r="AF512" s="728"/>
      <c r="AG512" s="728"/>
      <c r="AH512" s="728"/>
      <c r="AI512" s="728"/>
      <c r="AJ512" s="712"/>
      <c r="AK512" s="712"/>
      <c r="AL512" s="555"/>
      <c r="AM512" s="555"/>
      <c r="AN512" s="555"/>
      <c r="AO512" s="728"/>
      <c r="AP512" s="728"/>
      <c r="AQ512" s="728"/>
      <c r="AR512" s="728"/>
      <c r="AS512" s="555"/>
      <c r="AT512" s="557"/>
      <c r="AW512" s="576"/>
      <c r="AX512" s="577"/>
      <c r="AY512" s="547"/>
      <c r="AZ512" s="535"/>
      <c r="BA512" s="453"/>
      <c r="BB512" s="535"/>
      <c r="BC512" s="697"/>
      <c r="BD512" s="698"/>
      <c r="BE512" s="576"/>
      <c r="BF512" s="577"/>
      <c r="BG512" s="594"/>
      <c r="BH512" s="594"/>
      <c r="BI512" s="594"/>
      <c r="BJ512" s="558"/>
      <c r="BK512" s="478"/>
      <c r="BL512" s="558"/>
      <c r="BM512" s="2382"/>
      <c r="BN512" s="2382"/>
      <c r="BO512" s="2382"/>
      <c r="BP512" s="2382"/>
      <c r="BQ512" s="2382"/>
      <c r="BR512" s="2382"/>
      <c r="BS512" s="2382"/>
      <c r="BT512" s="2382"/>
      <c r="BU512" s="2382"/>
      <c r="BV512" s="2382"/>
      <c r="BW512" s="2382"/>
      <c r="BX512" s="2382"/>
      <c r="BY512" s="589"/>
      <c r="BZ512" s="589"/>
      <c r="CA512" s="589"/>
    </row>
    <row r="513" spans="2:80" s="398" customFormat="1" ht="18.75" x14ac:dyDescent="0.3">
      <c r="B513" s="460"/>
      <c r="D513" s="561"/>
      <c r="E513" s="440" t="s">
        <v>658</v>
      </c>
      <c r="F513" s="359"/>
      <c r="G513" s="359"/>
      <c r="H513" s="359"/>
      <c r="I513" s="359"/>
      <c r="J513" s="359"/>
      <c r="K513" s="359"/>
      <c r="L513" s="359"/>
      <c r="M513" s="402"/>
      <c r="N513" s="403"/>
      <c r="O513" s="429" t="s">
        <v>180</v>
      </c>
      <c r="P513" s="556"/>
      <c r="Q513" s="555"/>
      <c r="R513" s="555"/>
      <c r="S513" s="555"/>
      <c r="T513" s="555"/>
      <c r="U513" s="567"/>
      <c r="V513" s="567"/>
      <c r="W513" s="567"/>
      <c r="X513" s="728"/>
      <c r="Y513" s="728"/>
      <c r="Z513" s="728"/>
      <c r="AA513" s="728"/>
      <c r="AB513" s="728"/>
      <c r="AC513" s="728"/>
      <c r="AD513" s="728"/>
      <c r="AE513" s="728"/>
      <c r="AF513" s="728"/>
      <c r="AG513" s="728"/>
      <c r="AH513" s="728"/>
      <c r="AI513" s="728"/>
      <c r="AJ513" s="712"/>
      <c r="AK513" s="712"/>
      <c r="AL513" s="555"/>
      <c r="AM513" s="555"/>
      <c r="AN513" s="555"/>
      <c r="AO513" s="728"/>
      <c r="AP513" s="728"/>
      <c r="AQ513" s="728"/>
      <c r="AR513" s="728"/>
      <c r="AS513" s="555"/>
      <c r="AT513" s="557"/>
      <c r="AU513" s="2313">
        <v>1</v>
      </c>
      <c r="AV513" s="2314"/>
      <c r="AW513" s="2491">
        <v>1</v>
      </c>
      <c r="AX513" s="2492"/>
      <c r="AY513" s="547"/>
      <c r="AZ513" s="535"/>
      <c r="BA513" s="453"/>
      <c r="BB513" s="535"/>
      <c r="BC513" s="697"/>
      <c r="BD513" s="698"/>
      <c r="BE513" s="576"/>
      <c r="BF513" s="577"/>
      <c r="BG513" s="594"/>
      <c r="BH513" s="594"/>
      <c r="BI513" s="594"/>
      <c r="BJ513" s="558"/>
      <c r="BK513" s="478"/>
      <c r="BL513" s="558"/>
      <c r="BM513" s="2382"/>
      <c r="BN513" s="2382"/>
      <c r="BO513" s="2382"/>
      <c r="BP513" s="2382"/>
      <c r="BQ513" s="2382"/>
      <c r="BR513" s="2382"/>
      <c r="BS513" s="2382"/>
      <c r="BT513" s="2382"/>
      <c r="BU513" s="2382"/>
      <c r="BV513" s="2382"/>
      <c r="BW513" s="2382"/>
      <c r="BX513" s="2382"/>
      <c r="BY513" s="589"/>
      <c r="BZ513" s="589"/>
      <c r="CA513" s="589"/>
    </row>
    <row r="514" spans="2:80" ht="18.75" x14ac:dyDescent="0.3">
      <c r="B514" s="285"/>
      <c r="D514" s="2432" t="s">
        <v>40</v>
      </c>
      <c r="E514" s="2433"/>
      <c r="F514" s="2433"/>
      <c r="G514" s="2433"/>
      <c r="H514" s="2433"/>
      <c r="I514" s="2433"/>
      <c r="J514" s="2433"/>
      <c r="K514" s="2433"/>
      <c r="L514" s="2433"/>
      <c r="M514" s="2433"/>
      <c r="N514" s="2433"/>
      <c r="O514" s="2433"/>
      <c r="P514" s="2568"/>
      <c r="Q514" s="2569"/>
      <c r="R514" s="2569"/>
      <c r="S514" s="2569"/>
      <c r="T514" s="2569"/>
      <c r="U514" s="2569"/>
      <c r="V514" s="2569"/>
      <c r="W514" s="2569"/>
      <c r="X514" s="2569"/>
      <c r="Y514" s="2569"/>
      <c r="Z514" s="2569"/>
      <c r="AA514" s="2569"/>
      <c r="AB514" s="2569"/>
      <c r="AC514" s="2569"/>
      <c r="AD514" s="2569"/>
      <c r="AE514" s="2569"/>
      <c r="AF514" s="2569"/>
      <c r="AG514" s="2569"/>
      <c r="AH514" s="2569"/>
      <c r="AI514" s="2569"/>
      <c r="AJ514" s="2569"/>
      <c r="AK514" s="2569"/>
      <c r="AL514" s="2569"/>
      <c r="AM514" s="2569"/>
      <c r="AN514" s="2569"/>
      <c r="AO514" s="2569"/>
      <c r="AP514" s="2569"/>
      <c r="AQ514" s="2569"/>
      <c r="AR514" s="2569"/>
      <c r="AS514" s="2569"/>
      <c r="AT514" s="2570"/>
      <c r="AU514" s="2397">
        <f>AU481+AU483+AU486+AU487+AU490+AU494+AU497+AU499+AU507+AU511+AU513</f>
        <v>40</v>
      </c>
      <c r="AV514" s="2398"/>
      <c r="AW514" s="2397">
        <f>SUM(AW479:AX513)</f>
        <v>40</v>
      </c>
      <c r="AX514" s="2398"/>
      <c r="AY514" s="315">
        <f>SUM(AW487)+SUM(AW503:AX511)+AW497</f>
        <v>18</v>
      </c>
      <c r="AZ514" s="626">
        <f>AU487+AU497+AU507+AU511</f>
        <v>18</v>
      </c>
      <c r="BA514" s="625">
        <f>AU481+AU483+AU486+AU490+AU494+AU499+AU513</f>
        <v>22</v>
      </c>
      <c r="BB514" s="626"/>
      <c r="BC514" s="2427"/>
      <c r="BD514" s="2428"/>
      <c r="BE514" s="2397">
        <f>SUM(BE475:BF511)</f>
        <v>71.630032</v>
      </c>
      <c r="BF514" s="2398"/>
      <c r="BG514" s="341"/>
      <c r="BH514" s="341"/>
      <c r="BI514" s="341"/>
      <c r="BJ514" s="341"/>
      <c r="BK514" s="378"/>
      <c r="BL514" s="341"/>
      <c r="BM514" s="2382"/>
      <c r="BN514" s="2382"/>
      <c r="BO514" s="2382"/>
      <c r="BP514" s="2382"/>
      <c r="BQ514" s="2382"/>
      <c r="BR514" s="2382"/>
      <c r="BS514" s="2382"/>
      <c r="BT514" s="2382"/>
      <c r="BU514" s="2382"/>
      <c r="BV514" s="2382"/>
      <c r="BW514" s="2382"/>
      <c r="BX514" s="2382"/>
      <c r="BY514" s="589"/>
      <c r="BZ514" s="589"/>
      <c r="CA514" s="589"/>
    </row>
    <row r="515" spans="2:80" x14ac:dyDescent="0.25">
      <c r="B515" s="285"/>
      <c r="BG515" s="451"/>
      <c r="BH515" s="451"/>
      <c r="BI515" s="451"/>
      <c r="BK515" s="286"/>
    </row>
    <row r="516" spans="2:80" ht="18.75" x14ac:dyDescent="0.3">
      <c r="B516" s="285"/>
      <c r="D516" s="608" t="s">
        <v>496</v>
      </c>
      <c r="E516" s="205"/>
      <c r="F516" s="205"/>
      <c r="G516" s="205"/>
      <c r="H516" s="205"/>
      <c r="I516" s="205"/>
      <c r="J516" s="205"/>
      <c r="K516" s="205"/>
      <c r="L516" s="205"/>
      <c r="M516" s="205"/>
      <c r="N516" s="205"/>
      <c r="O516" s="205"/>
      <c r="P516" s="205"/>
      <c r="Q516" s="205"/>
      <c r="R516" s="205"/>
      <c r="S516" s="205"/>
      <c r="T516" s="205"/>
      <c r="U516" s="444"/>
      <c r="V516" s="444"/>
      <c r="W516" s="444"/>
      <c r="X516" s="444"/>
      <c r="Y516" s="444"/>
      <c r="Z516" s="444"/>
      <c r="AA516" s="444"/>
      <c r="AB516" s="444"/>
      <c r="AC516" s="444"/>
      <c r="AD516" s="444"/>
      <c r="AE516" s="444"/>
      <c r="AF516" s="444"/>
      <c r="AG516" s="444"/>
      <c r="AH516" s="444"/>
      <c r="AI516" s="444"/>
      <c r="AJ516" s="715"/>
      <c r="AK516" s="715"/>
      <c r="AL516" s="205"/>
      <c r="AM516" s="205"/>
      <c r="AN516" s="205"/>
      <c r="AO516" s="444"/>
      <c r="AP516" s="444"/>
      <c r="AQ516" s="444"/>
      <c r="AR516" s="444"/>
      <c r="AS516" s="205"/>
      <c r="AT516" s="205"/>
      <c r="AU516" s="205"/>
      <c r="AV516" s="205"/>
      <c r="AW516" s="205"/>
      <c r="AX516" s="205"/>
      <c r="AY516" s="205"/>
      <c r="AZ516" s="444"/>
      <c r="BA516" s="444"/>
      <c r="BB516" s="444"/>
      <c r="BC516" s="715"/>
      <c r="BD516" s="715"/>
      <c r="BE516" s="205"/>
      <c r="BF516" s="213"/>
      <c r="BG516" s="273"/>
      <c r="BH516" s="273"/>
      <c r="BI516" s="273"/>
      <c r="BJ516" s="290"/>
      <c r="BK516" s="375"/>
      <c r="BL516" s="290"/>
      <c r="BM516" s="290"/>
      <c r="BN516" s="290"/>
      <c r="BO516" s="290"/>
      <c r="BP516" s="290"/>
      <c r="BQ516" s="290"/>
      <c r="BR516" s="461"/>
      <c r="BS516" s="461"/>
      <c r="BT516" s="461"/>
      <c r="BU516" s="290"/>
      <c r="BV516" s="290"/>
      <c r="BW516" s="290"/>
      <c r="BX516" s="290"/>
      <c r="BY516" s="461"/>
      <c r="BZ516" s="461"/>
      <c r="CA516" s="461"/>
    </row>
    <row r="517" spans="2:80" ht="16.5" x14ac:dyDescent="0.3">
      <c r="B517" s="285"/>
      <c r="D517" s="53" t="s">
        <v>70</v>
      </c>
      <c r="E517" s="185" t="s">
        <v>131</v>
      </c>
      <c r="F517" s="54"/>
      <c r="G517" s="54"/>
      <c r="H517" s="49"/>
      <c r="I517" s="49"/>
      <c r="J517" s="49"/>
      <c r="K517" s="49"/>
      <c r="L517" s="49"/>
      <c r="M517" s="49"/>
      <c r="N517" s="171"/>
      <c r="O517" s="78" t="s">
        <v>53</v>
      </c>
      <c r="P517" s="2409"/>
      <c r="Q517" s="2586"/>
      <c r="R517" s="2586"/>
      <c r="S517" s="2586"/>
      <c r="T517" s="2586"/>
      <c r="U517" s="2586"/>
      <c r="V517" s="2586"/>
      <c r="W517" s="2586"/>
      <c r="X517" s="2586"/>
      <c r="Y517" s="2586"/>
      <c r="Z517" s="2586"/>
      <c r="AA517" s="2586"/>
      <c r="AB517" s="2586"/>
      <c r="AC517" s="2586"/>
      <c r="AD517" s="2586"/>
      <c r="AE517" s="2586"/>
      <c r="AF517" s="2586"/>
      <c r="AG517" s="2586"/>
      <c r="AH517" s="2586"/>
      <c r="AI517" s="2586"/>
      <c r="AJ517" s="2586"/>
      <c r="AK517" s="2586"/>
      <c r="AL517" s="2586"/>
      <c r="AM517" s="2586"/>
      <c r="AN517" s="2586"/>
      <c r="AO517" s="2586"/>
      <c r="AP517" s="2586"/>
      <c r="AQ517" s="2586"/>
      <c r="AR517" s="2586"/>
      <c r="AS517" s="2586"/>
      <c r="AT517" s="2410"/>
      <c r="AU517" s="2315" t="s">
        <v>194</v>
      </c>
      <c r="AV517" s="2315"/>
      <c r="AW517" s="2315" t="s">
        <v>194</v>
      </c>
      <c r="AX517" s="2315"/>
      <c r="AY517" s="247"/>
      <c r="AZ517" s="412"/>
      <c r="BA517" s="412"/>
      <c r="BB517" s="412"/>
      <c r="BC517" s="2383"/>
      <c r="BD517" s="2384"/>
      <c r="BE517" s="2316"/>
      <c r="BF517" s="2316"/>
      <c r="BG517" s="594"/>
      <c r="BH517" s="594"/>
      <c r="BI517" s="594"/>
      <c r="BJ517" s="306"/>
      <c r="BK517" s="376"/>
      <c r="BL517" s="306"/>
      <c r="BM517" s="2587"/>
      <c r="BN517" s="2587"/>
      <c r="BO517" s="2587"/>
      <c r="BP517" s="2587"/>
      <c r="BQ517" s="2587"/>
      <c r="BR517" s="2587"/>
      <c r="BS517" s="2587"/>
      <c r="BT517" s="2587"/>
      <c r="BU517" s="2587"/>
      <c r="BV517" s="2587"/>
      <c r="BW517" s="2587"/>
      <c r="BX517" s="2587"/>
      <c r="BY517" s="567"/>
      <c r="BZ517" s="567"/>
      <c r="CA517" s="567"/>
      <c r="CB517" s="250"/>
    </row>
    <row r="518" spans="2:80" ht="16.5" x14ac:dyDescent="0.3">
      <c r="B518" s="285"/>
      <c r="D518" s="30"/>
      <c r="E518" s="2662" t="s">
        <v>132</v>
      </c>
      <c r="F518" s="2662"/>
      <c r="G518" s="2662"/>
      <c r="H518" s="2662"/>
      <c r="I518" s="2662"/>
      <c r="J518" s="2662"/>
      <c r="K518" s="2662"/>
      <c r="L518" s="2662"/>
      <c r="M518" s="2662"/>
      <c r="N518" s="198"/>
      <c r="O518" s="367"/>
      <c r="P518" s="2453"/>
      <c r="Q518" s="2587"/>
      <c r="R518" s="2587"/>
      <c r="S518" s="2587"/>
      <c r="T518" s="2587"/>
      <c r="U518" s="2587"/>
      <c r="V518" s="2587"/>
      <c r="W518" s="2587"/>
      <c r="X518" s="2587"/>
      <c r="Y518" s="2587"/>
      <c r="Z518" s="2587"/>
      <c r="AA518" s="2587"/>
      <c r="AB518" s="2587"/>
      <c r="AC518" s="2587"/>
      <c r="AD518" s="2587"/>
      <c r="AE518" s="2587"/>
      <c r="AF518" s="2587"/>
      <c r="AG518" s="2587"/>
      <c r="AH518" s="2587"/>
      <c r="AI518" s="2587"/>
      <c r="AJ518" s="2587"/>
      <c r="AK518" s="2587"/>
      <c r="AL518" s="2587"/>
      <c r="AM518" s="2587"/>
      <c r="AN518" s="2587"/>
      <c r="AO518" s="2587"/>
      <c r="AP518" s="2587"/>
      <c r="AQ518" s="2587"/>
      <c r="AR518" s="2587"/>
      <c r="AS518" s="2587"/>
      <c r="AT518" s="2454"/>
      <c r="AU518" s="2316"/>
      <c r="AV518" s="2316"/>
      <c r="AW518" s="2316"/>
      <c r="AX518" s="2316"/>
      <c r="AY518" s="247"/>
      <c r="AZ518" s="412"/>
      <c r="BA518" s="412"/>
      <c r="BB518" s="412"/>
      <c r="BC518" s="2383"/>
      <c r="BD518" s="2384"/>
      <c r="BE518" s="2316"/>
      <c r="BF518" s="2316"/>
      <c r="BG518" s="594"/>
      <c r="BH518" s="594"/>
      <c r="BI518" s="594"/>
      <c r="BJ518" s="306"/>
      <c r="BK518" s="376"/>
      <c r="BL518" s="306"/>
      <c r="BM518" s="2587"/>
      <c r="BN518" s="2587"/>
      <c r="BO518" s="2587"/>
      <c r="BP518" s="2587"/>
      <c r="BQ518" s="2587"/>
      <c r="BR518" s="2587"/>
      <c r="BS518" s="2587"/>
      <c r="BT518" s="2587"/>
      <c r="BU518" s="2587"/>
      <c r="BV518" s="2587"/>
      <c r="BW518" s="2587"/>
      <c r="BX518" s="2587"/>
      <c r="BY518" s="567"/>
      <c r="BZ518" s="567"/>
      <c r="CA518" s="567"/>
      <c r="CB518" s="250"/>
    </row>
    <row r="519" spans="2:80" ht="16.5" x14ac:dyDescent="0.3">
      <c r="B519" s="285"/>
      <c r="D519" s="149" t="s">
        <v>448</v>
      </c>
      <c r="E519" s="102" t="s">
        <v>133</v>
      </c>
      <c r="F519" s="138"/>
      <c r="G519" s="138"/>
      <c r="H519" s="138"/>
      <c r="I519" s="138"/>
      <c r="J519" s="109"/>
      <c r="K519" s="109"/>
      <c r="L519" s="109"/>
      <c r="M519" s="109"/>
      <c r="N519" s="164"/>
      <c r="O519" s="367"/>
      <c r="P519" s="2453"/>
      <c r="Q519" s="2587"/>
      <c r="R519" s="2587"/>
      <c r="S519" s="2587"/>
      <c r="T519" s="2587"/>
      <c r="U519" s="2587"/>
      <c r="V519" s="2587"/>
      <c r="W519" s="2587"/>
      <c r="X519" s="2587"/>
      <c r="Y519" s="2587"/>
      <c r="Z519" s="2587"/>
      <c r="AA519" s="2587"/>
      <c r="AB519" s="2587"/>
      <c r="AC519" s="2587"/>
      <c r="AD519" s="2587"/>
      <c r="AE519" s="2587"/>
      <c r="AF519" s="2587"/>
      <c r="AG519" s="2587"/>
      <c r="AH519" s="2587"/>
      <c r="AI519" s="2587"/>
      <c r="AJ519" s="2587"/>
      <c r="AK519" s="2587"/>
      <c r="AL519" s="2587"/>
      <c r="AM519" s="2587"/>
      <c r="AN519" s="2587"/>
      <c r="AO519" s="2587"/>
      <c r="AP519" s="2587"/>
      <c r="AQ519" s="2587"/>
      <c r="AR519" s="2587"/>
      <c r="AS519" s="2587"/>
      <c r="AT519" s="2454"/>
      <c r="AU519" s="2313"/>
      <c r="AV519" s="2314"/>
      <c r="AW519" s="2313"/>
      <c r="AX519" s="2314"/>
      <c r="AY519" s="247"/>
      <c r="AZ519" s="412"/>
      <c r="BA519" s="412"/>
      <c r="BB519" s="412"/>
      <c r="BC519" s="2383"/>
      <c r="BD519" s="2384"/>
      <c r="BE519" s="2313"/>
      <c r="BF519" s="2314"/>
      <c r="BG519" s="594"/>
      <c r="BH519" s="594"/>
      <c r="BI519" s="594"/>
      <c r="BJ519" s="306"/>
      <c r="BK519" s="376"/>
      <c r="BL519" s="306"/>
      <c r="BM519" s="2587"/>
      <c r="BN519" s="2587"/>
      <c r="BO519" s="2587"/>
      <c r="BP519" s="2587"/>
      <c r="BQ519" s="2587"/>
      <c r="BR519" s="2587"/>
      <c r="BS519" s="2587"/>
      <c r="BT519" s="2587"/>
      <c r="BU519" s="2587"/>
      <c r="BV519" s="2587"/>
      <c r="BW519" s="2587"/>
      <c r="BX519" s="2587"/>
      <c r="BY519" s="567"/>
      <c r="BZ519" s="567"/>
      <c r="CA519" s="567"/>
      <c r="CB519" s="250"/>
    </row>
    <row r="520" spans="2:80" ht="16.5" x14ac:dyDescent="0.3">
      <c r="B520" s="285"/>
      <c r="D520" s="30"/>
      <c r="E520" s="223" t="s">
        <v>583</v>
      </c>
      <c r="F520" s="254"/>
      <c r="G520" s="31"/>
      <c r="H520" s="31"/>
      <c r="I520" s="31"/>
      <c r="J520" s="31"/>
      <c r="K520" s="31"/>
      <c r="L520" s="31"/>
      <c r="M520" s="31"/>
      <c r="N520" s="198"/>
      <c r="O520" s="78" t="s">
        <v>53</v>
      </c>
      <c r="P520" s="2453"/>
      <c r="Q520" s="2587"/>
      <c r="R520" s="2587"/>
      <c r="S520" s="2587"/>
      <c r="T520" s="2587"/>
      <c r="U520" s="2587"/>
      <c r="V520" s="2587"/>
      <c r="W520" s="2587"/>
      <c r="X520" s="2587"/>
      <c r="Y520" s="2587"/>
      <c r="Z520" s="2587"/>
      <c r="AA520" s="2587"/>
      <c r="AB520" s="2587"/>
      <c r="AC520" s="2587"/>
      <c r="AD520" s="2587"/>
      <c r="AE520" s="2587"/>
      <c r="AF520" s="2587"/>
      <c r="AG520" s="2587"/>
      <c r="AH520" s="2587"/>
      <c r="AI520" s="2587"/>
      <c r="AJ520" s="2587"/>
      <c r="AK520" s="2587"/>
      <c r="AL520" s="2587"/>
      <c r="AM520" s="2587"/>
      <c r="AN520" s="2587"/>
      <c r="AO520" s="2587"/>
      <c r="AP520" s="2587"/>
      <c r="AQ520" s="2587"/>
      <c r="AR520" s="2587"/>
      <c r="AS520" s="2587"/>
      <c r="AT520" s="2454"/>
      <c r="AU520" s="2313">
        <v>1</v>
      </c>
      <c r="AV520" s="2314"/>
      <c r="AW520" s="2491">
        <v>1</v>
      </c>
      <c r="AX520" s="2492"/>
      <c r="AY520" s="428" t="str">
        <f>IF(AW520=AU520,"Y","")</f>
        <v>Y</v>
      </c>
      <c r="AZ520" s="412"/>
      <c r="BA520" s="412"/>
      <c r="BB520" s="412"/>
      <c r="BC520" s="2333" t="s">
        <v>670</v>
      </c>
      <c r="BD520" s="2334"/>
      <c r="BE520" s="2351">
        <f>[39]Introduction!$Q$11</f>
        <v>1410.6498570450437</v>
      </c>
      <c r="BF520" s="2352"/>
      <c r="BG520" s="594"/>
      <c r="BH520" s="594"/>
      <c r="BI520" s="594"/>
      <c r="BJ520" s="306"/>
      <c r="BK520" s="376"/>
      <c r="BL520" s="306"/>
      <c r="BM520" s="2587"/>
      <c r="BN520" s="2587"/>
      <c r="BO520" s="2587"/>
      <c r="BP520" s="2587"/>
      <c r="BQ520" s="2587"/>
      <c r="BR520" s="2587"/>
      <c r="BS520" s="2587"/>
      <c r="BT520" s="2587"/>
      <c r="BU520" s="2587"/>
      <c r="BV520" s="2587"/>
      <c r="BW520" s="2587"/>
      <c r="BX520" s="2587"/>
      <c r="BY520" s="567"/>
      <c r="BZ520" s="567"/>
      <c r="CA520" s="567"/>
      <c r="CB520" s="250"/>
    </row>
    <row r="521" spans="2:80" ht="16.5" x14ac:dyDescent="0.3">
      <c r="B521" s="285"/>
      <c r="D521" s="32"/>
      <c r="E521" s="253" t="s">
        <v>584</v>
      </c>
      <c r="F521" s="141"/>
      <c r="G521" s="109"/>
      <c r="H521" s="109"/>
      <c r="I521" s="109"/>
      <c r="J521" s="109"/>
      <c r="K521" s="109"/>
      <c r="L521" s="109"/>
      <c r="M521" s="109"/>
      <c r="N521" s="164"/>
      <c r="O521" s="78" t="s">
        <v>53</v>
      </c>
      <c r="P521" s="2453"/>
      <c r="Q521" s="2587"/>
      <c r="R521" s="2587"/>
      <c r="S521" s="2587"/>
      <c r="T521" s="2587"/>
      <c r="U521" s="2587"/>
      <c r="V521" s="2587"/>
      <c r="W521" s="2587"/>
      <c r="X521" s="2587"/>
      <c r="Y521" s="2587"/>
      <c r="Z521" s="2587"/>
      <c r="AA521" s="2587"/>
      <c r="AB521" s="2587"/>
      <c r="AC521" s="2587"/>
      <c r="AD521" s="2587"/>
      <c r="AE521" s="2587"/>
      <c r="AF521" s="2587"/>
      <c r="AG521" s="2587"/>
      <c r="AH521" s="2587"/>
      <c r="AI521" s="2587"/>
      <c r="AJ521" s="2587"/>
      <c r="AK521" s="2587"/>
      <c r="AL521" s="2587"/>
      <c r="AM521" s="2587"/>
      <c r="AN521" s="2587"/>
      <c r="AO521" s="2587"/>
      <c r="AP521" s="2587"/>
      <c r="AQ521" s="2587"/>
      <c r="AR521" s="2587"/>
      <c r="AS521" s="2587"/>
      <c r="AT521" s="2454"/>
      <c r="AU521" s="2313">
        <v>1</v>
      </c>
      <c r="AV521" s="2314"/>
      <c r="AW521" s="2491">
        <v>1</v>
      </c>
      <c r="AX521" s="2492"/>
      <c r="AY521" s="428" t="str">
        <f>IF(AW521=AU521,"Y","")</f>
        <v>Y</v>
      </c>
      <c r="AZ521" s="412"/>
      <c r="BA521" s="412"/>
      <c r="BB521" s="412"/>
      <c r="BC521" s="2337"/>
      <c r="BD521" s="2338"/>
      <c r="BE521" s="2355"/>
      <c r="BF521" s="2356"/>
      <c r="BG521" s="594"/>
      <c r="BH521" s="594"/>
      <c r="BI521" s="594"/>
      <c r="BJ521" s="306"/>
      <c r="BK521" s="376"/>
      <c r="BL521" s="306"/>
      <c r="BM521" s="2587"/>
      <c r="BN521" s="2587"/>
      <c r="BO521" s="2587"/>
      <c r="BP521" s="2587"/>
      <c r="BQ521" s="2587"/>
      <c r="BR521" s="2587"/>
      <c r="BS521" s="2587"/>
      <c r="BT521" s="2587"/>
      <c r="BU521" s="2587"/>
      <c r="BV521" s="2587"/>
      <c r="BW521" s="2587"/>
      <c r="BX521" s="2587"/>
      <c r="BY521" s="567"/>
      <c r="BZ521" s="567"/>
      <c r="CA521" s="567"/>
      <c r="CB521" s="250"/>
    </row>
    <row r="522" spans="2:80" ht="16.5" x14ac:dyDescent="0.3">
      <c r="B522" s="285"/>
      <c r="D522" s="304" t="s">
        <v>449</v>
      </c>
      <c r="E522" s="166" t="s">
        <v>312</v>
      </c>
      <c r="F522" s="65"/>
      <c r="G522" s="65"/>
      <c r="H522" s="31"/>
      <c r="I522" s="31"/>
      <c r="J522" s="31"/>
      <c r="K522" s="31"/>
      <c r="L522" s="31"/>
      <c r="M522" s="31"/>
      <c r="N522" s="198"/>
      <c r="O522" s="80" t="s">
        <v>180</v>
      </c>
      <c r="P522" s="2453"/>
      <c r="Q522" s="2587"/>
      <c r="R522" s="2587"/>
      <c r="S522" s="2587"/>
      <c r="T522" s="2587"/>
      <c r="U522" s="2587"/>
      <c r="V522" s="2587"/>
      <c r="W522" s="2587"/>
      <c r="X522" s="2587"/>
      <c r="Y522" s="2587"/>
      <c r="Z522" s="2587"/>
      <c r="AA522" s="2587"/>
      <c r="AB522" s="2587"/>
      <c r="AC522" s="2587"/>
      <c r="AD522" s="2587"/>
      <c r="AE522" s="2587"/>
      <c r="AF522" s="2587"/>
      <c r="AG522" s="2587"/>
      <c r="AH522" s="2587"/>
      <c r="AI522" s="2587"/>
      <c r="AJ522" s="2587"/>
      <c r="AK522" s="2587"/>
      <c r="AL522" s="2587"/>
      <c r="AM522" s="2587"/>
      <c r="AN522" s="2587"/>
      <c r="AO522" s="2587"/>
      <c r="AP522" s="2587"/>
      <c r="AQ522" s="2587"/>
      <c r="AR522" s="2587"/>
      <c r="AS522" s="2587"/>
      <c r="AT522" s="2454"/>
      <c r="AU522" s="2313">
        <v>2</v>
      </c>
      <c r="AV522" s="2314"/>
      <c r="AW522" s="2491">
        <v>2</v>
      </c>
      <c r="AX522" s="2492"/>
      <c r="AY522" s="247"/>
      <c r="AZ522" s="412"/>
      <c r="BA522" s="412"/>
      <c r="BB522" s="412"/>
      <c r="BC522" s="2383"/>
      <c r="BD522" s="2384"/>
      <c r="BE522" s="2313"/>
      <c r="BF522" s="2314"/>
      <c r="BG522" s="594"/>
      <c r="BH522" s="594"/>
      <c r="BI522" s="594"/>
      <c r="BJ522" s="306"/>
      <c r="BK522" s="376"/>
      <c r="BL522" s="306"/>
      <c r="BM522" s="2587"/>
      <c r="BN522" s="2587"/>
      <c r="BO522" s="2587"/>
      <c r="BP522" s="2587"/>
      <c r="BQ522" s="2587"/>
      <c r="BR522" s="2587"/>
      <c r="BS522" s="2587"/>
      <c r="BT522" s="2587"/>
      <c r="BU522" s="2587"/>
      <c r="BV522" s="2587"/>
      <c r="BW522" s="2587"/>
      <c r="BX522" s="2587"/>
      <c r="BY522" s="567"/>
      <c r="BZ522" s="567"/>
      <c r="CA522" s="567"/>
      <c r="CB522" s="250"/>
    </row>
    <row r="523" spans="2:80" ht="16.5" x14ac:dyDescent="0.3">
      <c r="B523" s="285"/>
      <c r="D523" s="2432" t="s">
        <v>40</v>
      </c>
      <c r="E523" s="2433"/>
      <c r="F523" s="2433"/>
      <c r="G523" s="2433"/>
      <c r="H523" s="2433"/>
      <c r="I523" s="2433"/>
      <c r="J523" s="2433"/>
      <c r="K523" s="2433"/>
      <c r="L523" s="2433"/>
      <c r="M523" s="2433"/>
      <c r="N523" s="2433"/>
      <c r="O523" s="2433"/>
      <c r="P523" s="283"/>
      <c r="Q523" s="264"/>
      <c r="R523" s="264"/>
      <c r="S523" s="264"/>
      <c r="T523" s="264"/>
      <c r="U523" s="264"/>
      <c r="V523" s="264"/>
      <c r="W523" s="264"/>
      <c r="X523" s="264"/>
      <c r="Y523" s="264"/>
      <c r="Z523" s="264"/>
      <c r="AA523" s="264"/>
      <c r="AB523" s="264"/>
      <c r="AC523" s="264"/>
      <c r="AD523" s="264"/>
      <c r="AE523" s="264"/>
      <c r="AF523" s="264"/>
      <c r="AG523" s="264"/>
      <c r="AH523" s="264"/>
      <c r="AI523" s="264"/>
      <c r="AJ523" s="264"/>
      <c r="AK523" s="264"/>
      <c r="AL523" s="264"/>
      <c r="AM523" s="264"/>
      <c r="AN523" s="264"/>
      <c r="AO523" s="264"/>
      <c r="AP523" s="264"/>
      <c r="AQ523" s="264"/>
      <c r="AR523" s="264"/>
      <c r="AS523" s="264"/>
      <c r="AT523" s="265"/>
      <c r="AU523" s="2397">
        <f>SUM(AU520:AV522)</f>
        <v>4</v>
      </c>
      <c r="AV523" s="2398"/>
      <c r="AW523" s="2397">
        <f>SUM(AW520:AX522)</f>
        <v>4</v>
      </c>
      <c r="AX523" s="2398"/>
      <c r="AY523" s="315">
        <f>AW520+AW521</f>
        <v>2</v>
      </c>
      <c r="AZ523" s="626">
        <f>AU520+AU521</f>
        <v>2</v>
      </c>
      <c r="BA523" s="625">
        <f>AU522</f>
        <v>2</v>
      </c>
      <c r="BB523" s="626"/>
      <c r="BC523" s="2427"/>
      <c r="BD523" s="2428"/>
      <c r="BE523" s="2397">
        <f>BE520+BE521</f>
        <v>1410.6498570450437</v>
      </c>
      <c r="BF523" s="2398"/>
      <c r="BG523" s="341"/>
      <c r="BH523" s="341"/>
      <c r="BI523" s="341"/>
      <c r="BJ523" s="341"/>
      <c r="BK523" s="378"/>
      <c r="BL523" s="341"/>
      <c r="BM523" s="2587"/>
      <c r="BN523" s="2587"/>
      <c r="BO523" s="2587"/>
      <c r="BP523" s="2587"/>
      <c r="BQ523" s="2587"/>
      <c r="BR523" s="2587"/>
      <c r="BS523" s="2587"/>
      <c r="BT523" s="2587"/>
      <c r="BU523" s="2587"/>
      <c r="BV523" s="2587"/>
      <c r="BW523" s="2587"/>
      <c r="BX523" s="2587"/>
      <c r="BY523" s="567"/>
      <c r="BZ523" s="567"/>
      <c r="CA523" s="567"/>
      <c r="CB523" s="250"/>
    </row>
    <row r="524" spans="2:80" x14ac:dyDescent="0.25">
      <c r="B524" s="285"/>
      <c r="BG524" s="451"/>
      <c r="BH524" s="451"/>
      <c r="BI524" s="451"/>
      <c r="BK524" s="286"/>
    </row>
    <row r="525" spans="2:80" ht="18.75" x14ac:dyDescent="0.3">
      <c r="B525" s="285"/>
      <c r="D525" s="608" t="s">
        <v>497</v>
      </c>
      <c r="E525" s="205"/>
      <c r="F525" s="205"/>
      <c r="G525" s="205"/>
      <c r="H525" s="205"/>
      <c r="I525" s="205"/>
      <c r="J525" s="205"/>
      <c r="K525" s="205"/>
      <c r="L525" s="205"/>
      <c r="M525" s="205"/>
      <c r="N525" s="205"/>
      <c r="O525" s="205"/>
      <c r="P525" s="205"/>
      <c r="Q525" s="205"/>
      <c r="R525" s="205"/>
      <c r="S525" s="205"/>
      <c r="T525" s="205"/>
      <c r="U525" s="444"/>
      <c r="V525" s="444"/>
      <c r="W525" s="444"/>
      <c r="X525" s="444"/>
      <c r="Y525" s="444"/>
      <c r="Z525" s="444"/>
      <c r="AA525" s="444"/>
      <c r="AB525" s="444"/>
      <c r="AC525" s="444"/>
      <c r="AD525" s="444"/>
      <c r="AE525" s="444"/>
      <c r="AF525" s="444"/>
      <c r="AG525" s="444"/>
      <c r="AH525" s="444"/>
      <c r="AI525" s="444"/>
      <c r="AJ525" s="715"/>
      <c r="AK525" s="715"/>
      <c r="AL525" s="205"/>
      <c r="AM525" s="205"/>
      <c r="AN525" s="205"/>
      <c r="AO525" s="444"/>
      <c r="AP525" s="444"/>
      <c r="AQ525" s="444"/>
      <c r="AR525" s="444"/>
      <c r="AS525" s="205"/>
      <c r="AT525" s="205"/>
      <c r="AU525" s="205"/>
      <c r="AV525" s="205"/>
      <c r="AW525" s="205"/>
      <c r="AX525" s="205"/>
      <c r="AY525" s="205"/>
      <c r="AZ525" s="444"/>
      <c r="BA525" s="444"/>
      <c r="BB525" s="444"/>
      <c r="BC525" s="715"/>
      <c r="BD525" s="715"/>
      <c r="BE525" s="205"/>
      <c r="BF525" s="205"/>
      <c r="BG525" s="273"/>
      <c r="BH525" s="273"/>
      <c r="BI525" s="273"/>
      <c r="BJ525" s="290"/>
      <c r="BK525" s="375"/>
      <c r="BL525" s="290"/>
      <c r="BM525" s="290"/>
      <c r="BN525" s="290"/>
      <c r="BO525" s="290"/>
      <c r="BP525" s="290"/>
      <c r="BQ525" s="290"/>
      <c r="BR525" s="461"/>
      <c r="BS525" s="461"/>
      <c r="BT525" s="461"/>
      <c r="BU525" s="290"/>
      <c r="BV525" s="290"/>
      <c r="BW525" s="290"/>
      <c r="BX525" s="290"/>
      <c r="BY525" s="461"/>
      <c r="BZ525" s="461"/>
      <c r="CA525" s="461"/>
    </row>
    <row r="526" spans="2:80" ht="16.5" x14ac:dyDescent="0.3">
      <c r="B526" s="285"/>
      <c r="D526" s="62" t="s">
        <v>59</v>
      </c>
      <c r="E526" s="231" t="s">
        <v>313</v>
      </c>
      <c r="F526" s="292"/>
      <c r="G526" s="292"/>
      <c r="H526" s="292"/>
      <c r="I526" s="106"/>
      <c r="J526" s="106"/>
      <c r="K526" s="106"/>
      <c r="L526" s="106"/>
      <c r="M526" s="106"/>
      <c r="N526" s="107"/>
      <c r="O526" s="391"/>
      <c r="P526" s="2453"/>
      <c r="Q526" s="2587"/>
      <c r="R526" s="2587"/>
      <c r="S526" s="2587"/>
      <c r="T526" s="2587"/>
      <c r="U526" s="2587"/>
      <c r="V526" s="2587"/>
      <c r="W526" s="2587"/>
      <c r="X526" s="2587"/>
      <c r="Y526" s="2587"/>
      <c r="Z526" s="2587"/>
      <c r="AA526" s="2587"/>
      <c r="AB526" s="2587"/>
      <c r="AC526" s="2587"/>
      <c r="AD526" s="2587"/>
      <c r="AE526" s="2587"/>
      <c r="AF526" s="2587"/>
      <c r="AG526" s="2587"/>
      <c r="AH526" s="2587"/>
      <c r="AI526" s="2587"/>
      <c r="AJ526" s="2587"/>
      <c r="AK526" s="2587"/>
      <c r="AL526" s="2587"/>
      <c r="AM526" s="2587"/>
      <c r="AN526" s="2587"/>
      <c r="AO526" s="2587"/>
      <c r="AP526" s="2587"/>
      <c r="AQ526" s="2587"/>
      <c r="AR526" s="2587"/>
      <c r="AS526" s="2587"/>
      <c r="AT526" s="2454"/>
      <c r="AU526" s="2313"/>
      <c r="AV526" s="2314"/>
      <c r="AW526" s="2313"/>
      <c r="AX526" s="2314"/>
      <c r="AY526" s="247"/>
      <c r="AZ526" s="412"/>
      <c r="BA526" s="412"/>
      <c r="BB526" s="412"/>
      <c r="BC526" s="2383"/>
      <c r="BD526" s="2384"/>
      <c r="BE526" s="2313"/>
      <c r="BF526" s="2314"/>
      <c r="BG526" s="594"/>
      <c r="BH526" s="594"/>
      <c r="BI526" s="594"/>
      <c r="BJ526" s="306"/>
      <c r="BK526" s="376"/>
      <c r="BL526" s="306"/>
      <c r="BM526" s="2587"/>
      <c r="BN526" s="2587"/>
      <c r="BO526" s="2587"/>
      <c r="BP526" s="2587"/>
      <c r="BQ526" s="2587"/>
      <c r="BR526" s="2587"/>
      <c r="BS526" s="2587"/>
      <c r="BT526" s="2587"/>
      <c r="BU526" s="2587"/>
      <c r="BV526" s="2587"/>
      <c r="BW526" s="2587"/>
      <c r="BX526" s="2587"/>
      <c r="BY526" s="567"/>
      <c r="BZ526" s="567"/>
      <c r="CA526" s="567"/>
    </row>
    <row r="527" spans="2:80" ht="16.5" x14ac:dyDescent="0.3">
      <c r="B527" s="285"/>
      <c r="D527" s="362"/>
      <c r="E527" s="540" t="s">
        <v>585</v>
      </c>
      <c r="F527" s="64"/>
      <c r="G527" s="64"/>
      <c r="H527" s="363"/>
      <c r="I527" s="363"/>
      <c r="J527" s="363"/>
      <c r="K527" s="363"/>
      <c r="L527" s="363"/>
      <c r="M527" s="363"/>
      <c r="N527" s="364"/>
      <c r="O527" s="77" t="s">
        <v>181</v>
      </c>
      <c r="P527" s="2453"/>
      <c r="Q527" s="2587"/>
      <c r="R527" s="2587"/>
      <c r="S527" s="2587"/>
      <c r="T527" s="2587"/>
      <c r="U527" s="2587"/>
      <c r="V527" s="2587"/>
      <c r="W527" s="2587"/>
      <c r="X527" s="2587"/>
      <c r="Y527" s="2587"/>
      <c r="Z527" s="2587"/>
      <c r="AA527" s="2587"/>
      <c r="AB527" s="2587"/>
      <c r="AC527" s="2587"/>
      <c r="AD527" s="2587"/>
      <c r="AE527" s="2587"/>
      <c r="AF527" s="2587"/>
      <c r="AG527" s="2587"/>
      <c r="AH527" s="2587"/>
      <c r="AI527" s="2587"/>
      <c r="AJ527" s="2587"/>
      <c r="AK527" s="2587"/>
      <c r="AL527" s="2587"/>
      <c r="AM527" s="2587"/>
      <c r="AN527" s="2587"/>
      <c r="AO527" s="2587"/>
      <c r="AP527" s="2587"/>
      <c r="AQ527" s="2587"/>
      <c r="AR527" s="2587"/>
      <c r="AS527" s="2587"/>
      <c r="AT527" s="2454"/>
      <c r="AU527" s="2313">
        <v>1</v>
      </c>
      <c r="AV527" s="2314"/>
      <c r="AW527" s="2491"/>
      <c r="AX527" s="2492"/>
      <c r="AY527" s="247"/>
      <c r="AZ527" s="412"/>
      <c r="BA527" s="412"/>
      <c r="BB527" s="412"/>
      <c r="BC527" s="2383"/>
      <c r="BD527" s="2384"/>
      <c r="BE527" s="2313"/>
      <c r="BF527" s="2314"/>
      <c r="BG527" s="594"/>
      <c r="BH527" s="594"/>
      <c r="BI527" s="594"/>
      <c r="BJ527" s="395"/>
      <c r="BK527" s="376"/>
      <c r="BL527" s="395"/>
      <c r="BM527" s="2587"/>
      <c r="BN527" s="2587"/>
      <c r="BO527" s="2587"/>
      <c r="BP527" s="2587"/>
      <c r="BQ527" s="2587"/>
      <c r="BR527" s="2587"/>
      <c r="BS527" s="2587"/>
      <c r="BT527" s="2587"/>
      <c r="BU527" s="2587"/>
      <c r="BV527" s="2587"/>
      <c r="BW527" s="2587"/>
      <c r="BX527" s="2587"/>
      <c r="BY527" s="567"/>
      <c r="BZ527" s="567"/>
      <c r="CA527" s="567"/>
    </row>
    <row r="528" spans="2:80" ht="16.5" x14ac:dyDescent="0.3">
      <c r="B528" s="285"/>
      <c r="D528" s="362"/>
      <c r="E528" s="540" t="s">
        <v>586</v>
      </c>
      <c r="F528" s="64"/>
      <c r="G528" s="64"/>
      <c r="H528" s="363"/>
      <c r="I528" s="363"/>
      <c r="J528" s="363"/>
      <c r="K528" s="363"/>
      <c r="L528" s="363"/>
      <c r="M528" s="363"/>
      <c r="N528" s="364"/>
      <c r="O528" s="77" t="s">
        <v>181</v>
      </c>
      <c r="P528" s="2453"/>
      <c r="Q528" s="2587"/>
      <c r="R528" s="2587"/>
      <c r="S528" s="2587"/>
      <c r="T528" s="2587"/>
      <c r="U528" s="2587"/>
      <c r="V528" s="2587"/>
      <c r="W528" s="2587"/>
      <c r="X528" s="2587"/>
      <c r="Y528" s="2587"/>
      <c r="Z528" s="2587"/>
      <c r="AA528" s="2587"/>
      <c r="AB528" s="2587"/>
      <c r="AC528" s="2587"/>
      <c r="AD528" s="2587"/>
      <c r="AE528" s="2587"/>
      <c r="AF528" s="2587"/>
      <c r="AG528" s="2587"/>
      <c r="AH528" s="2587"/>
      <c r="AI528" s="2587"/>
      <c r="AJ528" s="2587"/>
      <c r="AK528" s="2587"/>
      <c r="AL528" s="2587"/>
      <c r="AM528" s="2587"/>
      <c r="AN528" s="2587"/>
      <c r="AO528" s="2587"/>
      <c r="AP528" s="2587"/>
      <c r="AQ528" s="2587"/>
      <c r="AR528" s="2587"/>
      <c r="AS528" s="2587"/>
      <c r="AT528" s="2454"/>
      <c r="AU528" s="2313">
        <v>2</v>
      </c>
      <c r="AV528" s="2314"/>
      <c r="AW528" s="2491"/>
      <c r="AX528" s="2492"/>
      <c r="AY528" s="247"/>
      <c r="AZ528" s="412"/>
      <c r="BA528" s="412"/>
      <c r="BB528" s="412"/>
      <c r="BC528" s="2383"/>
      <c r="BD528" s="2384"/>
      <c r="BE528" s="2313"/>
      <c r="BF528" s="2314"/>
      <c r="BG528" s="594"/>
      <c r="BH528" s="594"/>
      <c r="BI528" s="594"/>
      <c r="BJ528" s="395"/>
      <c r="BK528" s="376"/>
      <c r="BL528" s="395"/>
      <c r="BM528" s="2587"/>
      <c r="BN528" s="2587"/>
      <c r="BO528" s="2587"/>
      <c r="BP528" s="2587"/>
      <c r="BQ528" s="2587"/>
      <c r="BR528" s="2587"/>
      <c r="BS528" s="2587"/>
      <c r="BT528" s="2587"/>
      <c r="BU528" s="2587"/>
      <c r="BV528" s="2587"/>
      <c r="BW528" s="2587"/>
      <c r="BX528" s="2587"/>
      <c r="BY528" s="567"/>
      <c r="BZ528" s="567"/>
      <c r="CA528" s="567"/>
    </row>
    <row r="529" spans="2:79" ht="16.5" x14ac:dyDescent="0.3">
      <c r="B529" s="285"/>
      <c r="D529" s="362"/>
      <c r="E529" s="540" t="s">
        <v>587</v>
      </c>
      <c r="F529" s="64"/>
      <c r="G529" s="64"/>
      <c r="H529" s="363"/>
      <c r="I529" s="363"/>
      <c r="J529" s="363"/>
      <c r="K529" s="363"/>
      <c r="L529" s="363"/>
      <c r="M529" s="363"/>
      <c r="N529" s="364"/>
      <c r="O529" s="77" t="s">
        <v>181</v>
      </c>
      <c r="P529" s="2453"/>
      <c r="Q529" s="2587"/>
      <c r="R529" s="2587"/>
      <c r="S529" s="2587"/>
      <c r="T529" s="2587"/>
      <c r="U529" s="2587"/>
      <c r="V529" s="2587"/>
      <c r="W529" s="2587"/>
      <c r="X529" s="2587"/>
      <c r="Y529" s="2587"/>
      <c r="Z529" s="2587"/>
      <c r="AA529" s="2587"/>
      <c r="AB529" s="2587"/>
      <c r="AC529" s="2587"/>
      <c r="AD529" s="2587"/>
      <c r="AE529" s="2587"/>
      <c r="AF529" s="2587"/>
      <c r="AG529" s="2587"/>
      <c r="AH529" s="2587"/>
      <c r="AI529" s="2587"/>
      <c r="AJ529" s="2587"/>
      <c r="AK529" s="2587"/>
      <c r="AL529" s="2587"/>
      <c r="AM529" s="2587"/>
      <c r="AN529" s="2587"/>
      <c r="AO529" s="2587"/>
      <c r="AP529" s="2587"/>
      <c r="AQ529" s="2587"/>
      <c r="AR529" s="2587"/>
      <c r="AS529" s="2587"/>
      <c r="AT529" s="2454"/>
      <c r="AU529" s="2313">
        <v>3</v>
      </c>
      <c r="AV529" s="2314"/>
      <c r="AW529" s="2491">
        <v>3</v>
      </c>
      <c r="AX529" s="2492"/>
      <c r="AY529" s="247"/>
      <c r="AZ529" s="412"/>
      <c r="BA529" s="412"/>
      <c r="BB529" s="412"/>
      <c r="BC529" s="2383"/>
      <c r="BD529" s="2384"/>
      <c r="BE529" s="2313"/>
      <c r="BF529" s="2314"/>
      <c r="BG529" s="594"/>
      <c r="BH529" s="594"/>
      <c r="BI529" s="594"/>
      <c r="BJ529" s="395"/>
      <c r="BK529" s="376"/>
      <c r="BL529" s="395"/>
      <c r="BM529" s="2587"/>
      <c r="BN529" s="2587"/>
      <c r="BO529" s="2587"/>
      <c r="BP529" s="2587"/>
      <c r="BQ529" s="2587"/>
      <c r="BR529" s="2587"/>
      <c r="BS529" s="2587"/>
      <c r="BT529" s="2587"/>
      <c r="BU529" s="2587"/>
      <c r="BV529" s="2587"/>
      <c r="BW529" s="2587"/>
      <c r="BX529" s="2587"/>
      <c r="BY529" s="567"/>
      <c r="BZ529" s="567"/>
      <c r="CA529" s="567"/>
    </row>
    <row r="530" spans="2:79" ht="16.5" x14ac:dyDescent="0.3">
      <c r="B530" s="285"/>
      <c r="D530" s="229" t="s">
        <v>61</v>
      </c>
      <c r="E530" s="230" t="s">
        <v>134</v>
      </c>
      <c r="F530" s="21"/>
      <c r="G530" s="255"/>
      <c r="H530" s="255"/>
      <c r="I530" s="255"/>
      <c r="J530" s="255"/>
      <c r="K530" s="21"/>
      <c r="L530" s="21"/>
      <c r="M530" s="21"/>
      <c r="N530" s="22"/>
      <c r="O530" s="77" t="s">
        <v>181</v>
      </c>
      <c r="P530" s="2411"/>
      <c r="Q530" s="2588"/>
      <c r="R530" s="2588"/>
      <c r="S530" s="2588"/>
      <c r="T530" s="2588"/>
      <c r="U530" s="2588"/>
      <c r="V530" s="2588"/>
      <c r="W530" s="2588"/>
      <c r="X530" s="2588"/>
      <c r="Y530" s="2588"/>
      <c r="Z530" s="2588"/>
      <c r="AA530" s="2588"/>
      <c r="AB530" s="2588"/>
      <c r="AC530" s="2588"/>
      <c r="AD530" s="2588"/>
      <c r="AE530" s="2588"/>
      <c r="AF530" s="2588"/>
      <c r="AG530" s="2588"/>
      <c r="AH530" s="2588"/>
      <c r="AI530" s="2588"/>
      <c r="AJ530" s="2588"/>
      <c r="AK530" s="2588"/>
      <c r="AL530" s="2588"/>
      <c r="AM530" s="2588"/>
      <c r="AN530" s="2588"/>
      <c r="AO530" s="2588"/>
      <c r="AP530" s="2588"/>
      <c r="AQ530" s="2588"/>
      <c r="AR530" s="2588"/>
      <c r="AS530" s="2588"/>
      <c r="AT530" s="2412"/>
      <c r="AU530" s="2313">
        <v>1</v>
      </c>
      <c r="AV530" s="2314"/>
      <c r="AW530" s="2491">
        <v>1</v>
      </c>
      <c r="AX530" s="2492"/>
      <c r="AY530" s="247"/>
      <c r="AZ530" s="412"/>
      <c r="BA530" s="412"/>
      <c r="BB530" s="412"/>
      <c r="BC530" s="2383"/>
      <c r="BD530" s="2384"/>
      <c r="BE530" s="2313"/>
      <c r="BF530" s="2314"/>
      <c r="BG530" s="594"/>
      <c r="BH530" s="594"/>
      <c r="BI530" s="594"/>
      <c r="BJ530" s="306"/>
      <c r="BK530" s="376"/>
      <c r="BL530" s="306"/>
      <c r="BM530" s="2587"/>
      <c r="BN530" s="2587"/>
      <c r="BO530" s="2587"/>
      <c r="BP530" s="2587"/>
      <c r="BQ530" s="2587"/>
      <c r="BR530" s="2587"/>
      <c r="BS530" s="2587"/>
      <c r="BT530" s="2587"/>
      <c r="BU530" s="2587"/>
      <c r="BV530" s="2587"/>
      <c r="BW530" s="2587"/>
      <c r="BX530" s="2587"/>
      <c r="BY530" s="567"/>
      <c r="BZ530" s="567"/>
      <c r="CA530" s="567"/>
    </row>
    <row r="531" spans="2:79" ht="16.5" x14ac:dyDescent="0.3">
      <c r="B531" s="285"/>
      <c r="D531" s="2432" t="s">
        <v>40</v>
      </c>
      <c r="E531" s="2433"/>
      <c r="F531" s="2433"/>
      <c r="G531" s="2433"/>
      <c r="H531" s="2433"/>
      <c r="I531" s="2433"/>
      <c r="J531" s="2433"/>
      <c r="K531" s="2433"/>
      <c r="L531" s="2433"/>
      <c r="M531" s="2433"/>
      <c r="N531" s="2433"/>
      <c r="O531" s="2433"/>
      <c r="P531" s="2568"/>
      <c r="Q531" s="2569"/>
      <c r="R531" s="2569"/>
      <c r="S531" s="2569"/>
      <c r="T531" s="2569"/>
      <c r="U531" s="2569"/>
      <c r="V531" s="2569"/>
      <c r="W531" s="2569"/>
      <c r="X531" s="2569"/>
      <c r="Y531" s="2569"/>
      <c r="Z531" s="2569"/>
      <c r="AA531" s="2569"/>
      <c r="AB531" s="2569"/>
      <c r="AC531" s="2569"/>
      <c r="AD531" s="2569"/>
      <c r="AE531" s="2569"/>
      <c r="AF531" s="2569"/>
      <c r="AG531" s="2569"/>
      <c r="AH531" s="2569"/>
      <c r="AI531" s="2569"/>
      <c r="AJ531" s="2569"/>
      <c r="AK531" s="2569"/>
      <c r="AL531" s="2569"/>
      <c r="AM531" s="2569"/>
      <c r="AN531" s="2569"/>
      <c r="AO531" s="2569"/>
      <c r="AP531" s="2569"/>
      <c r="AQ531" s="2569"/>
      <c r="AR531" s="2569"/>
      <c r="AS531" s="2569"/>
      <c r="AT531" s="2570"/>
      <c r="AU531" s="2397">
        <f>SUM(AU529:AV530)</f>
        <v>4</v>
      </c>
      <c r="AV531" s="2398"/>
      <c r="AW531" s="2397">
        <f>SUM(AW527:AX530)</f>
        <v>4</v>
      </c>
      <c r="AX531" s="2398"/>
      <c r="AY531" s="302"/>
      <c r="AZ531" s="626"/>
      <c r="BA531" s="625"/>
      <c r="BB531" s="626">
        <f>AU529+AU530</f>
        <v>4</v>
      </c>
      <c r="BC531" s="2427"/>
      <c r="BD531" s="2428"/>
      <c r="BE531" s="2427"/>
      <c r="BF531" s="2428"/>
      <c r="BG531" s="341"/>
      <c r="BH531" s="341"/>
      <c r="BI531" s="341"/>
      <c r="BJ531" s="341"/>
      <c r="BK531" s="378"/>
      <c r="BL531" s="341"/>
      <c r="BM531" s="2587"/>
      <c r="BN531" s="2587"/>
      <c r="BO531" s="2587"/>
      <c r="BP531" s="2587"/>
      <c r="BQ531" s="2587"/>
      <c r="BR531" s="2587"/>
      <c r="BS531" s="2587"/>
      <c r="BT531" s="2587"/>
      <c r="BU531" s="2587"/>
      <c r="BV531" s="2587"/>
      <c r="BW531" s="2587"/>
      <c r="BX531" s="2587"/>
      <c r="BY531" s="567"/>
      <c r="BZ531" s="567"/>
      <c r="CA531" s="567"/>
    </row>
    <row r="532" spans="2:79" x14ac:dyDescent="0.25">
      <c r="B532" s="285"/>
      <c r="BG532" s="451"/>
      <c r="BH532" s="451"/>
      <c r="BI532" s="451"/>
      <c r="BK532" s="286"/>
      <c r="BM532" s="365"/>
      <c r="BN532" s="365"/>
      <c r="BO532" s="365"/>
      <c r="BP532" s="365"/>
      <c r="BQ532" s="365"/>
      <c r="BR532" s="399"/>
      <c r="BS532" s="399"/>
      <c r="BT532" s="399"/>
      <c r="BU532" s="365"/>
      <c r="BV532" s="365"/>
      <c r="BW532" s="365"/>
      <c r="BX532" s="365"/>
      <c r="BY532" s="399"/>
      <c r="BZ532" s="399"/>
      <c r="CA532" s="399"/>
    </row>
    <row r="533" spans="2:79" ht="18.75" x14ac:dyDescent="0.3">
      <c r="B533" s="285"/>
      <c r="D533" s="608" t="s">
        <v>502</v>
      </c>
      <c r="E533" s="444"/>
      <c r="F533" s="444"/>
      <c r="G533" s="444"/>
      <c r="H533" s="444"/>
      <c r="I533" s="444"/>
      <c r="J533" s="444"/>
      <c r="K533" s="444"/>
      <c r="L533" s="444"/>
      <c r="M533" s="444"/>
      <c r="N533" s="444"/>
      <c r="O533" s="444"/>
      <c r="P533" s="444"/>
      <c r="Q533" s="444"/>
      <c r="R533" s="444"/>
      <c r="S533" s="444"/>
      <c r="T533" s="444"/>
      <c r="U533" s="444"/>
      <c r="V533" s="444"/>
      <c r="W533" s="444"/>
      <c r="X533" s="444"/>
      <c r="Y533" s="444"/>
      <c r="Z533" s="444"/>
      <c r="AA533" s="444"/>
      <c r="AB533" s="444"/>
      <c r="AC533" s="444"/>
      <c r="AD533" s="444"/>
      <c r="AE533" s="444"/>
      <c r="AF533" s="444"/>
      <c r="AG533" s="444"/>
      <c r="AH533" s="444"/>
      <c r="AI533" s="444"/>
      <c r="AJ533" s="715"/>
      <c r="AK533" s="715"/>
      <c r="AL533" s="444"/>
      <c r="AM533" s="444"/>
      <c r="AN533" s="444"/>
      <c r="AO533" s="444"/>
      <c r="AP533" s="444"/>
      <c r="AQ533" s="444"/>
      <c r="AR533" s="444"/>
      <c r="AS533" s="444"/>
      <c r="AT533" s="444"/>
      <c r="AU533" s="444"/>
      <c r="AV533" s="444"/>
      <c r="AW533" s="444"/>
      <c r="AX533" s="444"/>
      <c r="AY533" s="444"/>
      <c r="AZ533" s="444"/>
      <c r="BA533" s="444"/>
      <c r="BB533" s="444"/>
      <c r="BC533" s="715"/>
      <c r="BD533" s="715"/>
      <c r="BE533" s="444"/>
      <c r="BF533" s="448"/>
      <c r="BG533" s="273"/>
      <c r="BH533" s="273"/>
      <c r="BI533" s="273"/>
      <c r="BJ533" s="290"/>
      <c r="BK533" s="375"/>
      <c r="BL533" s="290"/>
      <c r="BM533" s="290"/>
      <c r="BN533" s="290"/>
      <c r="BO533" s="290"/>
      <c r="BP533" s="290"/>
      <c r="BQ533" s="290"/>
      <c r="BR533" s="461"/>
      <c r="BS533" s="461"/>
      <c r="BT533" s="461"/>
      <c r="BU533" s="290"/>
      <c r="BV533" s="290"/>
      <c r="BW533" s="290"/>
      <c r="BX533" s="461"/>
      <c r="BY533" s="461"/>
      <c r="BZ533" s="461"/>
      <c r="CA533" s="461"/>
    </row>
    <row r="534" spans="2:79" ht="16.5" x14ac:dyDescent="0.3">
      <c r="B534" s="285"/>
      <c r="D534" s="417" t="s">
        <v>320</v>
      </c>
      <c r="E534" s="454" t="s">
        <v>136</v>
      </c>
      <c r="F534" s="455"/>
      <c r="G534" s="455"/>
      <c r="H534" s="455"/>
      <c r="I534" s="455"/>
      <c r="J534" s="415"/>
      <c r="K534" s="415"/>
      <c r="L534" s="415"/>
      <c r="M534" s="415"/>
      <c r="N534" s="408"/>
      <c r="O534" s="467"/>
      <c r="P534" s="2409"/>
      <c r="Q534" s="2586"/>
      <c r="R534" s="2586"/>
      <c r="S534" s="2586"/>
      <c r="T534" s="2586"/>
      <c r="U534" s="2586"/>
      <c r="V534" s="2586"/>
      <c r="W534" s="2586"/>
      <c r="X534" s="2586"/>
      <c r="Y534" s="2586"/>
      <c r="Z534" s="2586"/>
      <c r="AA534" s="2586"/>
      <c r="AB534" s="2586"/>
      <c r="AC534" s="2586"/>
      <c r="AD534" s="2586"/>
      <c r="AE534" s="2586"/>
      <c r="AF534" s="2586"/>
      <c r="AG534" s="2586"/>
      <c r="AH534" s="2586"/>
      <c r="AI534" s="2586"/>
      <c r="AJ534" s="2586"/>
      <c r="AK534" s="2586"/>
      <c r="AL534" s="2586"/>
      <c r="AM534" s="2586"/>
      <c r="AN534" s="2586"/>
      <c r="AO534" s="2586"/>
      <c r="AP534" s="2586"/>
      <c r="AQ534" s="2586"/>
      <c r="AR534" s="2586"/>
      <c r="AS534" s="2586"/>
      <c r="AT534" s="2410"/>
      <c r="AU534" s="2314"/>
      <c r="AV534" s="2316"/>
      <c r="AW534" s="2316"/>
      <c r="AX534" s="2316"/>
      <c r="AY534" s="453"/>
      <c r="AZ534" s="412"/>
      <c r="BA534" s="412"/>
      <c r="BB534" s="412"/>
      <c r="BC534" s="2383"/>
      <c r="BD534" s="2384"/>
      <c r="BE534" s="2316"/>
      <c r="BF534" s="2313"/>
      <c r="BG534" s="594"/>
      <c r="BH534" s="594"/>
      <c r="BI534" s="594"/>
      <c r="BJ534" s="306"/>
      <c r="BK534" s="376"/>
      <c r="BL534" s="306"/>
      <c r="BM534" s="2587"/>
      <c r="BN534" s="2587"/>
      <c r="BO534" s="2587"/>
      <c r="BP534" s="2587"/>
      <c r="BQ534" s="2587"/>
      <c r="BR534" s="2587"/>
      <c r="BS534" s="2587"/>
      <c r="BT534" s="2587"/>
      <c r="BU534" s="2587"/>
      <c r="BV534" s="2587"/>
      <c r="BW534" s="2587"/>
      <c r="BX534" s="2587"/>
      <c r="BY534" s="567"/>
      <c r="BZ534" s="567"/>
      <c r="CA534" s="567"/>
    </row>
    <row r="535" spans="2:79" s="398" customFormat="1" ht="16.5" x14ac:dyDescent="0.3">
      <c r="B535" s="460"/>
      <c r="D535" s="2648"/>
      <c r="E535" s="2650" t="s">
        <v>659</v>
      </c>
      <c r="F535" s="2650"/>
      <c r="G535" s="2650"/>
      <c r="H535" s="2650"/>
      <c r="I535" s="2650"/>
      <c r="J535" s="2650"/>
      <c r="K535" s="2650"/>
      <c r="L535" s="2650"/>
      <c r="M535" s="2650"/>
      <c r="N535" s="2651"/>
      <c r="O535" s="2656" t="s">
        <v>180</v>
      </c>
      <c r="P535" s="2453"/>
      <c r="Q535" s="2587"/>
      <c r="R535" s="2587"/>
      <c r="S535" s="2587"/>
      <c r="T535" s="2587"/>
      <c r="U535" s="2587"/>
      <c r="V535" s="2587"/>
      <c r="W535" s="2587"/>
      <c r="X535" s="2587"/>
      <c r="Y535" s="2587"/>
      <c r="Z535" s="2587"/>
      <c r="AA535" s="2587"/>
      <c r="AB535" s="2587"/>
      <c r="AC535" s="2587"/>
      <c r="AD535" s="2587"/>
      <c r="AE535" s="2587"/>
      <c r="AF535" s="2587"/>
      <c r="AG535" s="2587"/>
      <c r="AH535" s="2587"/>
      <c r="AI535" s="2587"/>
      <c r="AJ535" s="2587"/>
      <c r="AK535" s="2587"/>
      <c r="AL535" s="2587"/>
      <c r="AM535" s="2587"/>
      <c r="AN535" s="2587"/>
      <c r="AO535" s="2587"/>
      <c r="AP535" s="2587"/>
      <c r="AQ535" s="2587"/>
      <c r="AR535" s="2587"/>
      <c r="AS535" s="2587"/>
      <c r="AT535" s="2454"/>
      <c r="AU535" s="2480">
        <v>1</v>
      </c>
      <c r="AV535" s="2481"/>
      <c r="AW535" s="2501">
        <v>1</v>
      </c>
      <c r="AX535" s="2340"/>
      <c r="AY535" s="2431"/>
      <c r="AZ535" s="579"/>
      <c r="BA535" s="579"/>
      <c r="BB535" s="579"/>
      <c r="BC535" s="2480"/>
      <c r="BD535" s="2481"/>
      <c r="BE535" s="2420"/>
      <c r="BF535" s="2421"/>
      <c r="BG535" s="594"/>
      <c r="BH535" s="594"/>
      <c r="BI535" s="594"/>
      <c r="BJ535" s="492"/>
      <c r="BK535" s="478"/>
      <c r="BL535" s="492"/>
      <c r="BM535" s="2587"/>
      <c r="BN535" s="2587"/>
      <c r="BO535" s="2587"/>
      <c r="BP535" s="2587"/>
      <c r="BQ535" s="2587"/>
      <c r="BR535" s="2587"/>
      <c r="BS535" s="2587"/>
      <c r="BT535" s="2587"/>
      <c r="BU535" s="2587"/>
      <c r="BV535" s="2587"/>
      <c r="BW535" s="2587"/>
      <c r="BX535" s="2587"/>
      <c r="BY535" s="567"/>
      <c r="BZ535" s="567"/>
      <c r="CA535" s="567"/>
    </row>
    <row r="536" spans="2:79" s="398" customFormat="1" ht="16.5" x14ac:dyDescent="0.3">
      <c r="B536" s="460"/>
      <c r="D536" s="2649"/>
      <c r="E536" s="2652"/>
      <c r="F536" s="2652"/>
      <c r="G536" s="2652"/>
      <c r="H536" s="2652"/>
      <c r="I536" s="2652"/>
      <c r="J536" s="2652"/>
      <c r="K536" s="2652"/>
      <c r="L536" s="2652"/>
      <c r="M536" s="2652"/>
      <c r="N536" s="2653"/>
      <c r="O536" s="2657"/>
      <c r="P536" s="2453"/>
      <c r="Q536" s="2587"/>
      <c r="R536" s="2587"/>
      <c r="S536" s="2587"/>
      <c r="T536" s="2587"/>
      <c r="U536" s="2587"/>
      <c r="V536" s="2587"/>
      <c r="W536" s="2587"/>
      <c r="X536" s="2587"/>
      <c r="Y536" s="2587"/>
      <c r="Z536" s="2587"/>
      <c r="AA536" s="2587"/>
      <c r="AB536" s="2587"/>
      <c r="AC536" s="2587"/>
      <c r="AD536" s="2587"/>
      <c r="AE536" s="2587"/>
      <c r="AF536" s="2587"/>
      <c r="AG536" s="2587"/>
      <c r="AH536" s="2587"/>
      <c r="AI536" s="2587"/>
      <c r="AJ536" s="2587"/>
      <c r="AK536" s="2587"/>
      <c r="AL536" s="2587"/>
      <c r="AM536" s="2587"/>
      <c r="AN536" s="2587"/>
      <c r="AO536" s="2587"/>
      <c r="AP536" s="2587"/>
      <c r="AQ536" s="2587"/>
      <c r="AR536" s="2587"/>
      <c r="AS536" s="2587"/>
      <c r="AT536" s="2454"/>
      <c r="AU536" s="2486"/>
      <c r="AV536" s="2487"/>
      <c r="AW536" s="2341"/>
      <c r="AX536" s="2342"/>
      <c r="AY536" s="2452"/>
      <c r="AZ536" s="583"/>
      <c r="BA536" s="583"/>
      <c r="BB536" s="583"/>
      <c r="BC536" s="2486"/>
      <c r="BD536" s="2487"/>
      <c r="BE536" s="2436"/>
      <c r="BF536" s="2437"/>
      <c r="BG536" s="594"/>
      <c r="BH536" s="594"/>
      <c r="BI536" s="594"/>
      <c r="BJ536" s="492"/>
      <c r="BK536" s="478"/>
      <c r="BL536" s="492"/>
      <c r="BM536" s="2587"/>
      <c r="BN536" s="2587"/>
      <c r="BO536" s="2587"/>
      <c r="BP536" s="2587"/>
      <c r="BQ536" s="2587"/>
      <c r="BR536" s="2587"/>
      <c r="BS536" s="2587"/>
      <c r="BT536" s="2587"/>
      <c r="BU536" s="2587"/>
      <c r="BV536" s="2587"/>
      <c r="BW536" s="2587"/>
      <c r="BX536" s="2587"/>
      <c r="BY536" s="567"/>
      <c r="BZ536" s="567"/>
      <c r="CA536" s="567"/>
    </row>
    <row r="537" spans="2:79" s="398" customFormat="1" ht="16.5" x14ac:dyDescent="0.3">
      <c r="B537" s="460"/>
      <c r="D537" s="2577"/>
      <c r="E537" s="2654"/>
      <c r="F537" s="2654"/>
      <c r="G537" s="2654"/>
      <c r="H537" s="2654"/>
      <c r="I537" s="2654"/>
      <c r="J537" s="2654"/>
      <c r="K537" s="2654"/>
      <c r="L537" s="2654"/>
      <c r="M537" s="2654"/>
      <c r="N537" s="2655"/>
      <c r="O537" s="2658"/>
      <c r="P537" s="2453"/>
      <c r="Q537" s="2587"/>
      <c r="R537" s="2587"/>
      <c r="S537" s="2587"/>
      <c r="T537" s="2587"/>
      <c r="U537" s="2587"/>
      <c r="V537" s="2587"/>
      <c r="W537" s="2587"/>
      <c r="X537" s="2587"/>
      <c r="Y537" s="2587"/>
      <c r="Z537" s="2587"/>
      <c r="AA537" s="2587"/>
      <c r="AB537" s="2587"/>
      <c r="AC537" s="2587"/>
      <c r="AD537" s="2587"/>
      <c r="AE537" s="2587"/>
      <c r="AF537" s="2587"/>
      <c r="AG537" s="2587"/>
      <c r="AH537" s="2587"/>
      <c r="AI537" s="2587"/>
      <c r="AJ537" s="2587"/>
      <c r="AK537" s="2587"/>
      <c r="AL537" s="2587"/>
      <c r="AM537" s="2587"/>
      <c r="AN537" s="2587"/>
      <c r="AO537" s="2587"/>
      <c r="AP537" s="2587"/>
      <c r="AQ537" s="2587"/>
      <c r="AR537" s="2587"/>
      <c r="AS537" s="2587"/>
      <c r="AT537" s="2454"/>
      <c r="AU537" s="2374"/>
      <c r="AV537" s="2375"/>
      <c r="AW537" s="2343"/>
      <c r="AX537" s="2344"/>
      <c r="AY537" s="2312"/>
      <c r="AZ537" s="580"/>
      <c r="BA537" s="580"/>
      <c r="BB537" s="580"/>
      <c r="BC537" s="2374"/>
      <c r="BD537" s="2375"/>
      <c r="BE537" s="2422"/>
      <c r="BF537" s="2423"/>
      <c r="BG537" s="594"/>
      <c r="BH537" s="594"/>
      <c r="BI537" s="594"/>
      <c r="BJ537" s="492"/>
      <c r="BK537" s="478"/>
      <c r="BL537" s="492"/>
      <c r="BM537" s="2587"/>
      <c r="BN537" s="2587"/>
      <c r="BO537" s="2587"/>
      <c r="BP537" s="2587"/>
      <c r="BQ537" s="2587"/>
      <c r="BR537" s="2587"/>
      <c r="BS537" s="2587"/>
      <c r="BT537" s="2587"/>
      <c r="BU537" s="2587"/>
      <c r="BV537" s="2587"/>
      <c r="BW537" s="2587"/>
      <c r="BX537" s="2587"/>
      <c r="BY537" s="567"/>
      <c r="BZ537" s="567"/>
      <c r="CA537" s="567"/>
    </row>
    <row r="538" spans="2:79" ht="16.5" x14ac:dyDescent="0.3">
      <c r="B538" s="285"/>
      <c r="D538" s="304" t="s">
        <v>321</v>
      </c>
      <c r="E538" s="98" t="s">
        <v>326</v>
      </c>
      <c r="F538" s="262"/>
      <c r="G538" s="262"/>
      <c r="H538" s="262"/>
      <c r="I538" s="262"/>
      <c r="J538" s="106"/>
      <c r="K538" s="106"/>
      <c r="L538" s="106"/>
      <c r="M538" s="106"/>
      <c r="N538" s="107"/>
      <c r="O538" s="467"/>
      <c r="P538" s="2453"/>
      <c r="Q538" s="2587"/>
      <c r="R538" s="2587"/>
      <c r="S538" s="2587"/>
      <c r="T538" s="2587"/>
      <c r="U538" s="2587"/>
      <c r="V538" s="2587"/>
      <c r="W538" s="2587"/>
      <c r="X538" s="2587"/>
      <c r="Y538" s="2587"/>
      <c r="Z538" s="2587"/>
      <c r="AA538" s="2587"/>
      <c r="AB538" s="2587"/>
      <c r="AC538" s="2587"/>
      <c r="AD538" s="2587"/>
      <c r="AE538" s="2587"/>
      <c r="AF538" s="2587"/>
      <c r="AG538" s="2587"/>
      <c r="AH538" s="2587"/>
      <c r="AI538" s="2587"/>
      <c r="AJ538" s="2587"/>
      <c r="AK538" s="2587"/>
      <c r="AL538" s="2587"/>
      <c r="AM538" s="2587"/>
      <c r="AN538" s="2587"/>
      <c r="AO538" s="2587"/>
      <c r="AP538" s="2587"/>
      <c r="AQ538" s="2587"/>
      <c r="AR538" s="2587"/>
      <c r="AS538" s="2587"/>
      <c r="AT538" s="2454"/>
      <c r="AU538" s="2313"/>
      <c r="AV538" s="2314"/>
      <c r="AW538" s="2313"/>
      <c r="AX538" s="2314"/>
      <c r="AY538" s="247"/>
      <c r="AZ538" s="412"/>
      <c r="BA538" s="412"/>
      <c r="BB538" s="412"/>
      <c r="BC538" s="2383"/>
      <c r="BD538" s="2384"/>
      <c r="BE538" s="2313"/>
      <c r="BF538" s="2314"/>
      <c r="BG538" s="594"/>
      <c r="BH538" s="594"/>
      <c r="BI538" s="594"/>
      <c r="BJ538" s="306"/>
      <c r="BK538" s="376"/>
      <c r="BL538" s="306"/>
      <c r="BM538" s="2587"/>
      <c r="BN538" s="2587"/>
      <c r="BO538" s="2587"/>
      <c r="BP538" s="2587"/>
      <c r="BQ538" s="2587"/>
      <c r="BR538" s="2587"/>
      <c r="BS538" s="2587"/>
      <c r="BT538" s="2587"/>
      <c r="BU538" s="2587"/>
      <c r="BV538" s="2587"/>
      <c r="BW538" s="2587"/>
      <c r="BX538" s="2587"/>
      <c r="BY538" s="567"/>
      <c r="BZ538" s="567"/>
      <c r="CA538" s="567"/>
    </row>
    <row r="539" spans="2:79" s="398" customFormat="1" ht="16.5" x14ac:dyDescent="0.3">
      <c r="B539" s="460"/>
      <c r="D539" s="2648"/>
      <c r="E539" s="2659" t="s">
        <v>660</v>
      </c>
      <c r="F539" s="2659"/>
      <c r="G539" s="2659"/>
      <c r="H539" s="2659"/>
      <c r="I539" s="2659"/>
      <c r="J539" s="2659"/>
      <c r="K539" s="2659"/>
      <c r="L539" s="2659"/>
      <c r="M539" s="2659"/>
      <c r="N539" s="2659"/>
      <c r="O539" s="2499" t="s">
        <v>180</v>
      </c>
      <c r="P539" s="2453"/>
      <c r="Q539" s="2587"/>
      <c r="R539" s="2587"/>
      <c r="S539" s="2587"/>
      <c r="T539" s="2587"/>
      <c r="U539" s="2587"/>
      <c r="V539" s="2587"/>
      <c r="W539" s="2587"/>
      <c r="X539" s="2587"/>
      <c r="Y539" s="2587"/>
      <c r="Z539" s="2587"/>
      <c r="AA539" s="2587"/>
      <c r="AB539" s="2587"/>
      <c r="AC539" s="2587"/>
      <c r="AD539" s="2587"/>
      <c r="AE539" s="2587"/>
      <c r="AF539" s="2587"/>
      <c r="AG539" s="2587"/>
      <c r="AH539" s="2587"/>
      <c r="AI539" s="2587"/>
      <c r="AJ539" s="2587"/>
      <c r="AK539" s="2587"/>
      <c r="AL539" s="2587"/>
      <c r="AM539" s="2587"/>
      <c r="AN539" s="2587"/>
      <c r="AO539" s="2587"/>
      <c r="AP539" s="2587"/>
      <c r="AQ539" s="2587"/>
      <c r="AR539" s="2587"/>
      <c r="AS539" s="2587"/>
      <c r="AT539" s="2454"/>
      <c r="AU539" s="2480">
        <v>1</v>
      </c>
      <c r="AV539" s="2481"/>
      <c r="AW539" s="2601">
        <v>1</v>
      </c>
      <c r="AX539" s="2602"/>
      <c r="AY539" s="2431"/>
      <c r="AZ539" s="579"/>
      <c r="BA539" s="579"/>
      <c r="BB539" s="579"/>
      <c r="BC539" s="2480"/>
      <c r="BD539" s="2481"/>
      <c r="BE539" s="2420"/>
      <c r="BF539" s="2421"/>
      <c r="BG539" s="594"/>
      <c r="BH539" s="594"/>
      <c r="BI539" s="594"/>
      <c r="BJ539" s="492"/>
      <c r="BK539" s="478"/>
      <c r="BL539" s="492"/>
      <c r="BM539" s="2587"/>
      <c r="BN539" s="2587"/>
      <c r="BO539" s="2587"/>
      <c r="BP539" s="2587"/>
      <c r="BQ539" s="2587"/>
      <c r="BR539" s="2587"/>
      <c r="BS539" s="2587"/>
      <c r="BT539" s="2587"/>
      <c r="BU539" s="2587"/>
      <c r="BV539" s="2587"/>
      <c r="BW539" s="2587"/>
      <c r="BX539" s="2587"/>
      <c r="BY539" s="567"/>
      <c r="BZ539" s="567"/>
      <c r="CA539" s="567"/>
    </row>
    <row r="540" spans="2:79" s="398" customFormat="1" ht="16.5" x14ac:dyDescent="0.3">
      <c r="B540" s="460"/>
      <c r="D540" s="2577"/>
      <c r="E540" s="2660"/>
      <c r="F540" s="2660"/>
      <c r="G540" s="2660"/>
      <c r="H540" s="2660"/>
      <c r="I540" s="2660"/>
      <c r="J540" s="2660"/>
      <c r="K540" s="2660"/>
      <c r="L540" s="2660"/>
      <c r="M540" s="2660"/>
      <c r="N540" s="2660"/>
      <c r="O540" s="2500"/>
      <c r="P540" s="2453"/>
      <c r="Q540" s="2587"/>
      <c r="R540" s="2587"/>
      <c r="S540" s="2587"/>
      <c r="T540" s="2587"/>
      <c r="U540" s="2587"/>
      <c r="V540" s="2587"/>
      <c r="W540" s="2587"/>
      <c r="X540" s="2587"/>
      <c r="Y540" s="2587"/>
      <c r="Z540" s="2587"/>
      <c r="AA540" s="2587"/>
      <c r="AB540" s="2587"/>
      <c r="AC540" s="2587"/>
      <c r="AD540" s="2587"/>
      <c r="AE540" s="2587"/>
      <c r="AF540" s="2587"/>
      <c r="AG540" s="2587"/>
      <c r="AH540" s="2587"/>
      <c r="AI540" s="2587"/>
      <c r="AJ540" s="2587"/>
      <c r="AK540" s="2587"/>
      <c r="AL540" s="2587"/>
      <c r="AM540" s="2587"/>
      <c r="AN540" s="2587"/>
      <c r="AO540" s="2587"/>
      <c r="AP540" s="2587"/>
      <c r="AQ540" s="2587"/>
      <c r="AR540" s="2587"/>
      <c r="AS540" s="2587"/>
      <c r="AT540" s="2454"/>
      <c r="AU540" s="2374"/>
      <c r="AV540" s="2375"/>
      <c r="AW540" s="2603"/>
      <c r="AX540" s="2604"/>
      <c r="AY540" s="2312"/>
      <c r="AZ540" s="580"/>
      <c r="BA540" s="580"/>
      <c r="BB540" s="580"/>
      <c r="BC540" s="2374"/>
      <c r="BD540" s="2375"/>
      <c r="BE540" s="2422"/>
      <c r="BF540" s="2423"/>
      <c r="BG540" s="594"/>
      <c r="BH540" s="594"/>
      <c r="BI540" s="594"/>
      <c r="BJ540" s="492"/>
      <c r="BK540" s="478"/>
      <c r="BL540" s="492"/>
      <c r="BM540" s="2587"/>
      <c r="BN540" s="2587"/>
      <c r="BO540" s="2587"/>
      <c r="BP540" s="2587"/>
      <c r="BQ540" s="2587"/>
      <c r="BR540" s="2587"/>
      <c r="BS540" s="2587"/>
      <c r="BT540" s="2587"/>
      <c r="BU540" s="2587"/>
      <c r="BV540" s="2587"/>
      <c r="BW540" s="2587"/>
      <c r="BX540" s="2587"/>
      <c r="BY540" s="567"/>
      <c r="BZ540" s="567"/>
      <c r="CA540" s="567"/>
    </row>
    <row r="541" spans="2:79" ht="16.5" x14ac:dyDescent="0.3">
      <c r="B541" s="285"/>
      <c r="D541" s="124" t="s">
        <v>342</v>
      </c>
      <c r="E541" s="260" t="s">
        <v>139</v>
      </c>
      <c r="F541" s="261"/>
      <c r="G541" s="261"/>
      <c r="H541" s="261"/>
      <c r="I541" s="261"/>
      <c r="J541" s="255"/>
      <c r="K541" s="21"/>
      <c r="L541" s="21"/>
      <c r="M541" s="21"/>
      <c r="N541" s="22"/>
      <c r="O541" s="80" t="s">
        <v>180</v>
      </c>
      <c r="P541" s="2453"/>
      <c r="Q541" s="2587"/>
      <c r="R541" s="2587"/>
      <c r="S541" s="2587"/>
      <c r="T541" s="2587"/>
      <c r="U541" s="2587"/>
      <c r="V541" s="2587"/>
      <c r="W541" s="2587"/>
      <c r="X541" s="2587"/>
      <c r="Y541" s="2587"/>
      <c r="Z541" s="2587"/>
      <c r="AA541" s="2587"/>
      <c r="AB541" s="2587"/>
      <c r="AC541" s="2587"/>
      <c r="AD541" s="2587"/>
      <c r="AE541" s="2587"/>
      <c r="AF541" s="2587"/>
      <c r="AG541" s="2587"/>
      <c r="AH541" s="2587"/>
      <c r="AI541" s="2587"/>
      <c r="AJ541" s="2587"/>
      <c r="AK541" s="2587"/>
      <c r="AL541" s="2587"/>
      <c r="AM541" s="2587"/>
      <c r="AN541" s="2587"/>
      <c r="AO541" s="2587"/>
      <c r="AP541" s="2587"/>
      <c r="AQ541" s="2587"/>
      <c r="AR541" s="2587"/>
      <c r="AS541" s="2587"/>
      <c r="AT541" s="2454"/>
      <c r="AU541" s="2313">
        <v>1</v>
      </c>
      <c r="AV541" s="2314"/>
      <c r="AW541" s="2491">
        <v>1</v>
      </c>
      <c r="AX541" s="2492"/>
      <c r="AY541" s="247"/>
      <c r="AZ541" s="412"/>
      <c r="BA541" s="412"/>
      <c r="BB541" s="412"/>
      <c r="BC541" s="2383"/>
      <c r="BD541" s="2384"/>
      <c r="BE541" s="2313"/>
      <c r="BF541" s="2314"/>
      <c r="BG541" s="594"/>
      <c r="BH541" s="594"/>
      <c r="BI541" s="594"/>
      <c r="BJ541" s="306"/>
      <c r="BK541" s="376"/>
      <c r="BL541" s="306"/>
      <c r="BM541" s="2587"/>
      <c r="BN541" s="2587"/>
      <c r="BO541" s="2587"/>
      <c r="BP541" s="2587"/>
      <c r="BQ541" s="2587"/>
      <c r="BR541" s="2587"/>
      <c r="BS541" s="2587"/>
      <c r="BT541" s="2587"/>
      <c r="BU541" s="2587"/>
      <c r="BV541" s="2587"/>
      <c r="BW541" s="2587"/>
      <c r="BX541" s="2587"/>
      <c r="BY541" s="567"/>
      <c r="BZ541" s="567"/>
      <c r="CA541" s="567"/>
    </row>
    <row r="542" spans="2:79" s="398" customFormat="1" ht="16.5" x14ac:dyDescent="0.3">
      <c r="B542" s="460"/>
      <c r="D542" s="38" t="s">
        <v>480</v>
      </c>
      <c r="E542" s="37" t="s">
        <v>355</v>
      </c>
      <c r="F542" s="236"/>
      <c r="G542" s="236"/>
      <c r="H542" s="236"/>
      <c r="I542" s="236"/>
      <c r="J542" s="399"/>
      <c r="K542" s="399"/>
      <c r="L542" s="399"/>
      <c r="M542" s="399"/>
      <c r="N542" s="400"/>
      <c r="O542" s="473"/>
      <c r="P542" s="512"/>
      <c r="Q542" s="508"/>
      <c r="R542" s="508"/>
      <c r="S542" s="508"/>
      <c r="T542" s="508"/>
      <c r="U542" s="567"/>
      <c r="V542" s="567"/>
      <c r="W542" s="567"/>
      <c r="X542" s="728"/>
      <c r="Y542" s="728"/>
      <c r="Z542" s="728"/>
      <c r="AA542" s="728"/>
      <c r="AB542" s="728"/>
      <c r="AC542" s="728"/>
      <c r="AD542" s="728"/>
      <c r="AE542" s="728"/>
      <c r="AF542" s="728"/>
      <c r="AG542" s="728"/>
      <c r="AH542" s="728"/>
      <c r="AI542" s="728"/>
      <c r="AJ542" s="712"/>
      <c r="AK542" s="712"/>
      <c r="AL542" s="508"/>
      <c r="AM542" s="508"/>
      <c r="AN542" s="508"/>
      <c r="AO542" s="728"/>
      <c r="AP542" s="728"/>
      <c r="AQ542" s="728"/>
      <c r="AR542" s="728"/>
      <c r="AS542" s="508"/>
      <c r="AT542" s="513"/>
      <c r="AU542" s="2313"/>
      <c r="AV542" s="2314"/>
      <c r="AW542" s="2313"/>
      <c r="AX542" s="2314"/>
      <c r="AY542" s="453"/>
      <c r="AZ542" s="412"/>
      <c r="BA542" s="412"/>
      <c r="BB542" s="412"/>
      <c r="BC542" s="2383"/>
      <c r="BD542" s="2384"/>
      <c r="BE542" s="2313"/>
      <c r="BF542" s="2314"/>
      <c r="BG542" s="594"/>
      <c r="BH542" s="594"/>
      <c r="BI542" s="594"/>
      <c r="BJ542" s="514"/>
      <c r="BK542" s="478"/>
      <c r="BL542" s="514"/>
      <c r="BM542" s="2587"/>
      <c r="BN542" s="2587"/>
      <c r="BO542" s="2587"/>
      <c r="BP542" s="2587"/>
      <c r="BQ542" s="2587"/>
      <c r="BR542" s="2587"/>
      <c r="BS542" s="2587"/>
      <c r="BT542" s="2587"/>
      <c r="BU542" s="2587"/>
      <c r="BV542" s="2587"/>
      <c r="BW542" s="2587"/>
      <c r="BX542" s="2587"/>
      <c r="BY542" s="567"/>
      <c r="BZ542" s="567"/>
      <c r="CA542" s="567"/>
    </row>
    <row r="543" spans="2:79" s="398" customFormat="1" ht="16.5" x14ac:dyDescent="0.3">
      <c r="B543" s="460"/>
      <c r="D543" s="472"/>
      <c r="E543" s="540" t="s">
        <v>588</v>
      </c>
      <c r="F543" s="64"/>
      <c r="G543" s="64"/>
      <c r="H543" s="64"/>
      <c r="I543" s="64"/>
      <c r="J543" s="64"/>
      <c r="K543" s="64"/>
      <c r="L543" s="402"/>
      <c r="M543" s="402"/>
      <c r="N543" s="403"/>
      <c r="O543" s="427" t="s">
        <v>53</v>
      </c>
      <c r="P543" s="512"/>
      <c r="Q543" s="508"/>
      <c r="R543" s="508"/>
      <c r="S543" s="508"/>
      <c r="T543" s="508"/>
      <c r="U543" s="567"/>
      <c r="V543" s="567"/>
      <c r="W543" s="567"/>
      <c r="X543" s="728"/>
      <c r="Y543" s="728"/>
      <c r="Z543" s="728"/>
      <c r="AA543" s="728"/>
      <c r="AB543" s="728"/>
      <c r="AC543" s="728"/>
      <c r="AD543" s="728"/>
      <c r="AE543" s="728"/>
      <c r="AF543" s="728"/>
      <c r="AG543" s="728"/>
      <c r="AH543" s="728"/>
      <c r="AI543" s="728"/>
      <c r="AJ543" s="712"/>
      <c r="AK543" s="712"/>
      <c r="AL543" s="508"/>
      <c r="AM543" s="508"/>
      <c r="AN543" s="508"/>
      <c r="AO543" s="728"/>
      <c r="AP543" s="728"/>
      <c r="AQ543" s="728"/>
      <c r="AR543" s="728"/>
      <c r="AS543" s="508"/>
      <c r="AT543" s="513"/>
      <c r="AU543" s="2316">
        <v>1</v>
      </c>
      <c r="AV543" s="2316"/>
      <c r="AW543" s="2491">
        <v>1</v>
      </c>
      <c r="AX543" s="2492"/>
      <c r="AY543" s="428" t="str">
        <f>IF(AW543=AU543,"Y","")</f>
        <v>Y</v>
      </c>
      <c r="AZ543" s="412"/>
      <c r="BA543" s="412"/>
      <c r="BB543" s="412"/>
      <c r="BC543" s="2593" t="s">
        <v>669</v>
      </c>
      <c r="BD543" s="2594"/>
      <c r="BE543" s="2595">
        <f>'[38]Intro MM'!$P$18</f>
        <v>0.34</v>
      </c>
      <c r="BF543" s="2492"/>
      <c r="BG543" s="594"/>
      <c r="BH543" s="594"/>
      <c r="BI543" s="594"/>
      <c r="BJ543" s="514"/>
      <c r="BK543" s="478"/>
      <c r="BL543" s="514"/>
      <c r="BM543" s="2587"/>
      <c r="BN543" s="2587"/>
      <c r="BO543" s="2587"/>
      <c r="BP543" s="2587"/>
      <c r="BQ543" s="2587"/>
      <c r="BR543" s="2587"/>
      <c r="BS543" s="2587"/>
      <c r="BT543" s="2587"/>
      <c r="BU543" s="2587"/>
      <c r="BV543" s="2587"/>
      <c r="BW543" s="2587"/>
      <c r="BX543" s="2587"/>
      <c r="BY543" s="567"/>
      <c r="BZ543" s="567"/>
      <c r="CA543" s="567"/>
    </row>
    <row r="544" spans="2:79" s="398" customFormat="1" ht="16.5" x14ac:dyDescent="0.3">
      <c r="B544" s="460"/>
      <c r="D544" s="144"/>
      <c r="E544" s="140" t="s">
        <v>562</v>
      </c>
      <c r="F544" s="140"/>
      <c r="G544" s="140"/>
      <c r="H544" s="140"/>
      <c r="I544" s="140"/>
      <c r="J544" s="136"/>
      <c r="K544" s="136"/>
      <c r="L544" s="399"/>
      <c r="M544" s="399"/>
      <c r="N544" s="400"/>
      <c r="O544" s="429" t="s">
        <v>180</v>
      </c>
      <c r="P544" s="512"/>
      <c r="Q544" s="508"/>
      <c r="R544" s="508"/>
      <c r="S544" s="508"/>
      <c r="T544" s="508"/>
      <c r="U544" s="567"/>
      <c r="V544" s="567"/>
      <c r="W544" s="567"/>
      <c r="X544" s="728"/>
      <c r="Y544" s="728"/>
      <c r="Z544" s="728"/>
      <c r="AA544" s="728"/>
      <c r="AB544" s="728"/>
      <c r="AC544" s="728"/>
      <c r="AD544" s="728"/>
      <c r="AE544" s="728"/>
      <c r="AF544" s="728"/>
      <c r="AG544" s="728"/>
      <c r="AH544" s="728"/>
      <c r="AI544" s="728"/>
      <c r="AJ544" s="712"/>
      <c r="AK544" s="712"/>
      <c r="AL544" s="508"/>
      <c r="AM544" s="508"/>
      <c r="AN544" s="508"/>
      <c r="AO544" s="728"/>
      <c r="AP544" s="728"/>
      <c r="AQ544" s="728"/>
      <c r="AR544" s="728"/>
      <c r="AS544" s="508"/>
      <c r="AT544" s="513"/>
      <c r="AU544" s="2316">
        <v>1</v>
      </c>
      <c r="AV544" s="2316"/>
      <c r="AW544" s="2490">
        <v>1</v>
      </c>
      <c r="AX544" s="2490"/>
      <c r="AY544" s="453"/>
      <c r="AZ544" s="453"/>
      <c r="BA544" s="453"/>
      <c r="BB544" s="453"/>
      <c r="BC544" s="2316"/>
      <c r="BD544" s="2316"/>
      <c r="BE544" s="2316"/>
      <c r="BF544" s="2316"/>
      <c r="BG544" s="594"/>
      <c r="BH544" s="594"/>
      <c r="BI544" s="594"/>
      <c r="BJ544" s="514"/>
      <c r="BK544" s="478"/>
      <c r="BL544" s="514"/>
      <c r="BM544" s="2587"/>
      <c r="BN544" s="2587"/>
      <c r="BO544" s="2587"/>
      <c r="BP544" s="2587"/>
      <c r="BQ544" s="2587"/>
      <c r="BR544" s="2587"/>
      <c r="BS544" s="2587"/>
      <c r="BT544" s="2587"/>
      <c r="BU544" s="2587"/>
      <c r="BV544" s="2587"/>
      <c r="BW544" s="2587"/>
      <c r="BX544" s="2587"/>
      <c r="BY544" s="567"/>
      <c r="BZ544" s="567"/>
      <c r="CA544" s="567"/>
    </row>
    <row r="545" spans="2:79" ht="16.5" x14ac:dyDescent="0.3">
      <c r="B545" s="285"/>
      <c r="D545" s="2432" t="s">
        <v>40</v>
      </c>
      <c r="E545" s="2433"/>
      <c r="F545" s="2433"/>
      <c r="G545" s="2433"/>
      <c r="H545" s="2433"/>
      <c r="I545" s="2433"/>
      <c r="J545" s="2433"/>
      <c r="K545" s="2433"/>
      <c r="L545" s="2433"/>
      <c r="M545" s="2433"/>
      <c r="N545" s="2433"/>
      <c r="O545" s="2433"/>
      <c r="P545" s="2568"/>
      <c r="Q545" s="2569"/>
      <c r="R545" s="2569"/>
      <c r="S545" s="2569"/>
      <c r="T545" s="2569"/>
      <c r="U545" s="2569"/>
      <c r="V545" s="2569"/>
      <c r="W545" s="2569"/>
      <c r="X545" s="2569"/>
      <c r="Y545" s="2569"/>
      <c r="Z545" s="2569"/>
      <c r="AA545" s="2569"/>
      <c r="AB545" s="2569"/>
      <c r="AC545" s="2569"/>
      <c r="AD545" s="2569"/>
      <c r="AE545" s="2569"/>
      <c r="AF545" s="2569"/>
      <c r="AG545" s="2569"/>
      <c r="AH545" s="2569"/>
      <c r="AI545" s="2569"/>
      <c r="AJ545" s="2569"/>
      <c r="AK545" s="2569"/>
      <c r="AL545" s="2569"/>
      <c r="AM545" s="2569"/>
      <c r="AN545" s="2569"/>
      <c r="AO545" s="2569"/>
      <c r="AP545" s="2569"/>
      <c r="AQ545" s="2569"/>
      <c r="AR545" s="2569"/>
      <c r="AS545" s="2569"/>
      <c r="AT545" s="2570"/>
      <c r="AU545" s="2397">
        <f>SUM(AU535:AV544)</f>
        <v>5</v>
      </c>
      <c r="AV545" s="2398"/>
      <c r="AW545" s="2397">
        <f>SUM(AW535:AX544)</f>
        <v>5</v>
      </c>
      <c r="AX545" s="2398"/>
      <c r="AY545" s="586">
        <f>AW543</f>
        <v>1</v>
      </c>
      <c r="AZ545" s="626">
        <f>AU543</f>
        <v>1</v>
      </c>
      <c r="BA545" s="625">
        <f>AU535+AU539+AU541+AU544</f>
        <v>4</v>
      </c>
      <c r="BB545" s="626"/>
      <c r="BC545" s="2427"/>
      <c r="BD545" s="2428"/>
      <c r="BE545" s="2427"/>
      <c r="BF545" s="2428"/>
      <c r="BG545" s="341"/>
      <c r="BH545" s="341"/>
      <c r="BI545" s="341"/>
      <c r="BJ545" s="341"/>
      <c r="BK545" s="378"/>
      <c r="BL545" s="341"/>
      <c r="BM545" s="2587"/>
      <c r="BN545" s="2587"/>
      <c r="BO545" s="2587"/>
      <c r="BP545" s="2587"/>
      <c r="BQ545" s="2587"/>
      <c r="BR545" s="2587"/>
      <c r="BS545" s="2587"/>
      <c r="BT545" s="2587"/>
      <c r="BU545" s="2587"/>
      <c r="BV545" s="2587"/>
      <c r="BW545" s="2587"/>
      <c r="BX545" s="2587"/>
      <c r="BY545" s="567"/>
      <c r="BZ545" s="567"/>
      <c r="CA545" s="567"/>
    </row>
    <row r="546" spans="2:79" ht="9.9499999999999993" customHeight="1" x14ac:dyDescent="0.25">
      <c r="B546" s="285"/>
      <c r="D546" s="365"/>
      <c r="E546" s="365"/>
      <c r="F546" s="365"/>
      <c r="G546" s="365"/>
      <c r="H546" s="365"/>
      <c r="I546" s="365"/>
      <c r="J546" s="365"/>
      <c r="K546" s="365"/>
      <c r="L546" s="365"/>
      <c r="M546" s="365"/>
      <c r="N546" s="365"/>
      <c r="O546" s="365"/>
      <c r="P546" s="365"/>
      <c r="Q546" s="365"/>
      <c r="R546" s="365"/>
      <c r="S546" s="365"/>
      <c r="T546" s="365"/>
      <c r="U546" s="399"/>
      <c r="V546" s="399"/>
      <c r="W546" s="399"/>
      <c r="X546" s="399"/>
      <c r="Y546" s="399"/>
      <c r="Z546" s="399"/>
      <c r="AA546" s="399"/>
      <c r="AB546" s="399"/>
      <c r="AC546" s="399"/>
      <c r="AD546" s="399"/>
      <c r="AE546" s="399"/>
      <c r="AF546" s="399"/>
      <c r="AG546" s="399"/>
      <c r="AH546" s="399"/>
      <c r="AI546" s="399"/>
      <c r="AJ546" s="710"/>
      <c r="AK546" s="710"/>
      <c r="AL546" s="365"/>
      <c r="AM546" s="365"/>
      <c r="BG546" s="451"/>
      <c r="BH546" s="451"/>
      <c r="BI546" s="451"/>
      <c r="BK546" s="286"/>
      <c r="BW546" s="300"/>
      <c r="BX546" s="300"/>
      <c r="BY546" s="566"/>
      <c r="BZ546" s="566"/>
      <c r="CA546" s="566"/>
    </row>
    <row r="547" spans="2:79" ht="18.75" x14ac:dyDescent="0.3">
      <c r="B547" s="285"/>
      <c r="D547" s="608" t="s">
        <v>503</v>
      </c>
      <c r="E547" s="205"/>
      <c r="F547" s="205"/>
      <c r="G547" s="205"/>
      <c r="H547" s="205"/>
      <c r="I547" s="205"/>
      <c r="J547" s="205"/>
      <c r="K547" s="205"/>
      <c r="L547" s="205"/>
      <c r="M547" s="205"/>
      <c r="N547" s="205"/>
      <c r="O547" s="205"/>
      <c r="P547" s="205"/>
      <c r="Q547" s="205"/>
      <c r="R547" s="205"/>
      <c r="S547" s="205"/>
      <c r="T547" s="205"/>
      <c r="U547" s="444"/>
      <c r="V547" s="444"/>
      <c r="W547" s="444"/>
      <c r="X547" s="444"/>
      <c r="Y547" s="444"/>
      <c r="Z547" s="444"/>
      <c r="AA547" s="444"/>
      <c r="AB547" s="444"/>
      <c r="AC547" s="444"/>
      <c r="AD547" s="444"/>
      <c r="AE547" s="444"/>
      <c r="AF547" s="444"/>
      <c r="AG547" s="444"/>
      <c r="AH547" s="444"/>
      <c r="AI547" s="444"/>
      <c r="AJ547" s="715"/>
      <c r="AK547" s="715"/>
      <c r="AL547" s="205"/>
      <c r="AM547" s="205"/>
      <c r="AN547" s="205"/>
      <c r="AO547" s="444"/>
      <c r="AP547" s="444"/>
      <c r="AQ547" s="444"/>
      <c r="AR547" s="444"/>
      <c r="AS547" s="205"/>
      <c r="AT547" s="205"/>
      <c r="AU547" s="205"/>
      <c r="AV547" s="205"/>
      <c r="AW547" s="205"/>
      <c r="AX547" s="205"/>
      <c r="AY547" s="205"/>
      <c r="AZ547" s="444"/>
      <c r="BA547" s="444"/>
      <c r="BB547" s="444"/>
      <c r="BC547" s="715"/>
      <c r="BD547" s="715"/>
      <c r="BE547" s="205"/>
      <c r="BF547" s="213"/>
      <c r="BG547" s="273"/>
      <c r="BH547" s="273"/>
      <c r="BI547" s="273"/>
      <c r="BJ547" s="290"/>
      <c r="BK547" s="375"/>
      <c r="BL547" s="290"/>
      <c r="BM547" s="290"/>
      <c r="BN547" s="290"/>
      <c r="BO547" s="290"/>
      <c r="BP547" s="290"/>
      <c r="BQ547" s="290"/>
      <c r="BR547" s="461"/>
      <c r="BS547" s="461"/>
      <c r="BT547" s="461"/>
      <c r="BU547" s="290"/>
      <c r="BV547" s="290"/>
      <c r="BW547" s="290"/>
      <c r="BX547" s="290"/>
      <c r="BY547" s="461"/>
      <c r="BZ547" s="461"/>
      <c r="CA547" s="461"/>
    </row>
    <row r="548" spans="2:79" ht="15.95" customHeight="1" x14ac:dyDescent="0.3">
      <c r="B548" s="285"/>
      <c r="D548" s="2527" t="s">
        <v>307</v>
      </c>
      <c r="E548" s="2528"/>
      <c r="F548" s="2528"/>
      <c r="G548" s="2528"/>
      <c r="H548" s="2528"/>
      <c r="I548" s="2528"/>
      <c r="J548" s="2528"/>
      <c r="K548" s="2528"/>
      <c r="L548" s="2528"/>
      <c r="M548" s="2528"/>
      <c r="N548" s="2528"/>
      <c r="O548" s="2528"/>
      <c r="P548" s="290"/>
      <c r="Q548" s="290"/>
      <c r="R548" s="290"/>
      <c r="S548" s="290"/>
      <c r="T548" s="290"/>
      <c r="U548" s="461"/>
      <c r="V548" s="461"/>
      <c r="W548" s="461"/>
      <c r="X548" s="461"/>
      <c r="Y548" s="461"/>
      <c r="Z548" s="461"/>
      <c r="AA548" s="461"/>
      <c r="AB548" s="461"/>
      <c r="AC548" s="461"/>
      <c r="AD548" s="461"/>
      <c r="AE548" s="461"/>
      <c r="AF548" s="461"/>
      <c r="AG548" s="461"/>
      <c r="AH548" s="461"/>
      <c r="AI548" s="461"/>
      <c r="AJ548" s="724"/>
      <c r="AK548" s="724"/>
      <c r="AL548" s="290"/>
      <c r="AM548" s="290"/>
      <c r="AN548" s="290"/>
      <c r="AO548" s="461"/>
      <c r="AP548" s="461"/>
      <c r="AQ548" s="461"/>
      <c r="AR548" s="461"/>
      <c r="AS548" s="290"/>
      <c r="AT548" s="290"/>
      <c r="AU548" s="2551"/>
      <c r="AV548" s="2552"/>
      <c r="AW548" s="2552"/>
      <c r="AX548" s="2552"/>
      <c r="AY548" s="2552"/>
      <c r="AZ548" s="2552"/>
      <c r="BA548" s="2552"/>
      <c r="BB548" s="2552"/>
      <c r="BC548" s="2552"/>
      <c r="BD548" s="2552"/>
      <c r="BE548" s="2552"/>
      <c r="BF548" s="2553"/>
      <c r="BG548" s="638"/>
      <c r="BH548" s="638"/>
      <c r="BI548" s="638"/>
      <c r="BJ548" s="290"/>
      <c r="BK548" s="375"/>
      <c r="BL548" s="290"/>
      <c r="BM548" s="290"/>
      <c r="BN548" s="290"/>
      <c r="BO548" s="290"/>
      <c r="BP548" s="290"/>
      <c r="BQ548" s="290"/>
      <c r="BR548" s="461"/>
      <c r="BS548" s="461"/>
      <c r="BT548" s="461"/>
      <c r="BU548" s="290"/>
      <c r="BV548" s="290"/>
      <c r="BW548" s="290"/>
      <c r="BX548" s="290"/>
      <c r="BY548" s="461"/>
      <c r="BZ548" s="461"/>
      <c r="CA548" s="461"/>
    </row>
    <row r="549" spans="2:79" ht="15.95" customHeight="1" x14ac:dyDescent="0.3">
      <c r="B549" s="285"/>
      <c r="D549" s="2529"/>
      <c r="E549" s="2530"/>
      <c r="F549" s="2530"/>
      <c r="G549" s="2530"/>
      <c r="H549" s="2530"/>
      <c r="I549" s="2530"/>
      <c r="J549" s="2530"/>
      <c r="K549" s="2530"/>
      <c r="L549" s="2530"/>
      <c r="M549" s="2530"/>
      <c r="N549" s="2530"/>
      <c r="O549" s="2530"/>
      <c r="P549" s="290"/>
      <c r="Q549" s="290"/>
      <c r="R549" s="290"/>
      <c r="S549" s="290"/>
      <c r="T549" s="290"/>
      <c r="U549" s="461"/>
      <c r="V549" s="461"/>
      <c r="W549" s="461"/>
      <c r="X549" s="461"/>
      <c r="Y549" s="461"/>
      <c r="Z549" s="461"/>
      <c r="AA549" s="461"/>
      <c r="AB549" s="461"/>
      <c r="AC549" s="461"/>
      <c r="AD549" s="461"/>
      <c r="AE549" s="461"/>
      <c r="AF549" s="461"/>
      <c r="AG549" s="461"/>
      <c r="AH549" s="461"/>
      <c r="AI549" s="461"/>
      <c r="AJ549" s="724"/>
      <c r="AK549" s="724"/>
      <c r="AL549" s="290"/>
      <c r="AM549" s="290"/>
      <c r="AN549" s="290"/>
      <c r="AO549" s="461"/>
      <c r="AP549" s="461"/>
      <c r="AQ549" s="461"/>
      <c r="AR549" s="461"/>
      <c r="AS549" s="290"/>
      <c r="AT549" s="290"/>
      <c r="AU549" s="2554"/>
      <c r="AV549" s="2382"/>
      <c r="AW549" s="2382"/>
      <c r="AX549" s="2382"/>
      <c r="AY549" s="2382"/>
      <c r="AZ549" s="2382"/>
      <c r="BA549" s="2382"/>
      <c r="BB549" s="2382"/>
      <c r="BC549" s="2382"/>
      <c r="BD549" s="2382"/>
      <c r="BE549" s="2382"/>
      <c r="BF549" s="2555"/>
      <c r="BG549" s="638"/>
      <c r="BH549" s="638"/>
      <c r="BI549" s="638"/>
      <c r="BJ549" s="290"/>
      <c r="BK549" s="375"/>
      <c r="BL549" s="290"/>
      <c r="BM549" s="290"/>
      <c r="BN549" s="290"/>
      <c r="BO549" s="290"/>
      <c r="BP549" s="290"/>
      <c r="BQ549" s="290"/>
      <c r="BR549" s="461"/>
      <c r="BS549" s="461"/>
      <c r="BT549" s="461"/>
      <c r="BU549" s="290"/>
      <c r="BV549" s="290"/>
      <c r="BW549" s="290"/>
      <c r="BX549" s="290"/>
      <c r="BY549" s="461"/>
      <c r="BZ549" s="461"/>
      <c r="CA549" s="461"/>
    </row>
    <row r="550" spans="2:79" ht="15.95" customHeight="1" x14ac:dyDescent="0.3">
      <c r="B550" s="285"/>
      <c r="D550" s="2529"/>
      <c r="E550" s="2530"/>
      <c r="F550" s="2530"/>
      <c r="G550" s="2530"/>
      <c r="H550" s="2530"/>
      <c r="I550" s="2530"/>
      <c r="J550" s="2530"/>
      <c r="K550" s="2530"/>
      <c r="L550" s="2530"/>
      <c r="M550" s="2530"/>
      <c r="N550" s="2530"/>
      <c r="O550" s="2530"/>
      <c r="P550" s="290"/>
      <c r="Q550" s="290"/>
      <c r="R550" s="290"/>
      <c r="S550" s="290"/>
      <c r="T550" s="290"/>
      <c r="U550" s="461"/>
      <c r="V550" s="461"/>
      <c r="W550" s="461"/>
      <c r="X550" s="461"/>
      <c r="Y550" s="461"/>
      <c r="Z550" s="461"/>
      <c r="AA550" s="461"/>
      <c r="AB550" s="461"/>
      <c r="AC550" s="461"/>
      <c r="AD550" s="461"/>
      <c r="AE550" s="461"/>
      <c r="AF550" s="461"/>
      <c r="AG550" s="461"/>
      <c r="AH550" s="461"/>
      <c r="AI550" s="461"/>
      <c r="AJ550" s="724"/>
      <c r="AK550" s="724"/>
      <c r="AL550" s="290"/>
      <c r="AM550" s="290"/>
      <c r="AN550" s="290"/>
      <c r="AO550" s="461"/>
      <c r="AP550" s="461"/>
      <c r="AQ550" s="461"/>
      <c r="AR550" s="461"/>
      <c r="AS550" s="290"/>
      <c r="AT550" s="290"/>
      <c r="AU550" s="2554"/>
      <c r="AV550" s="2382"/>
      <c r="AW550" s="2382"/>
      <c r="AX550" s="2382"/>
      <c r="AY550" s="2382"/>
      <c r="AZ550" s="2382"/>
      <c r="BA550" s="2382"/>
      <c r="BB550" s="2382"/>
      <c r="BC550" s="2382"/>
      <c r="BD550" s="2382"/>
      <c r="BE550" s="2382"/>
      <c r="BF550" s="2555"/>
      <c r="BG550" s="638"/>
      <c r="BH550" s="638"/>
      <c r="BI550" s="638"/>
      <c r="BJ550" s="290"/>
      <c r="BK550" s="375"/>
      <c r="BL550" s="290"/>
      <c r="BM550" s="290"/>
      <c r="BN550" s="290"/>
      <c r="BO550" s="290"/>
      <c r="BP550" s="290"/>
      <c r="BQ550" s="290"/>
      <c r="BR550" s="461"/>
      <c r="BS550" s="461"/>
      <c r="BT550" s="461"/>
      <c r="BU550" s="290"/>
      <c r="BV550" s="290"/>
      <c r="BW550" s="290"/>
      <c r="BX550" s="290"/>
      <c r="BY550" s="461"/>
      <c r="BZ550" s="461"/>
      <c r="CA550" s="461"/>
    </row>
    <row r="551" spans="2:79" ht="15.95" customHeight="1" x14ac:dyDescent="0.3">
      <c r="B551" s="285"/>
      <c r="D551" s="2529"/>
      <c r="E551" s="2530"/>
      <c r="F551" s="2530"/>
      <c r="G551" s="2530"/>
      <c r="H551" s="2530"/>
      <c r="I551" s="2530"/>
      <c r="J551" s="2530"/>
      <c r="K551" s="2530"/>
      <c r="L551" s="2530"/>
      <c r="M551" s="2530"/>
      <c r="N551" s="2530"/>
      <c r="O551" s="2530"/>
      <c r="P551" s="290"/>
      <c r="Q551" s="290"/>
      <c r="R551" s="290"/>
      <c r="S551" s="290"/>
      <c r="T551" s="290"/>
      <c r="U551" s="461"/>
      <c r="V551" s="461"/>
      <c r="W551" s="461"/>
      <c r="X551" s="461"/>
      <c r="Y551" s="461"/>
      <c r="Z551" s="461"/>
      <c r="AA551" s="461"/>
      <c r="AB551" s="461"/>
      <c r="AC551" s="461"/>
      <c r="AD551" s="461"/>
      <c r="AE551" s="461"/>
      <c r="AF551" s="461"/>
      <c r="AG551" s="461"/>
      <c r="AH551" s="461"/>
      <c r="AI551" s="461"/>
      <c r="AJ551" s="724"/>
      <c r="AK551" s="724"/>
      <c r="AL551" s="290"/>
      <c r="AM551" s="290"/>
      <c r="AN551" s="290"/>
      <c r="AO551" s="461"/>
      <c r="AP551" s="461"/>
      <c r="AQ551" s="461"/>
      <c r="AR551" s="461"/>
      <c r="AS551" s="290"/>
      <c r="AT551" s="290"/>
      <c r="AU551" s="2554"/>
      <c r="AV551" s="2382"/>
      <c r="AW551" s="2382"/>
      <c r="AX551" s="2382"/>
      <c r="AY551" s="2382"/>
      <c r="AZ551" s="2382"/>
      <c r="BA551" s="2382"/>
      <c r="BB551" s="2382"/>
      <c r="BC551" s="2382"/>
      <c r="BD551" s="2382"/>
      <c r="BE551" s="2382"/>
      <c r="BF551" s="2555"/>
      <c r="BG551" s="638"/>
      <c r="BH551" s="638"/>
      <c r="BI551" s="638"/>
      <c r="BJ551" s="290"/>
      <c r="BK551" s="375"/>
      <c r="BL551" s="290"/>
      <c r="BM551" s="290"/>
      <c r="BN551" s="290"/>
      <c r="BO551" s="290"/>
      <c r="BP551" s="290"/>
      <c r="BQ551" s="290"/>
      <c r="BR551" s="461"/>
      <c r="BS551" s="461"/>
      <c r="BT551" s="461"/>
      <c r="BU551" s="290"/>
      <c r="BV551" s="290"/>
      <c r="BW551" s="290"/>
      <c r="BX551" s="290"/>
      <c r="BY551" s="461"/>
      <c r="BZ551" s="461"/>
      <c r="CA551" s="461"/>
    </row>
    <row r="552" spans="2:79" ht="15.95" customHeight="1" x14ac:dyDescent="0.3">
      <c r="B552" s="285"/>
      <c r="D552" s="2531"/>
      <c r="E552" s="2532"/>
      <c r="F552" s="2532"/>
      <c r="G552" s="2532"/>
      <c r="H552" s="2532"/>
      <c r="I552" s="2532"/>
      <c r="J552" s="2532"/>
      <c r="K552" s="2532"/>
      <c r="L552" s="2532"/>
      <c r="M552" s="2532"/>
      <c r="N552" s="2532"/>
      <c r="O552" s="2532"/>
      <c r="P552" s="290"/>
      <c r="Q552" s="290"/>
      <c r="R552" s="290"/>
      <c r="S552" s="290"/>
      <c r="T552" s="290"/>
      <c r="U552" s="461"/>
      <c r="V552" s="461"/>
      <c r="W552" s="461"/>
      <c r="X552" s="461"/>
      <c r="Y552" s="461"/>
      <c r="Z552" s="461"/>
      <c r="AA552" s="461"/>
      <c r="AB552" s="461"/>
      <c r="AC552" s="461"/>
      <c r="AD552" s="461"/>
      <c r="AE552" s="461"/>
      <c r="AF552" s="461"/>
      <c r="AG552" s="461"/>
      <c r="AH552" s="461"/>
      <c r="AI552" s="461"/>
      <c r="AJ552" s="724"/>
      <c r="AK552" s="724"/>
      <c r="AL552" s="290"/>
      <c r="AM552" s="290"/>
      <c r="AN552" s="290"/>
      <c r="AO552" s="461"/>
      <c r="AP552" s="461"/>
      <c r="AQ552" s="461"/>
      <c r="AR552" s="461"/>
      <c r="AS552" s="290"/>
      <c r="AT552" s="290"/>
      <c r="AU552" s="2556"/>
      <c r="AV552" s="2557"/>
      <c r="AW552" s="2557"/>
      <c r="AX552" s="2557"/>
      <c r="AY552" s="2557"/>
      <c r="AZ552" s="2557"/>
      <c r="BA552" s="2557"/>
      <c r="BB552" s="2557"/>
      <c r="BC552" s="2557"/>
      <c r="BD552" s="2557"/>
      <c r="BE552" s="2557"/>
      <c r="BF552" s="2558"/>
      <c r="BG552" s="638"/>
      <c r="BH552" s="638"/>
      <c r="BI552" s="638"/>
      <c r="BJ552" s="290"/>
      <c r="BK552" s="375"/>
      <c r="BL552" s="290"/>
      <c r="BM552" s="290"/>
      <c r="BN552" s="290"/>
      <c r="BO552" s="290"/>
      <c r="BP552" s="290"/>
      <c r="BQ552" s="290"/>
      <c r="BR552" s="461"/>
      <c r="BS552" s="461"/>
      <c r="BT552" s="461"/>
      <c r="BU552" s="290"/>
      <c r="BV552" s="290"/>
      <c r="BW552" s="290"/>
      <c r="BX552" s="290"/>
      <c r="BY552" s="461"/>
      <c r="BZ552" s="461"/>
      <c r="CA552" s="461"/>
    </row>
    <row r="553" spans="2:79" ht="16.5" x14ac:dyDescent="0.3">
      <c r="B553" s="285"/>
      <c r="D553" s="419" t="s">
        <v>34</v>
      </c>
      <c r="E553" s="231" t="s">
        <v>642</v>
      </c>
      <c r="F553" s="420"/>
      <c r="G553" s="420"/>
      <c r="H553" s="420"/>
      <c r="I553" s="433"/>
      <c r="J553" s="433"/>
      <c r="K553" s="433"/>
      <c r="L553" s="433"/>
      <c r="M553" s="433"/>
      <c r="N553" s="452"/>
      <c r="O553" s="80" t="s">
        <v>180</v>
      </c>
      <c r="AU553" s="2316">
        <v>1</v>
      </c>
      <c r="AV553" s="2316"/>
      <c r="AW553" s="2399"/>
      <c r="AX553" s="2399"/>
      <c r="AY553" s="353"/>
      <c r="AZ553" s="581"/>
      <c r="BA553" s="581"/>
      <c r="BB553" s="581"/>
      <c r="BC553" s="701"/>
      <c r="BD553" s="702"/>
      <c r="BE553" s="2316"/>
      <c r="BF553" s="2316"/>
      <c r="BG553" s="594"/>
      <c r="BH553" s="594"/>
      <c r="BI553" s="594"/>
      <c r="BJ553" s="594"/>
      <c r="BK553" s="376"/>
      <c r="BL553" s="306"/>
      <c r="BM553" s="291"/>
      <c r="BN553" s="291"/>
      <c r="BO553" s="291"/>
      <c r="BP553" s="291"/>
      <c r="BQ553" s="291"/>
      <c r="BR553" s="567"/>
      <c r="BS553" s="567"/>
      <c r="BT553" s="567"/>
      <c r="BU553" s="291"/>
      <c r="BV553" s="291"/>
      <c r="BW553" s="291"/>
      <c r="BX553" s="291"/>
      <c r="BY553" s="567"/>
      <c r="BZ553" s="567"/>
      <c r="CA553" s="567"/>
    </row>
    <row r="554" spans="2:79" ht="16.5" x14ac:dyDescent="0.3">
      <c r="B554" s="285"/>
      <c r="D554" s="132"/>
      <c r="E554" s="450" t="s">
        <v>645</v>
      </c>
      <c r="F554" s="433"/>
      <c r="G554" s="433"/>
      <c r="H554" s="433"/>
      <c r="I554" s="433"/>
      <c r="J554" s="433"/>
      <c r="K554" s="433"/>
      <c r="L554" s="433"/>
      <c r="M554" s="433"/>
      <c r="N554" s="452"/>
      <c r="O554" s="77" t="s">
        <v>181</v>
      </c>
      <c r="AU554" s="2316">
        <v>1</v>
      </c>
      <c r="AV554" s="2316"/>
      <c r="AW554" s="2399"/>
      <c r="AX554" s="2399"/>
      <c r="AY554" s="335"/>
      <c r="AZ554" s="575"/>
      <c r="BA554" s="575"/>
      <c r="BB554" s="575"/>
      <c r="BC554" s="2383"/>
      <c r="BD554" s="2384"/>
      <c r="BE554" s="2316"/>
      <c r="BF554" s="2316"/>
      <c r="BG554" s="594"/>
      <c r="BH554" s="594"/>
      <c r="BI554" s="594"/>
      <c r="BJ554" s="594"/>
      <c r="BK554" s="376"/>
      <c r="BL554" s="395"/>
      <c r="BM554" s="388"/>
      <c r="BN554" s="388"/>
      <c r="BO554" s="388"/>
      <c r="BP554" s="388"/>
      <c r="BQ554" s="388"/>
      <c r="BR554" s="567"/>
      <c r="BS554" s="567"/>
      <c r="BT554" s="567"/>
      <c r="BU554" s="388"/>
      <c r="BV554" s="388"/>
      <c r="BW554" s="388"/>
      <c r="BX554" s="388"/>
      <c r="BY554" s="567"/>
      <c r="BZ554" s="567"/>
      <c r="CA554" s="567"/>
    </row>
    <row r="555" spans="2:79" ht="16.5" x14ac:dyDescent="0.3">
      <c r="B555" s="285"/>
      <c r="D555" s="404"/>
      <c r="E555" s="538" t="s">
        <v>643</v>
      </c>
      <c r="F555" s="23"/>
      <c r="G555" s="23"/>
      <c r="H555" s="23"/>
      <c r="I555" s="23"/>
      <c r="J555" s="23"/>
      <c r="K555" s="23"/>
      <c r="L555" s="23"/>
      <c r="M555" s="23"/>
      <c r="N555" s="240"/>
      <c r="O555" s="80" t="s">
        <v>180</v>
      </c>
      <c r="AU555" s="2316">
        <v>1</v>
      </c>
      <c r="AV555" s="2316"/>
      <c r="AW555" s="2399"/>
      <c r="AX555" s="2399"/>
      <c r="AY555" s="335"/>
      <c r="AZ555" s="575"/>
      <c r="BA555" s="575"/>
      <c r="BB555" s="575"/>
      <c r="BC555" s="2383"/>
      <c r="BD555" s="2384"/>
      <c r="BE555" s="2316"/>
      <c r="BF555" s="2316"/>
      <c r="BG555" s="594"/>
      <c r="BH555" s="594"/>
      <c r="BI555" s="594"/>
      <c r="BJ555" s="594"/>
      <c r="BK555" s="376"/>
      <c r="BL555" s="306"/>
      <c r="BM555" s="291"/>
      <c r="BN555" s="291"/>
      <c r="BO555" s="291"/>
      <c r="BP555" s="291"/>
      <c r="BQ555" s="291"/>
      <c r="BR555" s="567"/>
      <c r="BS555" s="567"/>
      <c r="BT555" s="567"/>
      <c r="BU555" s="291"/>
      <c r="BV555" s="291"/>
      <c r="BW555" s="291"/>
      <c r="BX555" s="291"/>
      <c r="BY555" s="567"/>
      <c r="BZ555" s="567"/>
      <c r="CA555" s="567"/>
    </row>
    <row r="556" spans="2:79" ht="16.5" x14ac:dyDescent="0.3">
      <c r="B556" s="285"/>
      <c r="D556" s="409"/>
      <c r="E556" s="178" t="s">
        <v>644</v>
      </c>
      <c r="F556" s="433"/>
      <c r="G556" s="433"/>
      <c r="H556" s="433"/>
      <c r="I556" s="433"/>
      <c r="J556" s="433"/>
      <c r="K556" s="433"/>
      <c r="L556" s="433"/>
      <c r="M556" s="433"/>
      <c r="N556" s="452"/>
      <c r="O556" s="80" t="s">
        <v>180</v>
      </c>
      <c r="AU556" s="2316">
        <v>1</v>
      </c>
      <c r="AV556" s="2316"/>
      <c r="AW556" s="2399"/>
      <c r="AX556" s="2399"/>
      <c r="AY556" s="353"/>
      <c r="AZ556" s="581"/>
      <c r="BA556" s="581"/>
      <c r="BB556" s="581"/>
      <c r="BC556" s="701"/>
      <c r="BD556" s="702"/>
      <c r="BE556" s="310"/>
      <c r="BF556" s="311"/>
      <c r="BG556" s="594"/>
      <c r="BH556" s="594"/>
      <c r="BI556" s="594"/>
      <c r="BJ556" s="306"/>
      <c r="BK556" s="376"/>
      <c r="BL556" s="306"/>
      <c r="BM556" s="291"/>
      <c r="BN556" s="291"/>
      <c r="BO556" s="291"/>
      <c r="BP556" s="291"/>
      <c r="BQ556" s="291"/>
      <c r="BR556" s="567"/>
      <c r="BS556" s="567"/>
      <c r="BT556" s="567"/>
      <c r="BU556" s="291"/>
      <c r="BV556" s="291"/>
      <c r="BW556" s="291"/>
      <c r="BX556" s="291"/>
      <c r="BY556" s="567"/>
      <c r="BZ556" s="567"/>
      <c r="CA556" s="567"/>
    </row>
    <row r="557" spans="2:79" ht="16.5" x14ac:dyDescent="0.3">
      <c r="B557" s="285"/>
      <c r="D557" s="404"/>
      <c r="E557" s="538" t="s">
        <v>35</v>
      </c>
      <c r="F557" s="23"/>
      <c r="G557" s="23"/>
      <c r="H557" s="23"/>
      <c r="I557" s="23"/>
      <c r="J557" s="23"/>
      <c r="K557" s="23"/>
      <c r="L557" s="23"/>
      <c r="M557" s="23"/>
      <c r="N557" s="240"/>
      <c r="O557" s="78" t="s">
        <v>53</v>
      </c>
      <c r="AU557" s="2316">
        <v>1</v>
      </c>
      <c r="AV557" s="2316"/>
      <c r="AW557" s="2399">
        <v>1</v>
      </c>
      <c r="AX557" s="2399"/>
      <c r="AY557" s="428" t="str">
        <f>IF(AW557=AU557,"Y","")</f>
        <v>Y</v>
      </c>
      <c r="AZ557" s="581"/>
      <c r="BA557" s="581"/>
      <c r="BB557" s="581"/>
      <c r="BC557" s="701"/>
      <c r="BD557" s="702"/>
      <c r="BE557" s="2399"/>
      <c r="BF557" s="2399"/>
      <c r="BG557" s="594"/>
      <c r="BH557" s="594"/>
      <c r="BI557" s="594"/>
      <c r="BJ557" s="594"/>
      <c r="BK557" s="376"/>
      <c r="BL557" s="306"/>
      <c r="BM557" s="291"/>
      <c r="BN557" s="291"/>
      <c r="BO557" s="291"/>
      <c r="BP557" s="291"/>
      <c r="BQ557" s="291"/>
      <c r="BR557" s="567"/>
      <c r="BS557" s="567"/>
      <c r="BT557" s="567"/>
      <c r="BU557" s="291"/>
      <c r="BV557" s="291"/>
      <c r="BW557" s="291"/>
      <c r="BX557" s="291"/>
      <c r="BY557" s="567"/>
      <c r="BZ557" s="567"/>
      <c r="CA557" s="567"/>
    </row>
    <row r="558" spans="2:79" ht="16.5" x14ac:dyDescent="0.3">
      <c r="B558" s="285"/>
      <c r="D558" s="409"/>
      <c r="E558" s="178" t="s">
        <v>36</v>
      </c>
      <c r="F558" s="433"/>
      <c r="G558" s="433"/>
      <c r="H558" s="433"/>
      <c r="I558" s="433"/>
      <c r="J558" s="433"/>
      <c r="K558" s="433"/>
      <c r="L558" s="433"/>
      <c r="M558" s="433"/>
      <c r="N558" s="452"/>
      <c r="O558" s="78" t="s">
        <v>53</v>
      </c>
      <c r="AU558" s="2316">
        <v>1</v>
      </c>
      <c r="AV558" s="2316"/>
      <c r="AW558" s="2399">
        <v>1</v>
      </c>
      <c r="AX558" s="2399"/>
      <c r="AY558" s="428" t="str">
        <f>IF(AW558=AU558,"Y","")</f>
        <v>Y</v>
      </c>
      <c r="AZ558" s="581"/>
      <c r="BA558" s="581"/>
      <c r="BB558" s="581"/>
      <c r="BC558" s="701"/>
      <c r="BD558" s="702"/>
      <c r="BE558" s="2399"/>
      <c r="BF558" s="2399"/>
      <c r="BG558" s="594"/>
      <c r="BH558" s="594"/>
      <c r="BI558" s="594"/>
      <c r="BJ558" s="594"/>
      <c r="BK558" s="376"/>
      <c r="BL558" s="306"/>
      <c r="BM558" s="291"/>
      <c r="BN558" s="291"/>
      <c r="BO558" s="291"/>
      <c r="BP558" s="291"/>
      <c r="BQ558" s="291"/>
      <c r="BR558" s="567"/>
      <c r="BS558" s="567"/>
      <c r="BT558" s="567"/>
      <c r="BU558" s="291"/>
      <c r="BV558" s="291"/>
      <c r="BW558" s="291"/>
      <c r="BX558" s="291"/>
      <c r="BY558" s="567"/>
      <c r="BZ558" s="567"/>
      <c r="CA558" s="567"/>
    </row>
    <row r="559" spans="2:79" ht="16.5" x14ac:dyDescent="0.3">
      <c r="B559" s="285"/>
      <c r="D559" s="404"/>
      <c r="E559" s="538" t="s">
        <v>37</v>
      </c>
      <c r="F559" s="23"/>
      <c r="G559" s="23"/>
      <c r="H559" s="23"/>
      <c r="I559" s="23"/>
      <c r="J559" s="23"/>
      <c r="K559" s="23"/>
      <c r="L559" s="23"/>
      <c r="M559" s="23"/>
      <c r="N559" s="240"/>
      <c r="O559" s="78" t="s">
        <v>53</v>
      </c>
      <c r="AU559" s="2316">
        <v>1</v>
      </c>
      <c r="AV559" s="2316"/>
      <c r="AW559" s="2399">
        <v>1</v>
      </c>
      <c r="AX559" s="2399"/>
      <c r="AY559" s="428" t="str">
        <f>IF(AW559=AU559,"Y","")</f>
        <v>Y</v>
      </c>
      <c r="AZ559" s="581"/>
      <c r="BA559" s="581"/>
      <c r="BB559" s="581"/>
      <c r="BC559" s="701"/>
      <c r="BD559" s="702"/>
      <c r="BE559" s="2399"/>
      <c r="BF559" s="2399"/>
      <c r="BG559" s="594"/>
      <c r="BH559" s="594"/>
      <c r="BI559" s="594"/>
      <c r="BJ559" s="594"/>
      <c r="BK559" s="376"/>
      <c r="BL559" s="306"/>
      <c r="BM559" s="291"/>
      <c r="BN559" s="291"/>
      <c r="BO559" s="291"/>
      <c r="BP559" s="291"/>
      <c r="BQ559" s="291"/>
      <c r="BR559" s="567"/>
      <c r="BS559" s="567"/>
      <c r="BT559" s="567"/>
      <c r="BU559" s="291"/>
      <c r="BV559" s="291"/>
      <c r="BW559" s="291"/>
      <c r="BX559" s="291"/>
      <c r="BY559" s="567"/>
      <c r="BZ559" s="567"/>
      <c r="CA559" s="567"/>
    </row>
    <row r="560" spans="2:79" ht="16.5" x14ac:dyDescent="0.3">
      <c r="B560" s="285"/>
      <c r="D560" s="130"/>
      <c r="E560" s="200" t="s">
        <v>38</v>
      </c>
      <c r="F560" s="23"/>
      <c r="G560" s="23"/>
      <c r="H560" s="23"/>
      <c r="I560" s="23"/>
      <c r="J560" s="23"/>
      <c r="K560" s="23"/>
      <c r="L560" s="23"/>
      <c r="M560" s="23"/>
      <c r="N560" s="240"/>
      <c r="O560" s="77" t="s">
        <v>181</v>
      </c>
      <c r="AU560" s="2316">
        <v>1</v>
      </c>
      <c r="AV560" s="2316"/>
      <c r="AW560" s="2399"/>
      <c r="AX560" s="2399"/>
      <c r="AY560" s="353"/>
      <c r="AZ560" s="581"/>
      <c r="BA560" s="581"/>
      <c r="BB560" s="581"/>
      <c r="BC560" s="701"/>
      <c r="BD560" s="702"/>
      <c r="BE560" s="2316"/>
      <c r="BF560" s="2316"/>
      <c r="BG560" s="594"/>
      <c r="BH560" s="594"/>
      <c r="BI560" s="594"/>
      <c r="BJ560" s="594"/>
      <c r="BK560" s="376"/>
      <c r="BL560" s="306"/>
      <c r="BM560" s="291"/>
      <c r="BN560" s="291"/>
      <c r="BO560" s="291"/>
      <c r="BP560" s="291"/>
      <c r="BQ560" s="291"/>
      <c r="BR560" s="567"/>
      <c r="BS560" s="567"/>
      <c r="BT560" s="567"/>
      <c r="BU560" s="291"/>
      <c r="BV560" s="291"/>
      <c r="BW560" s="291"/>
      <c r="BX560" s="291"/>
      <c r="BY560" s="567"/>
      <c r="BZ560" s="567"/>
      <c r="CA560" s="567"/>
    </row>
    <row r="561" spans="2:81" ht="16.5" x14ac:dyDescent="0.3">
      <c r="B561" s="285"/>
      <c r="D561" s="132"/>
      <c r="E561" s="450" t="s">
        <v>39</v>
      </c>
      <c r="F561" s="433"/>
      <c r="G561" s="433"/>
      <c r="H561" s="433"/>
      <c r="I561" s="433"/>
      <c r="J561" s="433"/>
      <c r="K561" s="433"/>
      <c r="L561" s="433"/>
      <c r="M561" s="433"/>
      <c r="N561" s="452"/>
      <c r="O561" s="560"/>
      <c r="AU561" s="2316">
        <v>1</v>
      </c>
      <c r="AV561" s="2316"/>
      <c r="AW561" s="2399"/>
      <c r="AX561" s="2399"/>
      <c r="AY561" s="335"/>
      <c r="AZ561" s="575"/>
      <c r="BA561" s="575"/>
      <c r="BB561" s="575"/>
      <c r="BC561" s="2383"/>
      <c r="BD561" s="2384"/>
      <c r="BE561" s="2316"/>
      <c r="BF561" s="2316"/>
      <c r="BG561" s="594"/>
      <c r="BH561" s="594"/>
      <c r="BI561" s="594"/>
      <c r="BJ561" s="594"/>
      <c r="BK561" s="376"/>
      <c r="BL561" s="306"/>
      <c r="BM561" s="291"/>
      <c r="BN561" s="291"/>
      <c r="BO561" s="291"/>
      <c r="BP561" s="291"/>
      <c r="BQ561" s="291"/>
      <c r="BR561" s="567"/>
      <c r="BS561" s="567"/>
      <c r="BT561" s="567"/>
      <c r="BU561" s="291"/>
      <c r="BV561" s="291"/>
      <c r="BW561" s="291"/>
      <c r="BX561" s="291"/>
      <c r="BY561" s="567"/>
      <c r="BZ561" s="567"/>
      <c r="CA561" s="567"/>
    </row>
    <row r="562" spans="2:81" ht="16.5" x14ac:dyDescent="0.3">
      <c r="B562" s="285"/>
      <c r="D562" s="2432" t="s">
        <v>40</v>
      </c>
      <c r="E562" s="2433"/>
      <c r="F562" s="2433"/>
      <c r="G562" s="2433"/>
      <c r="H562" s="2433"/>
      <c r="I562" s="2433"/>
      <c r="J562" s="2433"/>
      <c r="K562" s="2433"/>
      <c r="L562" s="2433"/>
      <c r="M562" s="2433"/>
      <c r="N562" s="2433"/>
      <c r="O562" s="2433"/>
      <c r="P562" s="2617"/>
      <c r="Q562" s="2609"/>
      <c r="R562" s="2609"/>
      <c r="S562" s="2609"/>
      <c r="T562" s="2609"/>
      <c r="U562" s="2609"/>
      <c r="V562" s="2609"/>
      <c r="W562" s="2609"/>
      <c r="X562" s="2609"/>
      <c r="Y562" s="2609"/>
      <c r="Z562" s="2609"/>
      <c r="AA562" s="2609"/>
      <c r="AB562" s="2609"/>
      <c r="AC562" s="2609"/>
      <c r="AD562" s="2609"/>
      <c r="AE562" s="2609"/>
      <c r="AF562" s="2609"/>
      <c r="AG562" s="2609"/>
      <c r="AH562" s="2609"/>
      <c r="AI562" s="2609"/>
      <c r="AJ562" s="2609"/>
      <c r="AK562" s="2609"/>
      <c r="AL562" s="2609"/>
      <c r="AM562" s="2609"/>
      <c r="AN562" s="2609"/>
      <c r="AO562" s="2609"/>
      <c r="AP562" s="2609"/>
      <c r="AQ562" s="2609"/>
      <c r="AR562" s="2609"/>
      <c r="AS562" s="2609"/>
      <c r="AT562" s="2610"/>
      <c r="AU562" s="2397">
        <v>6</v>
      </c>
      <c r="AV562" s="2398"/>
      <c r="AW562" s="2397">
        <f>SUM(AW553:AX561)</f>
        <v>3</v>
      </c>
      <c r="AX562" s="2398"/>
      <c r="AY562" s="302">
        <f>AW557+AW558+AW559</f>
        <v>3</v>
      </c>
      <c r="AZ562" s="626">
        <f>AU557+AU558+AU559</f>
        <v>3</v>
      </c>
      <c r="BA562" s="625">
        <f>AU553+AU555+AU556</f>
        <v>3</v>
      </c>
      <c r="BB562" s="626">
        <f>AU554+AU560</f>
        <v>2</v>
      </c>
      <c r="BC562" s="2427"/>
      <c r="BD562" s="2428"/>
      <c r="BE562" s="2397">
        <f>SUM(BE557:BF559)</f>
        <v>0</v>
      </c>
      <c r="BF562" s="2398"/>
      <c r="BG562" s="341"/>
      <c r="BH562" s="341"/>
      <c r="BI562" s="341"/>
      <c r="BJ562" s="341"/>
      <c r="BK562" s="378"/>
      <c r="BL562" s="341"/>
      <c r="BM562" s="291"/>
      <c r="BN562" s="291"/>
      <c r="BO562" s="291"/>
      <c r="BP562" s="291"/>
      <c r="BQ562" s="291"/>
      <c r="BR562" s="567"/>
      <c r="BS562" s="567"/>
      <c r="BT562" s="567"/>
      <c r="BU562" s="291"/>
      <c r="BV562" s="291"/>
      <c r="BW562" s="291"/>
      <c r="BX562" s="291"/>
      <c r="BY562" s="567"/>
      <c r="BZ562" s="567"/>
      <c r="CA562" s="567"/>
    </row>
    <row r="563" spans="2:81" ht="9.9499999999999993" customHeight="1" x14ac:dyDescent="0.25">
      <c r="B563" s="285"/>
      <c r="D563" s="365"/>
      <c r="E563" s="365"/>
      <c r="F563" s="365"/>
      <c r="G563" s="365"/>
      <c r="H563" s="365"/>
      <c r="I563" s="365"/>
      <c r="J563" s="365"/>
      <c r="K563" s="365"/>
      <c r="L563" s="365"/>
      <c r="M563" s="365"/>
      <c r="N563" s="365"/>
      <c r="O563" s="365"/>
      <c r="P563" s="365"/>
      <c r="Q563" s="365"/>
      <c r="R563" s="365"/>
      <c r="S563" s="365"/>
      <c r="T563" s="365"/>
      <c r="U563" s="399"/>
      <c r="V563" s="399"/>
      <c r="W563" s="399"/>
      <c r="X563" s="399"/>
      <c r="Y563" s="399"/>
      <c r="Z563" s="399"/>
      <c r="AA563" s="399"/>
      <c r="AB563" s="399"/>
      <c r="AC563" s="399"/>
      <c r="AD563" s="399"/>
      <c r="AE563" s="399"/>
      <c r="AF563" s="399"/>
      <c r="AG563" s="399"/>
      <c r="AH563" s="399"/>
      <c r="AI563" s="399"/>
      <c r="AJ563" s="710"/>
      <c r="AK563" s="710"/>
      <c r="AL563" s="365"/>
      <c r="AM563" s="365"/>
      <c r="BK563" s="286"/>
      <c r="BW563" s="300"/>
      <c r="BX563" s="300"/>
      <c r="BY563" s="566"/>
      <c r="BZ563" s="566"/>
      <c r="CA563" s="566"/>
    </row>
    <row r="564" spans="2:81" s="597" customFormat="1" ht="18" customHeight="1" x14ac:dyDescent="0.25">
      <c r="B564" s="460"/>
      <c r="D564" s="2514" t="s">
        <v>223</v>
      </c>
      <c r="E564" s="2515"/>
      <c r="F564" s="2515"/>
      <c r="G564" s="2515"/>
      <c r="H564" s="2515"/>
      <c r="I564" s="2515"/>
      <c r="J564" s="2515"/>
      <c r="K564" s="2515"/>
      <c r="L564" s="2515"/>
      <c r="M564" s="2515"/>
      <c r="N564" s="2515"/>
      <c r="O564" s="2515"/>
      <c r="P564" s="2515"/>
      <c r="Q564" s="2515"/>
      <c r="R564" s="2515"/>
      <c r="S564" s="2515"/>
      <c r="T564" s="2515"/>
      <c r="U564" s="2515"/>
      <c r="V564" s="2515"/>
      <c r="W564" s="2515"/>
      <c r="X564" s="2515"/>
      <c r="Y564" s="2515"/>
      <c r="Z564" s="2515"/>
      <c r="AA564" s="2515"/>
      <c r="AB564" s="2515"/>
      <c r="AC564" s="2515"/>
      <c r="AD564" s="2515"/>
      <c r="AE564" s="2515"/>
      <c r="AF564" s="2515"/>
      <c r="AG564" s="2515"/>
      <c r="AH564" s="2515"/>
      <c r="AI564" s="2515"/>
      <c r="AJ564" s="2515"/>
      <c r="AK564" s="2515"/>
      <c r="AL564" s="2515"/>
      <c r="AM564" s="2515"/>
      <c r="AN564" s="2515"/>
      <c r="AO564" s="2515"/>
      <c r="AP564" s="2515"/>
      <c r="AQ564" s="2515"/>
      <c r="AR564" s="2515"/>
      <c r="AS564" s="2515"/>
      <c r="AT564" s="2516"/>
      <c r="AU564" s="2275" t="s">
        <v>117</v>
      </c>
      <c r="AV564" s="2275"/>
      <c r="AW564" s="2275" t="s">
        <v>119</v>
      </c>
      <c r="AX564" s="2275"/>
      <c r="AY564" s="2195" t="s">
        <v>490</v>
      </c>
      <c r="AZ564" s="2544"/>
      <c r="BA564" s="2544"/>
      <c r="BB564" s="2544"/>
      <c r="BC564" s="2544"/>
      <c r="BD564" s="2196"/>
      <c r="BE564" s="2195" t="s">
        <v>484</v>
      </c>
      <c r="BF564" s="2196"/>
      <c r="BG564" s="2195" t="s">
        <v>485</v>
      </c>
      <c r="BH564" s="2544"/>
      <c r="BI564" s="2196"/>
      <c r="BJ564" s="451"/>
      <c r="BK564" s="286"/>
      <c r="BL564" s="451"/>
      <c r="BW564" s="566"/>
      <c r="BX564" s="566"/>
      <c r="BY564" s="566"/>
      <c r="BZ564" s="566"/>
      <c r="CA564" s="566"/>
    </row>
    <row r="565" spans="2:81" s="597" customFormat="1" ht="18" customHeight="1" x14ac:dyDescent="0.25">
      <c r="B565" s="460"/>
      <c r="D565" s="2517"/>
      <c r="E565" s="2518"/>
      <c r="F565" s="2518"/>
      <c r="G565" s="2518"/>
      <c r="H565" s="2518"/>
      <c r="I565" s="2518"/>
      <c r="J565" s="2518"/>
      <c r="K565" s="2518"/>
      <c r="L565" s="2518"/>
      <c r="M565" s="2518"/>
      <c r="N565" s="2518"/>
      <c r="O565" s="2518"/>
      <c r="P565" s="2518"/>
      <c r="Q565" s="2518"/>
      <c r="R565" s="2518"/>
      <c r="S565" s="2518"/>
      <c r="T565" s="2518"/>
      <c r="U565" s="2518"/>
      <c r="V565" s="2518"/>
      <c r="W565" s="2518"/>
      <c r="X565" s="2518"/>
      <c r="Y565" s="2518"/>
      <c r="Z565" s="2518"/>
      <c r="AA565" s="2518"/>
      <c r="AB565" s="2518"/>
      <c r="AC565" s="2518"/>
      <c r="AD565" s="2518"/>
      <c r="AE565" s="2518"/>
      <c r="AF565" s="2518"/>
      <c r="AG565" s="2518"/>
      <c r="AH565" s="2518"/>
      <c r="AI565" s="2518"/>
      <c r="AJ565" s="2518"/>
      <c r="AK565" s="2518"/>
      <c r="AL565" s="2518"/>
      <c r="AM565" s="2518"/>
      <c r="AN565" s="2518"/>
      <c r="AO565" s="2518"/>
      <c r="AP565" s="2518"/>
      <c r="AQ565" s="2518"/>
      <c r="AR565" s="2518"/>
      <c r="AS565" s="2518"/>
      <c r="AT565" s="2519"/>
      <c r="AU565" s="2275"/>
      <c r="AV565" s="2275"/>
      <c r="AW565" s="2275"/>
      <c r="AX565" s="2275"/>
      <c r="AY565" s="2197"/>
      <c r="AZ565" s="2545"/>
      <c r="BA565" s="2545"/>
      <c r="BB565" s="2545"/>
      <c r="BC565" s="2545"/>
      <c r="BD565" s="2198"/>
      <c r="BE565" s="2197"/>
      <c r="BF565" s="2198"/>
      <c r="BG565" s="2197"/>
      <c r="BH565" s="2545"/>
      <c r="BI565" s="2198"/>
      <c r="BJ565" s="451"/>
      <c r="BK565" s="286"/>
      <c r="BL565" s="451"/>
      <c r="BW565" s="566"/>
      <c r="BX565" s="566"/>
      <c r="BY565" s="566"/>
      <c r="BZ565" s="566"/>
      <c r="CA565" s="566"/>
    </row>
    <row r="566" spans="2:81" s="597" customFormat="1" ht="18" customHeight="1" x14ac:dyDescent="0.25">
      <c r="B566" s="460"/>
      <c r="D566" s="2517"/>
      <c r="E566" s="2518"/>
      <c r="F566" s="2518"/>
      <c r="G566" s="2518"/>
      <c r="H566" s="2518"/>
      <c r="I566" s="2518"/>
      <c r="J566" s="2518"/>
      <c r="K566" s="2518"/>
      <c r="L566" s="2518"/>
      <c r="M566" s="2518"/>
      <c r="N566" s="2518"/>
      <c r="O566" s="2518"/>
      <c r="P566" s="2518"/>
      <c r="Q566" s="2518"/>
      <c r="R566" s="2518"/>
      <c r="S566" s="2518"/>
      <c r="T566" s="2518"/>
      <c r="U566" s="2518"/>
      <c r="V566" s="2518"/>
      <c r="W566" s="2518"/>
      <c r="X566" s="2518"/>
      <c r="Y566" s="2518"/>
      <c r="Z566" s="2518"/>
      <c r="AA566" s="2518"/>
      <c r="AB566" s="2518"/>
      <c r="AC566" s="2518"/>
      <c r="AD566" s="2518"/>
      <c r="AE566" s="2518"/>
      <c r="AF566" s="2518"/>
      <c r="AG566" s="2518"/>
      <c r="AH566" s="2518"/>
      <c r="AI566" s="2518"/>
      <c r="AJ566" s="2518"/>
      <c r="AK566" s="2518"/>
      <c r="AL566" s="2518"/>
      <c r="AM566" s="2518"/>
      <c r="AN566" s="2518"/>
      <c r="AO566" s="2518"/>
      <c r="AP566" s="2518"/>
      <c r="AQ566" s="2518"/>
      <c r="AR566" s="2518"/>
      <c r="AS566" s="2518"/>
      <c r="AT566" s="2519"/>
      <c r="AU566" s="2275"/>
      <c r="AV566" s="2275"/>
      <c r="AW566" s="2275"/>
      <c r="AX566" s="2275"/>
      <c r="AY566" s="2197"/>
      <c r="AZ566" s="2545"/>
      <c r="BA566" s="2545"/>
      <c r="BB566" s="2545"/>
      <c r="BC566" s="2545"/>
      <c r="BD566" s="2198"/>
      <c r="BE566" s="2197"/>
      <c r="BF566" s="2198"/>
      <c r="BG566" s="2197"/>
      <c r="BH566" s="2545"/>
      <c r="BI566" s="2198"/>
      <c r="BJ566" s="451"/>
      <c r="BK566" s="286"/>
      <c r="BL566" s="451"/>
      <c r="BW566" s="566"/>
      <c r="BX566" s="566"/>
      <c r="BY566" s="566"/>
      <c r="BZ566" s="566"/>
      <c r="CA566" s="566"/>
    </row>
    <row r="567" spans="2:81" s="597" customFormat="1" ht="20.25" customHeight="1" x14ac:dyDescent="0.25">
      <c r="B567" s="460"/>
      <c r="D567" s="2215" t="s">
        <v>118</v>
      </c>
      <c r="E567" s="2216"/>
      <c r="F567" s="2216"/>
      <c r="G567" s="2216"/>
      <c r="H567" s="2216"/>
      <c r="I567" s="2216"/>
      <c r="J567" s="2216"/>
      <c r="K567" s="2216"/>
      <c r="L567" s="2216"/>
      <c r="M567" s="2216"/>
      <c r="N567" s="2216"/>
      <c r="O567" s="2216"/>
      <c r="P567" s="2216"/>
      <c r="Q567" s="2216"/>
      <c r="R567" s="2216"/>
      <c r="S567" s="2216"/>
      <c r="T567" s="2216"/>
      <c r="U567" s="2216"/>
      <c r="V567" s="2216"/>
      <c r="W567" s="2216"/>
      <c r="X567" s="2216"/>
      <c r="Y567" s="2216"/>
      <c r="Z567" s="2216"/>
      <c r="AA567" s="2216"/>
      <c r="AB567" s="2216"/>
      <c r="AC567" s="2216"/>
      <c r="AD567" s="2216"/>
      <c r="AE567" s="2216"/>
      <c r="AF567" s="2216"/>
      <c r="AG567" s="2216"/>
      <c r="AH567" s="2216"/>
      <c r="AI567" s="2216"/>
      <c r="AJ567" s="2216"/>
      <c r="AK567" s="2216"/>
      <c r="AL567" s="2216"/>
      <c r="AM567" s="2216"/>
      <c r="AN567" s="2216"/>
      <c r="AO567" s="2216"/>
      <c r="AP567" s="2216"/>
      <c r="AQ567" s="2216"/>
      <c r="AR567" s="2216"/>
      <c r="AS567" s="2216"/>
      <c r="AT567" s="2217"/>
      <c r="AU567" s="2509">
        <f>AU388+AU453+AU469+AU514+AU523+AU531+AU545+AU562</f>
        <v>145</v>
      </c>
      <c r="AV567" s="2509"/>
      <c r="AW567" s="2509">
        <f>AW388+AW453+AW469+AW514+AW523+AW531+AW545+AW562</f>
        <v>142</v>
      </c>
      <c r="AX567" s="2509"/>
      <c r="AY567" s="2611">
        <f>AY388+AY453+AY469+AY514+AY523+AY531+AY545</f>
        <v>84</v>
      </c>
      <c r="AZ567" s="2612"/>
      <c r="BA567" s="2612"/>
      <c r="BB567" s="2612"/>
      <c r="BC567" s="2613"/>
      <c r="BD567" s="2678">
        <f>AY567/AW567</f>
        <v>0.59154929577464788</v>
      </c>
      <c r="BE567" s="2523">
        <f>AW567/AU567</f>
        <v>0.97931034482758617</v>
      </c>
      <c r="BF567" s="2524"/>
      <c r="BG567" s="2523" t="str">
        <f>IF(BE567&lt;50%,"NO RATING",IF(BE567&lt;=60%,"ONE STAR",IF(BE567&lt;=70%,"TWO STARS",IF(BE567&lt;=80%,"THREE STARS",IF(BE567&lt;=90%,"FOUR STARS",IF(BE567&gt;90%,"FIVE STARS",""))))))</f>
        <v>FIVE STARS</v>
      </c>
      <c r="BH567" s="2547"/>
      <c r="BI567" s="2524"/>
      <c r="BJ567" s="451"/>
      <c r="BK567" s="286"/>
      <c r="BL567" s="451"/>
      <c r="BW567" s="566"/>
      <c r="BX567" s="566"/>
      <c r="BY567" s="566"/>
      <c r="BZ567" s="566"/>
      <c r="CA567" s="566"/>
    </row>
    <row r="568" spans="2:81" s="597" customFormat="1" ht="20.25" customHeight="1" x14ac:dyDescent="0.25">
      <c r="B568" s="460"/>
      <c r="D568" s="2218"/>
      <c r="E568" s="2219"/>
      <c r="F568" s="2219"/>
      <c r="G568" s="2219"/>
      <c r="H568" s="2219"/>
      <c r="I568" s="2219"/>
      <c r="J568" s="2219"/>
      <c r="K568" s="2219"/>
      <c r="L568" s="2219"/>
      <c r="M568" s="2219"/>
      <c r="N568" s="2219"/>
      <c r="O568" s="2219"/>
      <c r="P568" s="2219"/>
      <c r="Q568" s="2219"/>
      <c r="R568" s="2219"/>
      <c r="S568" s="2219"/>
      <c r="T568" s="2219"/>
      <c r="U568" s="2219"/>
      <c r="V568" s="2219"/>
      <c r="W568" s="2219"/>
      <c r="X568" s="2219"/>
      <c r="Y568" s="2219"/>
      <c r="Z568" s="2219"/>
      <c r="AA568" s="2219"/>
      <c r="AB568" s="2219"/>
      <c r="AC568" s="2219"/>
      <c r="AD568" s="2219"/>
      <c r="AE568" s="2219"/>
      <c r="AF568" s="2219"/>
      <c r="AG568" s="2219"/>
      <c r="AH568" s="2219"/>
      <c r="AI568" s="2219"/>
      <c r="AJ568" s="2219"/>
      <c r="AK568" s="2219"/>
      <c r="AL568" s="2219"/>
      <c r="AM568" s="2219"/>
      <c r="AN568" s="2219"/>
      <c r="AO568" s="2219"/>
      <c r="AP568" s="2219"/>
      <c r="AQ568" s="2219"/>
      <c r="AR568" s="2219"/>
      <c r="AS568" s="2219"/>
      <c r="AT568" s="2220"/>
      <c r="AU568" s="2509"/>
      <c r="AV568" s="2509"/>
      <c r="AW568" s="2509"/>
      <c r="AX568" s="2509"/>
      <c r="AY568" s="2614"/>
      <c r="AZ568" s="2615"/>
      <c r="BA568" s="2615"/>
      <c r="BB568" s="2615"/>
      <c r="BC568" s="2616"/>
      <c r="BD568" s="2679"/>
      <c r="BE568" s="2525"/>
      <c r="BF568" s="2526"/>
      <c r="BG568" s="2525"/>
      <c r="BH568" s="2548"/>
      <c r="BI568" s="2526"/>
      <c r="BJ568" s="451"/>
      <c r="BK568" s="286"/>
      <c r="BL568" s="451"/>
      <c r="BW568" s="566"/>
      <c r="BX568" s="566"/>
      <c r="BY568" s="566"/>
      <c r="BZ568" s="566"/>
      <c r="CA568" s="566"/>
    </row>
    <row r="569" spans="2:81" s="597" customFormat="1" ht="15" customHeight="1" x14ac:dyDescent="0.25">
      <c r="B569" s="460"/>
      <c r="D569" s="2215" t="s">
        <v>120</v>
      </c>
      <c r="E569" s="2216"/>
      <c r="F569" s="2216"/>
      <c r="G569" s="2216"/>
      <c r="H569" s="2216"/>
      <c r="I569" s="2216"/>
      <c r="J569" s="2216"/>
      <c r="K569" s="2216"/>
      <c r="L569" s="2216"/>
      <c r="M569" s="2216"/>
      <c r="N569" s="2216"/>
      <c r="O569" s="2216"/>
      <c r="P569" s="2216"/>
      <c r="Q569" s="2216"/>
      <c r="R569" s="2216"/>
      <c r="S569" s="2216"/>
      <c r="T569" s="2216"/>
      <c r="U569" s="2216"/>
      <c r="V569" s="2216"/>
      <c r="W569" s="2216"/>
      <c r="X569" s="2216"/>
      <c r="Y569" s="2216"/>
      <c r="Z569" s="2216"/>
      <c r="AA569" s="2216"/>
      <c r="AB569" s="2216"/>
      <c r="AC569" s="2216"/>
      <c r="AD569" s="2216"/>
      <c r="AE569" s="2216"/>
      <c r="AF569" s="2216"/>
      <c r="AG569" s="2216"/>
      <c r="AH569" s="2216"/>
      <c r="AI569" s="2216"/>
      <c r="AJ569" s="2216"/>
      <c r="AK569" s="2216"/>
      <c r="AL569" s="2216"/>
      <c r="AM569" s="2216"/>
      <c r="AN569" s="2216"/>
      <c r="AO569" s="2216"/>
      <c r="AP569" s="2216"/>
      <c r="AQ569" s="2216"/>
      <c r="AR569" s="2216"/>
      <c r="AS569" s="2216"/>
      <c r="AT569" s="2217"/>
      <c r="AU569" s="2509">
        <f>AU388+AU454+AU469+AU514+AU523+AU531+AU545+AU562</f>
        <v>127</v>
      </c>
      <c r="AV569" s="2509"/>
      <c r="AW569" s="2509">
        <f>AW562+AW545+AW531+AW523+AW514+AW469+AW454+AW388</f>
        <v>124</v>
      </c>
      <c r="AX569" s="2509"/>
      <c r="AY569" s="2611">
        <f>AY388+AY454+AY469+AY514+AY523+AY531+AY545</f>
        <v>54</v>
      </c>
      <c r="AZ569" s="2612"/>
      <c r="BA569" s="2612"/>
      <c r="BB569" s="2612"/>
      <c r="BC569" s="2613"/>
      <c r="BD569" s="2678">
        <f>AY569/AW569</f>
        <v>0.43548387096774194</v>
      </c>
      <c r="BE569" s="2523">
        <f>AW569/AU569</f>
        <v>0.97637795275590555</v>
      </c>
      <c r="BF569" s="2524"/>
      <c r="BG569" s="2523" t="str">
        <f>IF(BE569&lt;50%,"NO RATING",IF(BE569&lt;=60%,"ONE STAR",IF(BE569&lt;=70%,"TWO STARS",IF(BE569&lt;=80%,"THREE STARS",IF(BE569&lt;=90%,"FOUR STARS",IF(BE569&gt;90%,"FIVE STARS",""))))))</f>
        <v>FIVE STARS</v>
      </c>
      <c r="BH569" s="2547"/>
      <c r="BI569" s="2524"/>
      <c r="BJ569" s="451"/>
      <c r="BK569" s="286"/>
      <c r="BL569" s="451"/>
      <c r="BW569" s="566"/>
      <c r="BX569" s="566"/>
      <c r="BY569" s="566"/>
      <c r="BZ569" s="566"/>
      <c r="CA569" s="566"/>
    </row>
    <row r="570" spans="2:81" s="597" customFormat="1" ht="15" customHeight="1" x14ac:dyDescent="0.25">
      <c r="B570" s="460"/>
      <c r="D570" s="2218"/>
      <c r="E570" s="2219"/>
      <c r="F570" s="2219"/>
      <c r="G570" s="2219"/>
      <c r="H570" s="2219"/>
      <c r="I570" s="2219"/>
      <c r="J570" s="2219"/>
      <c r="K570" s="2219"/>
      <c r="L570" s="2219"/>
      <c r="M570" s="2219"/>
      <c r="N570" s="2219"/>
      <c r="O570" s="2219"/>
      <c r="P570" s="2219"/>
      <c r="Q570" s="2219"/>
      <c r="R570" s="2219"/>
      <c r="S570" s="2219"/>
      <c r="T570" s="2219"/>
      <c r="U570" s="2219"/>
      <c r="V570" s="2219"/>
      <c r="W570" s="2219"/>
      <c r="X570" s="2219"/>
      <c r="Y570" s="2219"/>
      <c r="Z570" s="2219"/>
      <c r="AA570" s="2219"/>
      <c r="AB570" s="2219"/>
      <c r="AC570" s="2219"/>
      <c r="AD570" s="2219"/>
      <c r="AE570" s="2219"/>
      <c r="AF570" s="2219"/>
      <c r="AG570" s="2219"/>
      <c r="AH570" s="2219"/>
      <c r="AI570" s="2219"/>
      <c r="AJ570" s="2219"/>
      <c r="AK570" s="2219"/>
      <c r="AL570" s="2219"/>
      <c r="AM570" s="2219"/>
      <c r="AN570" s="2219"/>
      <c r="AO570" s="2219"/>
      <c r="AP570" s="2219"/>
      <c r="AQ570" s="2219"/>
      <c r="AR570" s="2219"/>
      <c r="AS570" s="2219"/>
      <c r="AT570" s="2220"/>
      <c r="AU570" s="2509"/>
      <c r="AV570" s="2509"/>
      <c r="AW570" s="2509"/>
      <c r="AX570" s="2509"/>
      <c r="AY570" s="2614"/>
      <c r="AZ570" s="2615"/>
      <c r="BA570" s="2615"/>
      <c r="BB570" s="2615"/>
      <c r="BC570" s="2616"/>
      <c r="BD570" s="2679"/>
      <c r="BE570" s="2525"/>
      <c r="BF570" s="2526"/>
      <c r="BG570" s="2525"/>
      <c r="BH570" s="2548"/>
      <c r="BI570" s="2526"/>
      <c r="BJ570" s="451"/>
      <c r="BK570" s="286"/>
      <c r="BL570" s="451"/>
      <c r="BW570" s="566"/>
      <c r="BX570" s="566"/>
      <c r="BY570" s="566"/>
      <c r="BZ570" s="566"/>
      <c r="CA570" s="566"/>
    </row>
    <row r="571" spans="2:81" s="597" customFormat="1" ht="9.9499999999999993" customHeight="1" x14ac:dyDescent="0.25">
      <c r="B571" s="460"/>
      <c r="D571" s="399"/>
      <c r="E571" s="399"/>
      <c r="F571" s="399"/>
      <c r="G571" s="399"/>
      <c r="H571" s="399"/>
      <c r="I571" s="399"/>
      <c r="J571" s="399"/>
      <c r="K571" s="399"/>
      <c r="L571" s="399"/>
      <c r="M571" s="399"/>
      <c r="N571" s="399"/>
      <c r="O571" s="399"/>
      <c r="P571" s="399"/>
      <c r="Q571" s="399"/>
      <c r="R571" s="399"/>
      <c r="S571" s="399"/>
      <c r="T571" s="399"/>
      <c r="U571" s="399"/>
      <c r="V571" s="399"/>
      <c r="W571" s="399"/>
      <c r="X571" s="399"/>
      <c r="Y571" s="399"/>
      <c r="Z571" s="399"/>
      <c r="AA571" s="399"/>
      <c r="AB571" s="399"/>
      <c r="AC571" s="399"/>
      <c r="AD571" s="399"/>
      <c r="AE571" s="399"/>
      <c r="AF571" s="399"/>
      <c r="AG571" s="399"/>
      <c r="AH571" s="399"/>
      <c r="AI571" s="399"/>
      <c r="AJ571" s="710"/>
      <c r="AK571" s="710"/>
      <c r="AL571" s="399"/>
      <c r="AM571" s="399"/>
      <c r="AN571" s="451"/>
      <c r="AO571" s="451"/>
      <c r="AP571" s="451"/>
      <c r="AQ571" s="451"/>
      <c r="AR571" s="451"/>
      <c r="AS571" s="451"/>
      <c r="AT571" s="451"/>
      <c r="BC571" s="708"/>
      <c r="BD571" s="708"/>
      <c r="BJ571" s="451"/>
      <c r="BK571" s="286"/>
      <c r="BL571" s="451"/>
      <c r="BW571" s="566"/>
      <c r="BX571" s="566"/>
      <c r="BY571" s="566"/>
      <c r="BZ571" s="566"/>
      <c r="CA571" s="566"/>
    </row>
    <row r="572" spans="2:81" ht="14.1" customHeight="1" x14ac:dyDescent="0.25">
      <c r="B572" s="285"/>
      <c r="C572" s="285"/>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c r="AJ572" s="723"/>
      <c r="AK572" s="723"/>
      <c r="AL572" s="286"/>
      <c r="AM572" s="286"/>
      <c r="AN572" s="286"/>
      <c r="AO572" s="286"/>
      <c r="AP572" s="286"/>
      <c r="AQ572" s="286"/>
      <c r="AR572" s="286"/>
      <c r="AS572" s="286"/>
      <c r="AT572" s="286"/>
      <c r="AU572" s="285"/>
      <c r="AV572" s="285"/>
      <c r="AW572" s="285"/>
      <c r="AX572" s="285"/>
      <c r="AY572" s="285"/>
      <c r="AZ572" s="460"/>
      <c r="BA572" s="460"/>
      <c r="BB572" s="460"/>
      <c r="BC572" s="714"/>
      <c r="BD572" s="714"/>
      <c r="BE572" s="285"/>
      <c r="BF572" s="285"/>
      <c r="BG572" s="460"/>
      <c r="BH572" s="460"/>
      <c r="BI572" s="460"/>
      <c r="BJ572" s="286"/>
      <c r="BK572" s="286"/>
      <c r="BW572" s="300"/>
      <c r="BX572" s="300"/>
      <c r="BY572" s="566"/>
      <c r="BZ572" s="566"/>
      <c r="CA572" s="566"/>
    </row>
    <row r="573" spans="2:81" s="368" customFormat="1" ht="9.9499999999999993" customHeight="1" x14ac:dyDescent="0.25">
      <c r="D573" s="366"/>
      <c r="E573" s="366"/>
      <c r="F573" s="366"/>
      <c r="G573" s="366"/>
      <c r="H573" s="366"/>
      <c r="I573" s="366"/>
      <c r="J573" s="366"/>
      <c r="K573" s="366"/>
      <c r="L573" s="366"/>
      <c r="M573" s="366"/>
      <c r="N573" s="366"/>
      <c r="O573" s="366"/>
      <c r="P573" s="366"/>
      <c r="Q573" s="366"/>
      <c r="R573" s="366"/>
      <c r="S573" s="366"/>
      <c r="T573" s="366"/>
      <c r="U573" s="451"/>
      <c r="V573" s="451"/>
      <c r="W573" s="451"/>
      <c r="X573" s="451"/>
      <c r="Y573" s="451"/>
      <c r="Z573" s="451"/>
      <c r="AA573" s="451"/>
      <c r="AB573" s="451"/>
      <c r="AC573" s="451"/>
      <c r="AD573" s="451"/>
      <c r="AE573" s="451"/>
      <c r="AF573" s="451"/>
      <c r="AG573" s="451"/>
      <c r="AH573" s="451"/>
      <c r="AI573" s="451"/>
      <c r="AJ573" s="711"/>
      <c r="AK573" s="711"/>
      <c r="AL573" s="366"/>
      <c r="AM573" s="366"/>
      <c r="AN573" s="366"/>
      <c r="AO573" s="451"/>
      <c r="AP573" s="451"/>
      <c r="AQ573" s="451"/>
      <c r="AR573" s="451"/>
      <c r="AS573" s="366"/>
      <c r="AT573" s="366"/>
      <c r="AZ573" s="474"/>
      <c r="BA573" s="474"/>
      <c r="BB573" s="474"/>
      <c r="BC573" s="713"/>
      <c r="BD573" s="713"/>
      <c r="BG573" s="474"/>
      <c r="BH573" s="474"/>
      <c r="BI573" s="474"/>
      <c r="BJ573" s="366"/>
      <c r="BK573" s="366"/>
      <c r="BL573" s="366"/>
      <c r="BR573" s="474"/>
      <c r="BS573" s="474"/>
      <c r="BT573" s="474"/>
      <c r="BW573" s="300"/>
      <c r="BX573" s="300"/>
      <c r="BY573" s="566"/>
      <c r="BZ573" s="566"/>
      <c r="CA573" s="566"/>
    </row>
    <row r="574" spans="2:81" s="368" customFormat="1" ht="14.1" customHeight="1" x14ac:dyDescent="0.25">
      <c r="B574" s="381"/>
      <c r="C574" s="381"/>
      <c r="D574" s="382"/>
      <c r="E574" s="382"/>
      <c r="F574" s="382"/>
      <c r="G574" s="382"/>
      <c r="H574" s="382"/>
      <c r="I574" s="382"/>
      <c r="J574" s="382"/>
      <c r="K574" s="382"/>
      <c r="L574" s="382"/>
      <c r="M574" s="382"/>
      <c r="N574" s="382"/>
      <c r="O574" s="382"/>
      <c r="P574" s="382"/>
      <c r="Q574" s="382"/>
      <c r="R574" s="382"/>
      <c r="S574" s="382"/>
      <c r="T574" s="382"/>
      <c r="U574" s="382"/>
      <c r="V574" s="382"/>
      <c r="W574" s="382"/>
      <c r="X574" s="382"/>
      <c r="Y574" s="382"/>
      <c r="Z574" s="382"/>
      <c r="AA574" s="382"/>
      <c r="AB574" s="382"/>
      <c r="AC574" s="382"/>
      <c r="AD574" s="382"/>
      <c r="AE574" s="382"/>
      <c r="AF574" s="382"/>
      <c r="AG574" s="382"/>
      <c r="AH574" s="382"/>
      <c r="AI574" s="382"/>
      <c r="AJ574" s="725"/>
      <c r="AK574" s="725"/>
      <c r="AL574" s="382"/>
      <c r="AM574" s="382"/>
      <c r="AN574" s="382"/>
      <c r="AO574" s="382"/>
      <c r="AP574" s="382"/>
      <c r="AQ574" s="382"/>
      <c r="AR574" s="382"/>
      <c r="AS574" s="382"/>
      <c r="AT574" s="382"/>
      <c r="AU574" s="381"/>
      <c r="AV574" s="381"/>
      <c r="AW574" s="381"/>
      <c r="AX574" s="381"/>
      <c r="AY574" s="381"/>
      <c r="AZ574" s="479"/>
      <c r="BA574" s="479"/>
      <c r="BB574" s="479"/>
      <c r="BC574" s="716"/>
      <c r="BD574" s="716"/>
      <c r="BE574" s="381"/>
      <c r="BF574" s="381"/>
      <c r="BG574" s="479"/>
      <c r="BH574" s="479"/>
      <c r="BI574" s="479"/>
      <c r="BJ574" s="382"/>
      <c r="BK574" s="382"/>
      <c r="BL574" s="382"/>
      <c r="BM574" s="381"/>
      <c r="BN574" s="381"/>
      <c r="BO574" s="381"/>
      <c r="BP574" s="381"/>
      <c r="BQ574" s="381"/>
      <c r="BR574" s="479"/>
      <c r="BS574" s="479"/>
      <c r="BT574" s="479"/>
      <c r="BU574" s="381"/>
      <c r="BV574" s="381"/>
      <c r="BW574" s="383"/>
      <c r="BX574" s="383"/>
      <c r="BY574" s="383"/>
      <c r="BZ574" s="383"/>
      <c r="CA574" s="383"/>
      <c r="CB574" s="381"/>
      <c r="CC574" s="479"/>
    </row>
    <row r="575" spans="2:81" ht="27.75" x14ac:dyDescent="0.45">
      <c r="B575" s="381"/>
      <c r="C575" s="358"/>
      <c r="D575" s="2533" t="s">
        <v>219</v>
      </c>
      <c r="E575" s="2533"/>
      <c r="F575" s="2533"/>
      <c r="G575" s="2533"/>
      <c r="H575" s="2533"/>
      <c r="I575" s="2533"/>
      <c r="J575" s="2533"/>
      <c r="K575" s="2533"/>
      <c r="L575" s="2533"/>
      <c r="M575" s="2533"/>
      <c r="N575" s="2533"/>
      <c r="O575" s="2533"/>
      <c r="P575" s="2533"/>
      <c r="Q575" s="2533"/>
      <c r="R575" s="2533"/>
      <c r="S575" s="2533"/>
      <c r="T575" s="2533"/>
      <c r="U575" s="2533"/>
      <c r="V575" s="2533"/>
      <c r="W575" s="2533"/>
      <c r="X575" s="2533"/>
      <c r="Y575" s="2533"/>
      <c r="Z575" s="2533"/>
      <c r="AA575" s="2533"/>
      <c r="AB575" s="2533"/>
      <c r="AC575" s="2533"/>
      <c r="AD575" s="2533"/>
      <c r="AE575" s="2533"/>
      <c r="AF575" s="2533"/>
      <c r="AG575" s="2533"/>
      <c r="AH575" s="2533"/>
      <c r="AI575" s="2533"/>
      <c r="AJ575" s="2533"/>
      <c r="AK575" s="2533"/>
      <c r="AL575" s="2533"/>
      <c r="AM575" s="2533"/>
      <c r="AN575" s="2533"/>
      <c r="AO575" s="2533"/>
      <c r="AP575" s="2533"/>
      <c r="AQ575" s="2533"/>
      <c r="AR575" s="2533"/>
      <c r="AS575" s="2533"/>
      <c r="AT575" s="2533"/>
      <c r="AU575" s="2533"/>
      <c r="AV575" s="2533"/>
      <c r="AW575" s="2533"/>
      <c r="AX575" s="2533"/>
      <c r="AY575" s="2533"/>
      <c r="AZ575" s="2533"/>
      <c r="BA575" s="2533"/>
      <c r="BB575" s="2533"/>
      <c r="BC575" s="2533"/>
      <c r="BD575" s="2533"/>
      <c r="BE575" s="2533"/>
      <c r="BF575" s="2533"/>
      <c r="BG575" s="2533"/>
      <c r="BH575" s="2533"/>
      <c r="BI575" s="2533"/>
      <c r="BJ575" s="2533"/>
      <c r="BK575" s="2533"/>
      <c r="BL575" s="2533"/>
      <c r="BM575" s="2533"/>
      <c r="BN575" s="2533"/>
      <c r="BO575" s="2533"/>
      <c r="BP575" s="2533"/>
      <c r="BQ575" s="2533"/>
      <c r="BR575" s="2533"/>
      <c r="BS575" s="2533"/>
      <c r="BT575" s="2533"/>
      <c r="BU575" s="2533"/>
      <c r="BV575" s="2533"/>
      <c r="CC575" s="479"/>
    </row>
    <row r="576" spans="2:81" ht="18.75" x14ac:dyDescent="0.3">
      <c r="B576" s="381"/>
      <c r="C576" s="358"/>
      <c r="D576" s="2589" t="s">
        <v>508</v>
      </c>
      <c r="E576" s="2590"/>
      <c r="F576" s="2590"/>
      <c r="G576" s="2590"/>
      <c r="H576" s="2590"/>
      <c r="I576" s="2590"/>
      <c r="J576" s="2590"/>
      <c r="K576" s="2590"/>
      <c r="L576" s="2590"/>
      <c r="M576" s="2590"/>
      <c r="N576" s="2590"/>
      <c r="O576" s="2590"/>
      <c r="P576" s="2590"/>
      <c r="Q576" s="2590"/>
      <c r="R576" s="2590"/>
      <c r="S576" s="2590"/>
      <c r="T576" s="2590"/>
      <c r="U576" s="2590"/>
      <c r="V576" s="2590"/>
      <c r="W576" s="2590"/>
      <c r="X576" s="2590"/>
      <c r="Y576" s="2590"/>
      <c r="Z576" s="2590"/>
      <c r="AA576" s="2590"/>
      <c r="AB576" s="2590"/>
      <c r="AC576" s="2590"/>
      <c r="AD576" s="2590"/>
      <c r="AE576" s="2590"/>
      <c r="AF576" s="2590"/>
      <c r="AG576" s="2590"/>
      <c r="AH576" s="2590"/>
      <c r="AI576" s="2590"/>
      <c r="AJ576" s="2590"/>
      <c r="AK576" s="2590"/>
      <c r="AL576" s="2590"/>
      <c r="AM576" s="2590"/>
      <c r="AN576" s="2590"/>
      <c r="AO576" s="2590"/>
      <c r="AP576" s="2590"/>
      <c r="AQ576" s="2590"/>
      <c r="AR576" s="2590"/>
      <c r="AS576" s="2590"/>
      <c r="AT576" s="2590"/>
      <c r="AU576" s="2590"/>
      <c r="AV576" s="2590"/>
      <c r="AW576" s="2590"/>
      <c r="AX576" s="2590"/>
      <c r="AY576" s="2590"/>
      <c r="AZ576" s="2590"/>
      <c r="BA576" s="2590"/>
      <c r="BB576" s="2590"/>
      <c r="BC576" s="2590"/>
      <c r="BD576" s="2590"/>
      <c r="BE576" s="2590"/>
      <c r="BF576" s="2590"/>
      <c r="BG576" s="2590"/>
      <c r="BH576" s="2590"/>
      <c r="BI576" s="2590"/>
      <c r="BJ576" s="2590"/>
      <c r="BK576" s="2590"/>
      <c r="BL576" s="2590"/>
      <c r="BM576" s="2590"/>
      <c r="BN576" s="2590"/>
      <c r="BO576" s="2590"/>
      <c r="BP576" s="2590"/>
      <c r="BQ576" s="2590"/>
      <c r="BR576" s="2590"/>
      <c r="BS576" s="2590"/>
      <c r="BT576" s="2590"/>
      <c r="BU576" s="2590"/>
      <c r="BV576" s="2590"/>
      <c r="BW576" s="2590"/>
      <c r="BX576" s="2591"/>
      <c r="BY576" s="639"/>
      <c r="BZ576" s="639"/>
      <c r="CA576" s="639"/>
      <c r="CC576" s="479"/>
    </row>
    <row r="577" spans="2:81" ht="16.5" customHeight="1" x14ac:dyDescent="0.3">
      <c r="B577" s="381"/>
      <c r="D577" s="128" t="s">
        <v>450</v>
      </c>
      <c r="E577" s="129" t="s">
        <v>258</v>
      </c>
      <c r="F577" s="50"/>
      <c r="G577" s="33"/>
      <c r="H577" s="33"/>
      <c r="I577" s="33"/>
      <c r="J577" s="49"/>
      <c r="K577" s="33"/>
      <c r="L577" s="33"/>
      <c r="M577" s="33"/>
      <c r="N577" s="24"/>
      <c r="O577" s="335"/>
      <c r="P577" s="2420"/>
      <c r="Q577" s="2493"/>
      <c r="R577" s="2493"/>
      <c r="S577" s="2493"/>
      <c r="T577" s="2493"/>
      <c r="U577" s="2493"/>
      <c r="V577" s="2493"/>
      <c r="W577" s="2493"/>
      <c r="X577" s="2493"/>
      <c r="Y577" s="2493"/>
      <c r="Z577" s="2493"/>
      <c r="AA577" s="2493"/>
      <c r="AB577" s="2493"/>
      <c r="AC577" s="2493"/>
      <c r="AD577" s="2493"/>
      <c r="AE577" s="2493"/>
      <c r="AF577" s="2493"/>
      <c r="AG577" s="2493"/>
      <c r="AH577" s="2493"/>
      <c r="AI577" s="2493"/>
      <c r="AJ577" s="2493"/>
      <c r="AK577" s="2493"/>
      <c r="AL577" s="2493"/>
      <c r="AM577" s="2493"/>
      <c r="AN577" s="2493"/>
      <c r="AO577" s="2493"/>
      <c r="AP577" s="2493"/>
      <c r="AQ577" s="2493"/>
      <c r="AR577" s="2493"/>
      <c r="AS577" s="2493"/>
      <c r="AT577" s="2493"/>
      <c r="AU577" s="2493"/>
      <c r="AV577" s="2493"/>
      <c r="AW577" s="2493"/>
      <c r="AX577" s="2493"/>
      <c r="AY577" s="2493"/>
      <c r="AZ577" s="2493"/>
      <c r="BA577" s="2493"/>
      <c r="BB577" s="2493"/>
      <c r="BC577" s="2493"/>
      <c r="BD577" s="2493"/>
      <c r="BE577" s="2493"/>
      <c r="BF577" s="2493"/>
      <c r="BG577" s="2493"/>
      <c r="BH577" s="2493"/>
      <c r="BI577" s="2493"/>
      <c r="BJ577" s="2493"/>
      <c r="BK577" s="2493"/>
      <c r="BL577" s="2421"/>
      <c r="BM577" s="2315"/>
      <c r="BN577" s="2315"/>
      <c r="BO577" s="2316"/>
      <c r="BP577" s="2316"/>
      <c r="BQ577" s="108"/>
      <c r="BR577" s="409"/>
      <c r="BS577" s="409"/>
      <c r="BT577" s="409"/>
      <c r="BU577" s="2395"/>
      <c r="BV577" s="2396"/>
      <c r="BW577" s="2395"/>
      <c r="BX577" s="2396"/>
      <c r="BY577" s="571"/>
      <c r="BZ577" s="571"/>
      <c r="CA577" s="571"/>
      <c r="CC577" s="479"/>
    </row>
    <row r="578" spans="2:81" ht="16.5" customHeight="1" x14ac:dyDescent="0.3">
      <c r="B578" s="381"/>
      <c r="D578" s="30"/>
      <c r="E578" s="432" t="s">
        <v>589</v>
      </c>
      <c r="F578" s="31"/>
      <c r="G578" s="31"/>
      <c r="H578" s="31"/>
      <c r="I578" s="31"/>
      <c r="J578" s="31"/>
      <c r="K578" s="106"/>
      <c r="L578" s="106"/>
      <c r="M578" s="106"/>
      <c r="N578" s="107"/>
      <c r="O578" s="78" t="s">
        <v>53</v>
      </c>
      <c r="P578" s="2436"/>
      <c r="Q578" s="2560"/>
      <c r="R578" s="2560"/>
      <c r="S578" s="2560"/>
      <c r="T578" s="2560"/>
      <c r="U578" s="2560"/>
      <c r="V578" s="2560"/>
      <c r="W578" s="2560"/>
      <c r="X578" s="2560"/>
      <c r="Y578" s="2560"/>
      <c r="Z578" s="2560"/>
      <c r="AA578" s="2560"/>
      <c r="AB578" s="2560"/>
      <c r="AC578" s="2560"/>
      <c r="AD578" s="2560"/>
      <c r="AE578" s="2560"/>
      <c r="AF578" s="2560"/>
      <c r="AG578" s="2560"/>
      <c r="AH578" s="2560"/>
      <c r="AI578" s="2560"/>
      <c r="AJ578" s="2560"/>
      <c r="AK578" s="2560"/>
      <c r="AL578" s="2560"/>
      <c r="AM578" s="2560"/>
      <c r="AN578" s="2560"/>
      <c r="AO578" s="2560"/>
      <c r="AP578" s="2560"/>
      <c r="AQ578" s="2560"/>
      <c r="AR578" s="2560"/>
      <c r="AS578" s="2560"/>
      <c r="AT578" s="2560"/>
      <c r="AU578" s="2560"/>
      <c r="AV578" s="2560"/>
      <c r="AW578" s="2560"/>
      <c r="AX578" s="2560"/>
      <c r="AY578" s="2560"/>
      <c r="AZ578" s="2560"/>
      <c r="BA578" s="2560"/>
      <c r="BB578" s="2560"/>
      <c r="BC578" s="2560"/>
      <c r="BD578" s="2560"/>
      <c r="BE578" s="2560"/>
      <c r="BF578" s="2560"/>
      <c r="BG578" s="2560"/>
      <c r="BH578" s="2560"/>
      <c r="BI578" s="2560"/>
      <c r="BJ578" s="2560"/>
      <c r="BK578" s="2560"/>
      <c r="BL578" s="2437"/>
      <c r="BM578" s="2317">
        <v>1</v>
      </c>
      <c r="BN578" s="2318"/>
      <c r="BO578" s="2491">
        <v>1</v>
      </c>
      <c r="BP578" s="2492"/>
      <c r="BQ578" s="108"/>
      <c r="BR578" s="409"/>
      <c r="BS578" s="409"/>
      <c r="BT578" s="409"/>
      <c r="BU578" s="2345" t="s">
        <v>366</v>
      </c>
      <c r="BV578" s="2346"/>
      <c r="BW578" s="2351">
        <f>[43]Introduction!$O$10</f>
        <v>-3.8980000000000001E-2</v>
      </c>
      <c r="BX578" s="2352"/>
      <c r="BY578" s="594"/>
      <c r="BZ578" s="594"/>
      <c r="CA578" s="594"/>
      <c r="CC578" s="479"/>
    </row>
    <row r="579" spans="2:81" ht="16.5" customHeight="1" x14ac:dyDescent="0.3">
      <c r="B579" s="381"/>
      <c r="D579" s="32"/>
      <c r="E579" s="238" t="s">
        <v>590</v>
      </c>
      <c r="F579" s="109"/>
      <c r="G579" s="109"/>
      <c r="H579" s="109"/>
      <c r="I579" s="109"/>
      <c r="J579" s="109"/>
      <c r="K579" s="257"/>
      <c r="L579" s="257"/>
      <c r="M579" s="257"/>
      <c r="N579" s="105"/>
      <c r="O579" s="78" t="s">
        <v>53</v>
      </c>
      <c r="P579" s="2436"/>
      <c r="Q579" s="2560"/>
      <c r="R579" s="2560"/>
      <c r="S579" s="2560"/>
      <c r="T579" s="2560"/>
      <c r="U579" s="2560"/>
      <c r="V579" s="2560"/>
      <c r="W579" s="2560"/>
      <c r="X579" s="2560"/>
      <c r="Y579" s="2560"/>
      <c r="Z579" s="2560"/>
      <c r="AA579" s="2560"/>
      <c r="AB579" s="2560"/>
      <c r="AC579" s="2560"/>
      <c r="AD579" s="2560"/>
      <c r="AE579" s="2560"/>
      <c r="AF579" s="2560"/>
      <c r="AG579" s="2560"/>
      <c r="AH579" s="2560"/>
      <c r="AI579" s="2560"/>
      <c r="AJ579" s="2560"/>
      <c r="AK579" s="2560"/>
      <c r="AL579" s="2560"/>
      <c r="AM579" s="2560"/>
      <c r="AN579" s="2560"/>
      <c r="AO579" s="2560"/>
      <c r="AP579" s="2560"/>
      <c r="AQ579" s="2560"/>
      <c r="AR579" s="2560"/>
      <c r="AS579" s="2560"/>
      <c r="AT579" s="2560"/>
      <c r="AU579" s="2560"/>
      <c r="AV579" s="2560"/>
      <c r="AW579" s="2560"/>
      <c r="AX579" s="2560"/>
      <c r="AY579" s="2560"/>
      <c r="AZ579" s="2560"/>
      <c r="BA579" s="2560"/>
      <c r="BB579" s="2560"/>
      <c r="BC579" s="2560"/>
      <c r="BD579" s="2560"/>
      <c r="BE579" s="2560"/>
      <c r="BF579" s="2560"/>
      <c r="BG579" s="2560"/>
      <c r="BH579" s="2560"/>
      <c r="BI579" s="2560"/>
      <c r="BJ579" s="2560"/>
      <c r="BK579" s="2560"/>
      <c r="BL579" s="2437"/>
      <c r="BM579" s="2315">
        <v>1</v>
      </c>
      <c r="BN579" s="2315"/>
      <c r="BO579" s="2490">
        <v>1</v>
      </c>
      <c r="BP579" s="2490"/>
      <c r="BQ579" s="108"/>
      <c r="BR579" s="409"/>
      <c r="BS579" s="409"/>
      <c r="BT579" s="409"/>
      <c r="BU579" s="2347"/>
      <c r="BV579" s="2348"/>
      <c r="BW579" s="2353"/>
      <c r="BX579" s="2354"/>
      <c r="BY579" s="594"/>
      <c r="BZ579" s="594"/>
      <c r="CA579" s="594"/>
      <c r="CC579" s="479"/>
    </row>
    <row r="580" spans="2:81" ht="16.5" customHeight="1" x14ac:dyDescent="0.3">
      <c r="B580" s="381"/>
      <c r="D580" s="30"/>
      <c r="E580" s="432" t="s">
        <v>591</v>
      </c>
      <c r="F580" s="31"/>
      <c r="G580" s="31"/>
      <c r="H580" s="31"/>
      <c r="I580" s="31"/>
      <c r="J580" s="31"/>
      <c r="K580" s="106"/>
      <c r="L580" s="106"/>
      <c r="M580" s="106"/>
      <c r="N580" s="107"/>
      <c r="O580" s="78" t="s">
        <v>53</v>
      </c>
      <c r="P580" s="2436"/>
      <c r="Q580" s="2560"/>
      <c r="R580" s="2560"/>
      <c r="S580" s="2560"/>
      <c r="T580" s="2560"/>
      <c r="U580" s="2560"/>
      <c r="V580" s="2560"/>
      <c r="W580" s="2560"/>
      <c r="X580" s="2560"/>
      <c r="Y580" s="2560"/>
      <c r="Z580" s="2560"/>
      <c r="AA580" s="2560"/>
      <c r="AB580" s="2560"/>
      <c r="AC580" s="2560"/>
      <c r="AD580" s="2560"/>
      <c r="AE580" s="2560"/>
      <c r="AF580" s="2560"/>
      <c r="AG580" s="2560"/>
      <c r="AH580" s="2560"/>
      <c r="AI580" s="2560"/>
      <c r="AJ580" s="2560"/>
      <c r="AK580" s="2560"/>
      <c r="AL580" s="2560"/>
      <c r="AM580" s="2560"/>
      <c r="AN580" s="2560"/>
      <c r="AO580" s="2560"/>
      <c r="AP580" s="2560"/>
      <c r="AQ580" s="2560"/>
      <c r="AR580" s="2560"/>
      <c r="AS580" s="2560"/>
      <c r="AT580" s="2560"/>
      <c r="AU580" s="2560"/>
      <c r="AV580" s="2560"/>
      <c r="AW580" s="2560"/>
      <c r="AX580" s="2560"/>
      <c r="AY580" s="2560"/>
      <c r="AZ580" s="2560"/>
      <c r="BA580" s="2560"/>
      <c r="BB580" s="2560"/>
      <c r="BC580" s="2560"/>
      <c r="BD580" s="2560"/>
      <c r="BE580" s="2560"/>
      <c r="BF580" s="2560"/>
      <c r="BG580" s="2560"/>
      <c r="BH580" s="2560"/>
      <c r="BI580" s="2560"/>
      <c r="BJ580" s="2560"/>
      <c r="BK580" s="2560"/>
      <c r="BL580" s="2437"/>
      <c r="BM580" s="2315">
        <v>1</v>
      </c>
      <c r="BN580" s="2315"/>
      <c r="BO580" s="2490">
        <v>1</v>
      </c>
      <c r="BP580" s="2490"/>
      <c r="BQ580" s="108"/>
      <c r="BR580" s="409"/>
      <c r="BS580" s="409"/>
      <c r="BT580" s="409"/>
      <c r="BU580" s="2347"/>
      <c r="BV580" s="2348"/>
      <c r="BW580" s="2353"/>
      <c r="BX580" s="2354"/>
      <c r="BY580" s="594"/>
      <c r="BZ580" s="594"/>
      <c r="CA580" s="594"/>
      <c r="CC580" s="479"/>
    </row>
    <row r="581" spans="2:81" ht="16.5" customHeight="1" x14ac:dyDescent="0.3">
      <c r="B581" s="381"/>
      <c r="D581" s="130" t="s">
        <v>452</v>
      </c>
      <c r="E581" s="23" t="s">
        <v>259</v>
      </c>
      <c r="F581" s="365"/>
      <c r="G581" s="257"/>
      <c r="H581" s="257"/>
      <c r="I581" s="257"/>
      <c r="J581" s="109"/>
      <c r="K581" s="365"/>
      <c r="L581" s="365"/>
      <c r="M581" s="365"/>
      <c r="N581" s="234"/>
      <c r="O581" s="335"/>
      <c r="P581" s="2436"/>
      <c r="Q581" s="2560"/>
      <c r="R581" s="2560"/>
      <c r="S581" s="2560"/>
      <c r="T581" s="2560"/>
      <c r="U581" s="2560"/>
      <c r="V581" s="2560"/>
      <c r="W581" s="2560"/>
      <c r="X581" s="2560"/>
      <c r="Y581" s="2560"/>
      <c r="Z581" s="2560"/>
      <c r="AA581" s="2560"/>
      <c r="AB581" s="2560"/>
      <c r="AC581" s="2560"/>
      <c r="AD581" s="2560"/>
      <c r="AE581" s="2560"/>
      <c r="AF581" s="2560"/>
      <c r="AG581" s="2560"/>
      <c r="AH581" s="2560"/>
      <c r="AI581" s="2560"/>
      <c r="AJ581" s="2560"/>
      <c r="AK581" s="2560"/>
      <c r="AL581" s="2560"/>
      <c r="AM581" s="2560"/>
      <c r="AN581" s="2560"/>
      <c r="AO581" s="2560"/>
      <c r="AP581" s="2560"/>
      <c r="AQ581" s="2560"/>
      <c r="AR581" s="2560"/>
      <c r="AS581" s="2560"/>
      <c r="AT581" s="2560"/>
      <c r="AU581" s="2560"/>
      <c r="AV581" s="2560"/>
      <c r="AW581" s="2560"/>
      <c r="AX581" s="2560"/>
      <c r="AY581" s="2560"/>
      <c r="AZ581" s="2560"/>
      <c r="BA581" s="2560"/>
      <c r="BB581" s="2560"/>
      <c r="BC581" s="2560"/>
      <c r="BD581" s="2560"/>
      <c r="BE581" s="2560"/>
      <c r="BF581" s="2560"/>
      <c r="BG581" s="2560"/>
      <c r="BH581" s="2560"/>
      <c r="BI581" s="2560"/>
      <c r="BJ581" s="2560"/>
      <c r="BK581" s="2560"/>
      <c r="BL581" s="2437"/>
      <c r="BM581" s="2315"/>
      <c r="BN581" s="2315"/>
      <c r="BO581" s="2316"/>
      <c r="BP581" s="2316"/>
      <c r="BQ581" s="108"/>
      <c r="BR581" s="409"/>
      <c r="BS581" s="409"/>
      <c r="BT581" s="409"/>
      <c r="BU581" s="2347"/>
      <c r="BV581" s="2348"/>
      <c r="BW581" s="2353"/>
      <c r="BX581" s="2354"/>
      <c r="BY581" s="594"/>
      <c r="BZ581" s="594"/>
      <c r="CA581" s="594"/>
      <c r="CC581" s="479"/>
    </row>
    <row r="582" spans="2:81" ht="16.5" customHeight="1" x14ac:dyDescent="0.3">
      <c r="B582" s="381"/>
      <c r="D582" s="30"/>
      <c r="E582" s="432" t="s">
        <v>592</v>
      </c>
      <c r="F582" s="31"/>
      <c r="G582" s="31"/>
      <c r="H582" s="31"/>
      <c r="I582" s="31"/>
      <c r="J582" s="31"/>
      <c r="K582" s="363"/>
      <c r="L582" s="363"/>
      <c r="M582" s="363"/>
      <c r="N582" s="364"/>
      <c r="O582" s="78" t="s">
        <v>53</v>
      </c>
      <c r="P582" s="2436"/>
      <c r="Q582" s="2560"/>
      <c r="R582" s="2560"/>
      <c r="S582" s="2560"/>
      <c r="T582" s="2560"/>
      <c r="U582" s="2560"/>
      <c r="V582" s="2560"/>
      <c r="W582" s="2560"/>
      <c r="X582" s="2560"/>
      <c r="Y582" s="2560"/>
      <c r="Z582" s="2560"/>
      <c r="AA582" s="2560"/>
      <c r="AB582" s="2560"/>
      <c r="AC582" s="2560"/>
      <c r="AD582" s="2560"/>
      <c r="AE582" s="2560"/>
      <c r="AF582" s="2560"/>
      <c r="AG582" s="2560"/>
      <c r="AH582" s="2560"/>
      <c r="AI582" s="2560"/>
      <c r="AJ582" s="2560"/>
      <c r="AK582" s="2560"/>
      <c r="AL582" s="2560"/>
      <c r="AM582" s="2560"/>
      <c r="AN582" s="2560"/>
      <c r="AO582" s="2560"/>
      <c r="AP582" s="2560"/>
      <c r="AQ582" s="2560"/>
      <c r="AR582" s="2560"/>
      <c r="AS582" s="2560"/>
      <c r="AT582" s="2560"/>
      <c r="AU582" s="2560"/>
      <c r="AV582" s="2560"/>
      <c r="AW582" s="2560"/>
      <c r="AX582" s="2560"/>
      <c r="AY582" s="2560"/>
      <c r="AZ582" s="2560"/>
      <c r="BA582" s="2560"/>
      <c r="BB582" s="2560"/>
      <c r="BC582" s="2560"/>
      <c r="BD582" s="2560"/>
      <c r="BE582" s="2560"/>
      <c r="BF582" s="2560"/>
      <c r="BG582" s="2560"/>
      <c r="BH582" s="2560"/>
      <c r="BI582" s="2560"/>
      <c r="BJ582" s="2560"/>
      <c r="BK582" s="2560"/>
      <c r="BL582" s="2437"/>
      <c r="BM582" s="2315">
        <v>1</v>
      </c>
      <c r="BN582" s="2315"/>
      <c r="BO582" s="2490">
        <v>1</v>
      </c>
      <c r="BP582" s="2490"/>
      <c r="BQ582" s="108"/>
      <c r="BR582" s="409"/>
      <c r="BS582" s="409"/>
      <c r="BT582" s="409"/>
      <c r="BU582" s="2347"/>
      <c r="BV582" s="2348"/>
      <c r="BW582" s="2353"/>
      <c r="BX582" s="2354"/>
      <c r="BY582" s="594"/>
      <c r="BZ582" s="594"/>
      <c r="CA582" s="594"/>
      <c r="CC582" s="479"/>
    </row>
    <row r="583" spans="2:81" ht="16.5" customHeight="1" x14ac:dyDescent="0.3">
      <c r="B583" s="381"/>
      <c r="D583" s="30"/>
      <c r="E583" s="432" t="s">
        <v>593</v>
      </c>
      <c r="F583" s="31"/>
      <c r="G583" s="31"/>
      <c r="H583" s="31"/>
      <c r="I583" s="31"/>
      <c r="J583" s="31"/>
      <c r="K583" s="363"/>
      <c r="L583" s="363"/>
      <c r="M583" s="363"/>
      <c r="N583" s="364"/>
      <c r="O583" s="78" t="s">
        <v>53</v>
      </c>
      <c r="P583" s="2436"/>
      <c r="Q583" s="2560"/>
      <c r="R583" s="2560"/>
      <c r="S583" s="2560"/>
      <c r="T583" s="2560"/>
      <c r="U583" s="2560"/>
      <c r="V583" s="2560"/>
      <c r="W583" s="2560"/>
      <c r="X583" s="2560"/>
      <c r="Y583" s="2560"/>
      <c r="Z583" s="2560"/>
      <c r="AA583" s="2560"/>
      <c r="AB583" s="2560"/>
      <c r="AC583" s="2560"/>
      <c r="AD583" s="2560"/>
      <c r="AE583" s="2560"/>
      <c r="AF583" s="2560"/>
      <c r="AG583" s="2560"/>
      <c r="AH583" s="2560"/>
      <c r="AI583" s="2560"/>
      <c r="AJ583" s="2560"/>
      <c r="AK583" s="2560"/>
      <c r="AL583" s="2560"/>
      <c r="AM583" s="2560"/>
      <c r="AN583" s="2560"/>
      <c r="AO583" s="2560"/>
      <c r="AP583" s="2560"/>
      <c r="AQ583" s="2560"/>
      <c r="AR583" s="2560"/>
      <c r="AS583" s="2560"/>
      <c r="AT583" s="2560"/>
      <c r="AU583" s="2560"/>
      <c r="AV583" s="2560"/>
      <c r="AW583" s="2560"/>
      <c r="AX583" s="2560"/>
      <c r="AY583" s="2560"/>
      <c r="AZ583" s="2560"/>
      <c r="BA583" s="2560"/>
      <c r="BB583" s="2560"/>
      <c r="BC583" s="2560"/>
      <c r="BD583" s="2560"/>
      <c r="BE583" s="2560"/>
      <c r="BF583" s="2560"/>
      <c r="BG583" s="2560"/>
      <c r="BH583" s="2560"/>
      <c r="BI583" s="2560"/>
      <c r="BJ583" s="2560"/>
      <c r="BK583" s="2560"/>
      <c r="BL583" s="2437"/>
      <c r="BM583" s="2315">
        <v>1</v>
      </c>
      <c r="BN583" s="2315"/>
      <c r="BO583" s="2490">
        <v>1</v>
      </c>
      <c r="BP583" s="2490"/>
      <c r="BQ583" s="108"/>
      <c r="BR583" s="409"/>
      <c r="BS583" s="409"/>
      <c r="BT583" s="409"/>
      <c r="BU583" s="2347"/>
      <c r="BV583" s="2348"/>
      <c r="BW583" s="2353"/>
      <c r="BX583" s="2354"/>
      <c r="BY583" s="594"/>
      <c r="BZ583" s="594"/>
      <c r="CA583" s="594"/>
      <c r="CC583" s="479"/>
    </row>
    <row r="584" spans="2:81" ht="16.5" customHeight="1" x14ac:dyDescent="0.3">
      <c r="B584" s="381"/>
      <c r="D584" s="130" t="s">
        <v>453</v>
      </c>
      <c r="E584" s="23" t="s">
        <v>260</v>
      </c>
      <c r="F584" s="109"/>
      <c r="G584" s="109"/>
      <c r="H584" s="109"/>
      <c r="I584" s="109"/>
      <c r="J584" s="109"/>
      <c r="K584" s="365"/>
      <c r="L584" s="365"/>
      <c r="M584" s="365"/>
      <c r="N584" s="234"/>
      <c r="O584" s="335"/>
      <c r="P584" s="2436"/>
      <c r="Q584" s="2560"/>
      <c r="R584" s="2560"/>
      <c r="S584" s="2560"/>
      <c r="T584" s="2560"/>
      <c r="U584" s="2560"/>
      <c r="V584" s="2560"/>
      <c r="W584" s="2560"/>
      <c r="X584" s="2560"/>
      <c r="Y584" s="2560"/>
      <c r="Z584" s="2560"/>
      <c r="AA584" s="2560"/>
      <c r="AB584" s="2560"/>
      <c r="AC584" s="2560"/>
      <c r="AD584" s="2560"/>
      <c r="AE584" s="2560"/>
      <c r="AF584" s="2560"/>
      <c r="AG584" s="2560"/>
      <c r="AH584" s="2560"/>
      <c r="AI584" s="2560"/>
      <c r="AJ584" s="2560"/>
      <c r="AK584" s="2560"/>
      <c r="AL584" s="2560"/>
      <c r="AM584" s="2560"/>
      <c r="AN584" s="2560"/>
      <c r="AO584" s="2560"/>
      <c r="AP584" s="2560"/>
      <c r="AQ584" s="2560"/>
      <c r="AR584" s="2560"/>
      <c r="AS584" s="2560"/>
      <c r="AT584" s="2560"/>
      <c r="AU584" s="2560"/>
      <c r="AV584" s="2560"/>
      <c r="AW584" s="2560"/>
      <c r="AX584" s="2560"/>
      <c r="AY584" s="2560"/>
      <c r="AZ584" s="2560"/>
      <c r="BA584" s="2560"/>
      <c r="BB584" s="2560"/>
      <c r="BC584" s="2560"/>
      <c r="BD584" s="2560"/>
      <c r="BE584" s="2560"/>
      <c r="BF584" s="2560"/>
      <c r="BG584" s="2560"/>
      <c r="BH584" s="2560"/>
      <c r="BI584" s="2560"/>
      <c r="BJ584" s="2560"/>
      <c r="BK584" s="2560"/>
      <c r="BL584" s="2437"/>
      <c r="BM584" s="2315"/>
      <c r="BN584" s="2315"/>
      <c r="BO584" s="2316"/>
      <c r="BP584" s="2316"/>
      <c r="BQ584" s="108"/>
      <c r="BR584" s="409"/>
      <c r="BS584" s="409"/>
      <c r="BT584" s="409"/>
      <c r="BU584" s="2347"/>
      <c r="BV584" s="2348"/>
      <c r="BW584" s="2353"/>
      <c r="BX584" s="2354"/>
      <c r="BY584" s="594"/>
      <c r="BZ584" s="594"/>
      <c r="CA584" s="594"/>
      <c r="CC584" s="479"/>
    </row>
    <row r="585" spans="2:81" ht="16.5" customHeight="1" x14ac:dyDescent="0.3">
      <c r="B585" s="381"/>
      <c r="D585" s="30"/>
      <c r="E585" s="432" t="s">
        <v>594</v>
      </c>
      <c r="F585" s="31"/>
      <c r="G585" s="31"/>
      <c r="H585" s="31"/>
      <c r="I585" s="31"/>
      <c r="J585" s="31"/>
      <c r="K585" s="363"/>
      <c r="L585" s="363"/>
      <c r="M585" s="363"/>
      <c r="N585" s="364"/>
      <c r="O585" s="78" t="s">
        <v>53</v>
      </c>
      <c r="P585" s="2436"/>
      <c r="Q585" s="2560"/>
      <c r="R585" s="2560"/>
      <c r="S585" s="2560"/>
      <c r="T585" s="2560"/>
      <c r="U585" s="2560"/>
      <c r="V585" s="2560"/>
      <c r="W585" s="2560"/>
      <c r="X585" s="2560"/>
      <c r="Y585" s="2560"/>
      <c r="Z585" s="2560"/>
      <c r="AA585" s="2560"/>
      <c r="AB585" s="2560"/>
      <c r="AC585" s="2560"/>
      <c r="AD585" s="2560"/>
      <c r="AE585" s="2560"/>
      <c r="AF585" s="2560"/>
      <c r="AG585" s="2560"/>
      <c r="AH585" s="2560"/>
      <c r="AI585" s="2560"/>
      <c r="AJ585" s="2560"/>
      <c r="AK585" s="2560"/>
      <c r="AL585" s="2560"/>
      <c r="AM585" s="2560"/>
      <c r="AN585" s="2560"/>
      <c r="AO585" s="2560"/>
      <c r="AP585" s="2560"/>
      <c r="AQ585" s="2560"/>
      <c r="AR585" s="2560"/>
      <c r="AS585" s="2560"/>
      <c r="AT585" s="2560"/>
      <c r="AU585" s="2560"/>
      <c r="AV585" s="2560"/>
      <c r="AW585" s="2560"/>
      <c r="AX585" s="2560"/>
      <c r="AY585" s="2560"/>
      <c r="AZ585" s="2560"/>
      <c r="BA585" s="2560"/>
      <c r="BB585" s="2560"/>
      <c r="BC585" s="2560"/>
      <c r="BD585" s="2560"/>
      <c r="BE585" s="2560"/>
      <c r="BF585" s="2560"/>
      <c r="BG585" s="2560"/>
      <c r="BH585" s="2560"/>
      <c r="BI585" s="2560"/>
      <c r="BJ585" s="2560"/>
      <c r="BK585" s="2560"/>
      <c r="BL585" s="2437"/>
      <c r="BM585" s="2315">
        <v>1</v>
      </c>
      <c r="BN585" s="2315"/>
      <c r="BO585" s="2490">
        <v>1</v>
      </c>
      <c r="BP585" s="2490"/>
      <c r="BQ585" s="108"/>
      <c r="BR585" s="409"/>
      <c r="BS585" s="409"/>
      <c r="BT585" s="409"/>
      <c r="BU585" s="2347"/>
      <c r="BV585" s="2348"/>
      <c r="BW585" s="2353"/>
      <c r="BX585" s="2354"/>
      <c r="BY585" s="594"/>
      <c r="BZ585" s="594"/>
      <c r="CA585" s="594"/>
      <c r="CC585" s="479"/>
    </row>
    <row r="586" spans="2:81" ht="16.5" customHeight="1" x14ac:dyDescent="0.3">
      <c r="B586" s="381"/>
      <c r="D586" s="32"/>
      <c r="E586" s="238" t="s">
        <v>595</v>
      </c>
      <c r="F586" s="109"/>
      <c r="G586" s="109"/>
      <c r="H586" s="109"/>
      <c r="I586" s="109"/>
      <c r="J586" s="109"/>
      <c r="K586" s="365"/>
      <c r="L586" s="365"/>
      <c r="M586" s="365"/>
      <c r="N586" s="234"/>
      <c r="O586" s="78" t="s">
        <v>53</v>
      </c>
      <c r="P586" s="2436"/>
      <c r="Q586" s="2560"/>
      <c r="R586" s="2560"/>
      <c r="S586" s="2560"/>
      <c r="T586" s="2560"/>
      <c r="U586" s="2560"/>
      <c r="V586" s="2560"/>
      <c r="W586" s="2560"/>
      <c r="X586" s="2560"/>
      <c r="Y586" s="2560"/>
      <c r="Z586" s="2560"/>
      <c r="AA586" s="2560"/>
      <c r="AB586" s="2560"/>
      <c r="AC586" s="2560"/>
      <c r="AD586" s="2560"/>
      <c r="AE586" s="2560"/>
      <c r="AF586" s="2560"/>
      <c r="AG586" s="2560"/>
      <c r="AH586" s="2560"/>
      <c r="AI586" s="2560"/>
      <c r="AJ586" s="2560"/>
      <c r="AK586" s="2560"/>
      <c r="AL586" s="2560"/>
      <c r="AM586" s="2560"/>
      <c r="AN586" s="2560"/>
      <c r="AO586" s="2560"/>
      <c r="AP586" s="2560"/>
      <c r="AQ586" s="2560"/>
      <c r="AR586" s="2560"/>
      <c r="AS586" s="2560"/>
      <c r="AT586" s="2560"/>
      <c r="AU586" s="2560"/>
      <c r="AV586" s="2560"/>
      <c r="AW586" s="2560"/>
      <c r="AX586" s="2560"/>
      <c r="AY586" s="2560"/>
      <c r="AZ586" s="2560"/>
      <c r="BA586" s="2560"/>
      <c r="BB586" s="2560"/>
      <c r="BC586" s="2560"/>
      <c r="BD586" s="2560"/>
      <c r="BE586" s="2560"/>
      <c r="BF586" s="2560"/>
      <c r="BG586" s="2560"/>
      <c r="BH586" s="2560"/>
      <c r="BI586" s="2560"/>
      <c r="BJ586" s="2560"/>
      <c r="BK586" s="2560"/>
      <c r="BL586" s="2437"/>
      <c r="BM586" s="2317">
        <v>1</v>
      </c>
      <c r="BN586" s="2318"/>
      <c r="BO586" s="2491">
        <v>1</v>
      </c>
      <c r="BP586" s="2492"/>
      <c r="BQ586" s="108"/>
      <c r="BR586" s="409"/>
      <c r="BS586" s="409"/>
      <c r="BT586" s="409"/>
      <c r="BU586" s="2349"/>
      <c r="BV586" s="2350"/>
      <c r="BW586" s="2355"/>
      <c r="BX586" s="2356"/>
      <c r="BY586" s="594"/>
      <c r="BZ586" s="594"/>
      <c r="CA586" s="594"/>
      <c r="CC586" s="479"/>
    </row>
    <row r="587" spans="2:81" ht="16.5" customHeight="1" x14ac:dyDescent="0.3">
      <c r="B587" s="381"/>
      <c r="D587" s="132" t="s">
        <v>454</v>
      </c>
      <c r="E587" s="133" t="s">
        <v>195</v>
      </c>
      <c r="F587" s="31"/>
      <c r="G587" s="31"/>
      <c r="H587" s="31"/>
      <c r="I587" s="31"/>
      <c r="J587" s="31"/>
      <c r="K587" s="363"/>
      <c r="L587" s="363"/>
      <c r="M587" s="363"/>
      <c r="N587" s="364"/>
      <c r="O587" s="78" t="s">
        <v>53</v>
      </c>
      <c r="P587" s="2436"/>
      <c r="Q587" s="2560"/>
      <c r="R587" s="2560"/>
      <c r="S587" s="2560"/>
      <c r="T587" s="2560"/>
      <c r="U587" s="2560"/>
      <c r="V587" s="2560"/>
      <c r="W587" s="2560"/>
      <c r="X587" s="2560"/>
      <c r="Y587" s="2560"/>
      <c r="Z587" s="2560"/>
      <c r="AA587" s="2560"/>
      <c r="AB587" s="2560"/>
      <c r="AC587" s="2560"/>
      <c r="AD587" s="2560"/>
      <c r="AE587" s="2560"/>
      <c r="AF587" s="2560"/>
      <c r="AG587" s="2560"/>
      <c r="AH587" s="2560"/>
      <c r="AI587" s="2560"/>
      <c r="AJ587" s="2560"/>
      <c r="AK587" s="2560"/>
      <c r="AL587" s="2560"/>
      <c r="AM587" s="2560"/>
      <c r="AN587" s="2560"/>
      <c r="AO587" s="2560"/>
      <c r="AP587" s="2560"/>
      <c r="AQ587" s="2560"/>
      <c r="AR587" s="2560"/>
      <c r="AS587" s="2560"/>
      <c r="AT587" s="2560"/>
      <c r="AU587" s="2560"/>
      <c r="AV587" s="2560"/>
      <c r="AW587" s="2560"/>
      <c r="AX587" s="2560"/>
      <c r="AY587" s="2560"/>
      <c r="AZ587" s="2560"/>
      <c r="BA587" s="2560"/>
      <c r="BB587" s="2560"/>
      <c r="BC587" s="2560"/>
      <c r="BD587" s="2560"/>
      <c r="BE587" s="2560"/>
      <c r="BF587" s="2560"/>
      <c r="BG587" s="2560"/>
      <c r="BH587" s="2560"/>
      <c r="BI587" s="2560"/>
      <c r="BJ587" s="2560"/>
      <c r="BK587" s="2560"/>
      <c r="BL587" s="2437"/>
      <c r="BM587" s="2315">
        <v>1</v>
      </c>
      <c r="BN587" s="2315"/>
      <c r="BO587" s="2490">
        <v>1</v>
      </c>
      <c r="BP587" s="2490"/>
      <c r="BQ587" s="108"/>
      <c r="BR587" s="108"/>
      <c r="BS587" s="108"/>
      <c r="BT587" s="108"/>
      <c r="BU587" s="2592" t="s">
        <v>361</v>
      </c>
      <c r="BV587" s="2592"/>
      <c r="BW587" s="2316"/>
      <c r="BX587" s="2316"/>
      <c r="BY587" s="594"/>
      <c r="BZ587" s="594"/>
      <c r="CA587" s="594"/>
      <c r="CC587" s="479"/>
    </row>
    <row r="588" spans="2:81" ht="16.5" customHeight="1" x14ac:dyDescent="0.3">
      <c r="B588" s="381"/>
      <c r="D588" s="132" t="s">
        <v>455</v>
      </c>
      <c r="E588" s="433" t="s">
        <v>196</v>
      </c>
      <c r="F588" s="31"/>
      <c r="G588" s="31"/>
      <c r="H588" s="31"/>
      <c r="I588" s="31"/>
      <c r="J588" s="31"/>
      <c r="K588" s="363"/>
      <c r="L588" s="363"/>
      <c r="M588" s="363"/>
      <c r="N588" s="364"/>
      <c r="O588" s="78" t="s">
        <v>53</v>
      </c>
      <c r="P588" s="2436"/>
      <c r="Q588" s="2560"/>
      <c r="R588" s="2560"/>
      <c r="S588" s="2560"/>
      <c r="T588" s="2560"/>
      <c r="U588" s="2560"/>
      <c r="V588" s="2560"/>
      <c r="W588" s="2560"/>
      <c r="X588" s="2560"/>
      <c r="Y588" s="2560"/>
      <c r="Z588" s="2560"/>
      <c r="AA588" s="2560"/>
      <c r="AB588" s="2560"/>
      <c r="AC588" s="2560"/>
      <c r="AD588" s="2560"/>
      <c r="AE588" s="2560"/>
      <c r="AF588" s="2560"/>
      <c r="AG588" s="2560"/>
      <c r="AH588" s="2560"/>
      <c r="AI588" s="2560"/>
      <c r="AJ588" s="2560"/>
      <c r="AK588" s="2560"/>
      <c r="AL588" s="2560"/>
      <c r="AM588" s="2560"/>
      <c r="AN588" s="2560"/>
      <c r="AO588" s="2560"/>
      <c r="AP588" s="2560"/>
      <c r="AQ588" s="2560"/>
      <c r="AR588" s="2560"/>
      <c r="AS588" s="2560"/>
      <c r="AT588" s="2560"/>
      <c r="AU588" s="2560"/>
      <c r="AV588" s="2560"/>
      <c r="AW588" s="2560"/>
      <c r="AX588" s="2560"/>
      <c r="AY588" s="2560"/>
      <c r="AZ588" s="2560"/>
      <c r="BA588" s="2560"/>
      <c r="BB588" s="2560"/>
      <c r="BC588" s="2560"/>
      <c r="BD588" s="2560"/>
      <c r="BE588" s="2560"/>
      <c r="BF588" s="2560"/>
      <c r="BG588" s="2560"/>
      <c r="BH588" s="2560"/>
      <c r="BI588" s="2560"/>
      <c r="BJ588" s="2560"/>
      <c r="BK588" s="2560"/>
      <c r="BL588" s="2437"/>
      <c r="BM588" s="2315">
        <v>1</v>
      </c>
      <c r="BN588" s="2315"/>
      <c r="BO588" s="2490">
        <v>1</v>
      </c>
      <c r="BP588" s="2490"/>
      <c r="BQ588" s="108"/>
      <c r="BR588" s="108"/>
      <c r="BS588" s="108"/>
      <c r="BT588" s="108"/>
      <c r="BU588" s="2592" t="s">
        <v>361</v>
      </c>
      <c r="BV588" s="2592"/>
      <c r="BW588" s="2316"/>
      <c r="BX588" s="2316"/>
      <c r="BY588" s="594"/>
      <c r="BZ588" s="594"/>
      <c r="CA588" s="594"/>
      <c r="CC588" s="479"/>
    </row>
    <row r="589" spans="2:81" ht="16.5" customHeight="1" x14ac:dyDescent="0.3">
      <c r="B589" s="381"/>
      <c r="D589" s="132" t="s">
        <v>456</v>
      </c>
      <c r="E589" s="433" t="s">
        <v>358</v>
      </c>
      <c r="F589" s="31"/>
      <c r="G589" s="31"/>
      <c r="H589" s="31"/>
      <c r="I589" s="31"/>
      <c r="J589" s="31"/>
      <c r="K589" s="363"/>
      <c r="L589" s="363"/>
      <c r="M589" s="363"/>
      <c r="N589" s="364"/>
      <c r="O589" s="427" t="s">
        <v>180</v>
      </c>
      <c r="P589" s="2436"/>
      <c r="Q589" s="2560"/>
      <c r="R589" s="2560"/>
      <c r="S589" s="2560"/>
      <c r="T589" s="2560"/>
      <c r="U589" s="2560"/>
      <c r="V589" s="2560"/>
      <c r="W589" s="2560"/>
      <c r="X589" s="2560"/>
      <c r="Y589" s="2560"/>
      <c r="Z589" s="2560"/>
      <c r="AA589" s="2560"/>
      <c r="AB589" s="2560"/>
      <c r="AC589" s="2560"/>
      <c r="AD589" s="2560"/>
      <c r="AE589" s="2560"/>
      <c r="AF589" s="2560"/>
      <c r="AG589" s="2560"/>
      <c r="AH589" s="2560"/>
      <c r="AI589" s="2560"/>
      <c r="AJ589" s="2560"/>
      <c r="AK589" s="2560"/>
      <c r="AL589" s="2560"/>
      <c r="AM589" s="2560"/>
      <c r="AN589" s="2560"/>
      <c r="AO589" s="2560"/>
      <c r="AP589" s="2560"/>
      <c r="AQ589" s="2560"/>
      <c r="AR589" s="2560"/>
      <c r="AS589" s="2560"/>
      <c r="AT589" s="2560"/>
      <c r="AU589" s="2560"/>
      <c r="AV589" s="2560"/>
      <c r="AW589" s="2560"/>
      <c r="AX589" s="2560"/>
      <c r="AY589" s="2560"/>
      <c r="AZ589" s="2560"/>
      <c r="BA589" s="2560"/>
      <c r="BB589" s="2560"/>
      <c r="BC589" s="2560"/>
      <c r="BD589" s="2560"/>
      <c r="BE589" s="2560"/>
      <c r="BF589" s="2560"/>
      <c r="BG589" s="2560"/>
      <c r="BH589" s="2560"/>
      <c r="BI589" s="2560"/>
      <c r="BJ589" s="2560"/>
      <c r="BK589" s="2560"/>
      <c r="BL589" s="2437"/>
      <c r="BM589" s="2315">
        <v>1</v>
      </c>
      <c r="BN589" s="2315"/>
      <c r="BO589" s="2490">
        <v>1</v>
      </c>
      <c r="BP589" s="2490"/>
      <c r="BQ589" s="108"/>
      <c r="BR589" s="108"/>
      <c r="BS589" s="108"/>
      <c r="BT589" s="108"/>
      <c r="BU589" s="2316"/>
      <c r="BV589" s="2316"/>
      <c r="BW589" s="2316"/>
      <c r="BX589" s="2316"/>
      <c r="BY589" s="594"/>
      <c r="BZ589" s="594"/>
      <c r="CA589" s="594"/>
      <c r="CC589" s="479"/>
    </row>
    <row r="590" spans="2:81" ht="16.5" customHeight="1" x14ac:dyDescent="0.3">
      <c r="B590" s="381"/>
      <c r="D590" s="2432" t="s">
        <v>40</v>
      </c>
      <c r="E590" s="2433"/>
      <c r="F590" s="2433"/>
      <c r="G590" s="2433"/>
      <c r="H590" s="2433"/>
      <c r="I590" s="2433"/>
      <c r="J590" s="2433"/>
      <c r="K590" s="2433"/>
      <c r="L590" s="2433"/>
      <c r="M590" s="2433"/>
      <c r="N590" s="2433"/>
      <c r="O590" s="2434"/>
      <c r="P590" s="2568"/>
      <c r="Q590" s="2569"/>
      <c r="R590" s="2569"/>
      <c r="S590" s="2569"/>
      <c r="T590" s="2569"/>
      <c r="U590" s="2569"/>
      <c r="V590" s="2569"/>
      <c r="W590" s="2569"/>
      <c r="X590" s="2569"/>
      <c r="Y590" s="2569"/>
      <c r="Z590" s="2569"/>
      <c r="AA590" s="2569"/>
      <c r="AB590" s="2569"/>
      <c r="AC590" s="2569"/>
      <c r="AD590" s="2569"/>
      <c r="AE590" s="2569"/>
      <c r="AF590" s="2569"/>
      <c r="AG590" s="2569"/>
      <c r="AH590" s="2569"/>
      <c r="AI590" s="2569"/>
      <c r="AJ590" s="2569"/>
      <c r="AK590" s="2569"/>
      <c r="AL590" s="2569"/>
      <c r="AM590" s="2569"/>
      <c r="AN590" s="2569"/>
      <c r="AO590" s="2569"/>
      <c r="AP590" s="2569"/>
      <c r="AQ590" s="2569"/>
      <c r="AR590" s="2569"/>
      <c r="AS590" s="2569"/>
      <c r="AT590" s="2569"/>
      <c r="AU590" s="2569"/>
      <c r="AV590" s="2569"/>
      <c r="AW590" s="2569"/>
      <c r="AX590" s="2569"/>
      <c r="AY590" s="2569"/>
      <c r="AZ590" s="2569"/>
      <c r="BA590" s="2569"/>
      <c r="BB590" s="2569"/>
      <c r="BC590" s="2569"/>
      <c r="BD590" s="2569"/>
      <c r="BE590" s="2569"/>
      <c r="BF590" s="2569"/>
      <c r="BG590" s="2569"/>
      <c r="BH590" s="2569"/>
      <c r="BI590" s="2569"/>
      <c r="BJ590" s="2569"/>
      <c r="BK590" s="2569"/>
      <c r="BL590" s="2570"/>
      <c r="BM590" s="2568">
        <f>SUM(BM578:BN589)</f>
        <v>10</v>
      </c>
      <c r="BN590" s="2570"/>
      <c r="BO590" s="2568">
        <f>SUM(BO578:BP589)</f>
        <v>10</v>
      </c>
      <c r="BP590" s="2570"/>
      <c r="BQ590" s="309">
        <f>SUM(BO578:BP589)</f>
        <v>10</v>
      </c>
      <c r="BR590" s="631">
        <f>SUM(BM577:BN588)</f>
        <v>9</v>
      </c>
      <c r="BS590" s="632">
        <f>BM589</f>
        <v>1</v>
      </c>
      <c r="BT590" s="631"/>
      <c r="BU590" s="2427"/>
      <c r="BV590" s="2428"/>
      <c r="BW590" s="2397">
        <f>SUM(BW578:BX589)</f>
        <v>-3.8980000000000001E-2</v>
      </c>
      <c r="BX590" s="2398"/>
      <c r="BY590" s="341"/>
      <c r="BZ590" s="341"/>
      <c r="CA590" s="341"/>
      <c r="CC590" s="479"/>
    </row>
    <row r="591" spans="2:81" x14ac:dyDescent="0.25">
      <c r="B591" s="381"/>
      <c r="BY591" s="474"/>
      <c r="BZ591" s="474"/>
      <c r="CA591" s="474"/>
      <c r="CC591" s="479"/>
    </row>
    <row r="592" spans="2:81" ht="18.75" x14ac:dyDescent="0.3">
      <c r="B592" s="381"/>
      <c r="D592" s="2589" t="s">
        <v>493</v>
      </c>
      <c r="E592" s="2590"/>
      <c r="F592" s="2590"/>
      <c r="G592" s="2590"/>
      <c r="H592" s="2590"/>
      <c r="I592" s="2590"/>
      <c r="J592" s="2590"/>
      <c r="K592" s="2590"/>
      <c r="L592" s="2590"/>
      <c r="M592" s="2590"/>
      <c r="N592" s="2590"/>
      <c r="O592" s="2590"/>
      <c r="P592" s="2590"/>
      <c r="Q592" s="2590"/>
      <c r="R592" s="2590"/>
      <c r="S592" s="2590"/>
      <c r="T592" s="2590"/>
      <c r="U592" s="2590"/>
      <c r="V592" s="2590"/>
      <c r="W592" s="2590"/>
      <c r="X592" s="2590"/>
      <c r="Y592" s="2590"/>
      <c r="Z592" s="2590"/>
      <c r="AA592" s="2590"/>
      <c r="AB592" s="2590"/>
      <c r="AC592" s="2590"/>
      <c r="AD592" s="2590"/>
      <c r="AE592" s="2590"/>
      <c r="AF592" s="2590"/>
      <c r="AG592" s="2590"/>
      <c r="AH592" s="2590"/>
      <c r="AI592" s="2590"/>
      <c r="AJ592" s="2590"/>
      <c r="AK592" s="2590"/>
      <c r="AL592" s="2590"/>
      <c r="AM592" s="2590"/>
      <c r="AN592" s="2590"/>
      <c r="AO592" s="2590"/>
      <c r="AP592" s="2590"/>
      <c r="AQ592" s="2590"/>
      <c r="AR592" s="2590"/>
      <c r="AS592" s="2590"/>
      <c r="AT592" s="2590"/>
      <c r="AU592" s="2590"/>
      <c r="AV592" s="2590"/>
      <c r="AW592" s="2590"/>
      <c r="AX592" s="2590"/>
      <c r="AY592" s="2590"/>
      <c r="AZ592" s="2590"/>
      <c r="BA592" s="2590"/>
      <c r="BB592" s="2590"/>
      <c r="BC592" s="2590"/>
      <c r="BD592" s="2590"/>
      <c r="BE592" s="2590"/>
      <c r="BF592" s="2590"/>
      <c r="BG592" s="2590"/>
      <c r="BH592" s="2590"/>
      <c r="BI592" s="2590"/>
      <c r="BJ592" s="2590"/>
      <c r="BK592" s="2590"/>
      <c r="BL592" s="2590"/>
      <c r="BM592" s="2590"/>
      <c r="BN592" s="2590"/>
      <c r="BO592" s="2590"/>
      <c r="BP592" s="2590"/>
      <c r="BQ592" s="2590"/>
      <c r="BR592" s="2590"/>
      <c r="BS592" s="2590"/>
      <c r="BT592" s="2590"/>
      <c r="BU592" s="2590"/>
      <c r="BV592" s="2590"/>
      <c r="BW592" s="2590"/>
      <c r="BX592" s="2591"/>
      <c r="BY592" s="639"/>
      <c r="BZ592" s="639"/>
      <c r="CA592" s="639"/>
      <c r="CC592" s="479"/>
    </row>
    <row r="593" spans="2:81" ht="16.5" x14ac:dyDescent="0.3">
      <c r="B593" s="381"/>
      <c r="D593" s="610" t="s">
        <v>451</v>
      </c>
      <c r="E593" s="185" t="s">
        <v>199</v>
      </c>
      <c r="F593" s="185"/>
      <c r="G593" s="186"/>
      <c r="H593" s="49"/>
      <c r="I593" s="187"/>
      <c r="J593" s="187"/>
      <c r="K593" s="187"/>
      <c r="L593" s="187"/>
      <c r="M593" s="49"/>
      <c r="N593" s="171"/>
      <c r="O593" s="367"/>
      <c r="P593" s="2420"/>
      <c r="Q593" s="2493"/>
      <c r="R593" s="2493"/>
      <c r="S593" s="2493"/>
      <c r="T593" s="2493"/>
      <c r="U593" s="2493"/>
      <c r="V593" s="2493"/>
      <c r="W593" s="2493"/>
      <c r="X593" s="2493"/>
      <c r="Y593" s="2493"/>
      <c r="Z593" s="2493"/>
      <c r="AA593" s="2493"/>
      <c r="AB593" s="2493"/>
      <c r="AC593" s="2493"/>
      <c r="AD593" s="2493"/>
      <c r="AE593" s="2493"/>
      <c r="AF593" s="2493"/>
      <c r="AG593" s="2493"/>
      <c r="AH593" s="2493"/>
      <c r="AI593" s="2493"/>
      <c r="AJ593" s="2493"/>
      <c r="AK593" s="2493"/>
      <c r="AL593" s="2493"/>
      <c r="AM593" s="2493"/>
      <c r="AN593" s="2493"/>
      <c r="AO593" s="2493"/>
      <c r="AP593" s="2493"/>
      <c r="AQ593" s="2493"/>
      <c r="AR593" s="2493"/>
      <c r="AS593" s="2493"/>
      <c r="AT593" s="2493"/>
      <c r="AU593" s="2493"/>
      <c r="AV593" s="2493"/>
      <c r="AW593" s="2493"/>
      <c r="AX593" s="2493"/>
      <c r="AY593" s="2493"/>
      <c r="AZ593" s="2493"/>
      <c r="BA593" s="2493"/>
      <c r="BB593" s="2493"/>
      <c r="BC593" s="2493"/>
      <c r="BD593" s="2493"/>
      <c r="BE593" s="2493"/>
      <c r="BF593" s="2493"/>
      <c r="BG593" s="2493"/>
      <c r="BH593" s="2493"/>
      <c r="BI593" s="2493"/>
      <c r="BJ593" s="2493"/>
      <c r="BK593" s="2493"/>
      <c r="BL593" s="2421"/>
      <c r="BM593" s="2315"/>
      <c r="BN593" s="2315"/>
      <c r="BO593" s="2316"/>
      <c r="BP593" s="2316"/>
      <c r="BQ593" s="108"/>
      <c r="BR593" s="409"/>
      <c r="BS593" s="409"/>
      <c r="BT593" s="409"/>
      <c r="BU593" s="2395"/>
      <c r="BV593" s="2396"/>
      <c r="BW593" s="2395"/>
      <c r="BX593" s="2396"/>
      <c r="BY593" s="571"/>
      <c r="BZ593" s="571"/>
      <c r="CA593" s="571"/>
      <c r="CC593" s="479"/>
    </row>
    <row r="594" spans="2:81" ht="16.5" x14ac:dyDescent="0.3">
      <c r="B594" s="381"/>
      <c r="D594" s="611"/>
      <c r="E594" s="434" t="s">
        <v>596</v>
      </c>
      <c r="F594" s="363"/>
      <c r="G594" s="134"/>
      <c r="H594" s="134"/>
      <c r="I594" s="134"/>
      <c r="J594" s="134"/>
      <c r="K594" s="134"/>
      <c r="L594" s="134"/>
      <c r="M594" s="31"/>
      <c r="N594" s="198"/>
      <c r="O594" s="80" t="s">
        <v>180</v>
      </c>
      <c r="P594" s="2436"/>
      <c r="Q594" s="2560"/>
      <c r="R594" s="2560"/>
      <c r="S594" s="2560"/>
      <c r="T594" s="2560"/>
      <c r="U594" s="2560"/>
      <c r="V594" s="2560"/>
      <c r="W594" s="2560"/>
      <c r="X594" s="2560"/>
      <c r="Y594" s="2560"/>
      <c r="Z594" s="2560"/>
      <c r="AA594" s="2560"/>
      <c r="AB594" s="2560"/>
      <c r="AC594" s="2560"/>
      <c r="AD594" s="2560"/>
      <c r="AE594" s="2560"/>
      <c r="AF594" s="2560"/>
      <c r="AG594" s="2560"/>
      <c r="AH594" s="2560"/>
      <c r="AI594" s="2560"/>
      <c r="AJ594" s="2560"/>
      <c r="AK594" s="2560"/>
      <c r="AL594" s="2560"/>
      <c r="AM594" s="2560"/>
      <c r="AN594" s="2560"/>
      <c r="AO594" s="2560"/>
      <c r="AP594" s="2560"/>
      <c r="AQ594" s="2560"/>
      <c r="AR594" s="2560"/>
      <c r="AS594" s="2560"/>
      <c r="AT594" s="2560"/>
      <c r="AU594" s="2560"/>
      <c r="AV594" s="2560"/>
      <c r="AW594" s="2560"/>
      <c r="AX594" s="2560"/>
      <c r="AY594" s="2560"/>
      <c r="AZ594" s="2560"/>
      <c r="BA594" s="2560"/>
      <c r="BB594" s="2560"/>
      <c r="BC594" s="2560"/>
      <c r="BD594" s="2560"/>
      <c r="BE594" s="2560"/>
      <c r="BF594" s="2560"/>
      <c r="BG594" s="2560"/>
      <c r="BH594" s="2560"/>
      <c r="BI594" s="2560"/>
      <c r="BJ594" s="2560"/>
      <c r="BK594" s="2560"/>
      <c r="BL594" s="2437"/>
      <c r="BM594" s="2317">
        <v>2</v>
      </c>
      <c r="BN594" s="2318"/>
      <c r="BO594" s="2491"/>
      <c r="BP594" s="2492"/>
      <c r="BQ594" s="108"/>
      <c r="BR594" s="409"/>
      <c r="BS594" s="409"/>
      <c r="BT594" s="409"/>
      <c r="BU594" s="2395"/>
      <c r="BV594" s="2396"/>
      <c r="BW594" s="2395"/>
      <c r="BX594" s="2396"/>
      <c r="BY594" s="571"/>
      <c r="BZ594" s="571"/>
      <c r="CA594" s="571"/>
      <c r="CC594" s="479"/>
    </row>
    <row r="595" spans="2:81" ht="16.5" x14ac:dyDescent="0.3">
      <c r="B595" s="381"/>
      <c r="D595" s="612"/>
      <c r="E595" s="136" t="s">
        <v>597</v>
      </c>
      <c r="F595" s="365"/>
      <c r="G595" s="136"/>
      <c r="H595" s="136"/>
      <c r="I595" s="136"/>
      <c r="J595" s="136"/>
      <c r="K595" s="136"/>
      <c r="L595" s="136"/>
      <c r="M595" s="109"/>
      <c r="N595" s="164"/>
      <c r="O595" s="80" t="s">
        <v>180</v>
      </c>
      <c r="P595" s="2436"/>
      <c r="Q595" s="2560"/>
      <c r="R595" s="2560"/>
      <c r="S595" s="2560"/>
      <c r="T595" s="2560"/>
      <c r="U595" s="2560"/>
      <c r="V595" s="2560"/>
      <c r="W595" s="2560"/>
      <c r="X595" s="2560"/>
      <c r="Y595" s="2560"/>
      <c r="Z595" s="2560"/>
      <c r="AA595" s="2560"/>
      <c r="AB595" s="2560"/>
      <c r="AC595" s="2560"/>
      <c r="AD595" s="2560"/>
      <c r="AE595" s="2560"/>
      <c r="AF595" s="2560"/>
      <c r="AG595" s="2560"/>
      <c r="AH595" s="2560"/>
      <c r="AI595" s="2560"/>
      <c r="AJ595" s="2560"/>
      <c r="AK595" s="2560"/>
      <c r="AL595" s="2560"/>
      <c r="AM595" s="2560"/>
      <c r="AN595" s="2560"/>
      <c r="AO595" s="2560"/>
      <c r="AP595" s="2560"/>
      <c r="AQ595" s="2560"/>
      <c r="AR595" s="2560"/>
      <c r="AS595" s="2560"/>
      <c r="AT595" s="2560"/>
      <c r="AU595" s="2560"/>
      <c r="AV595" s="2560"/>
      <c r="AW595" s="2560"/>
      <c r="AX595" s="2560"/>
      <c r="AY595" s="2560"/>
      <c r="AZ595" s="2560"/>
      <c r="BA595" s="2560"/>
      <c r="BB595" s="2560"/>
      <c r="BC595" s="2560"/>
      <c r="BD595" s="2560"/>
      <c r="BE595" s="2560"/>
      <c r="BF595" s="2560"/>
      <c r="BG595" s="2560"/>
      <c r="BH595" s="2560"/>
      <c r="BI595" s="2560"/>
      <c r="BJ595" s="2560"/>
      <c r="BK595" s="2560"/>
      <c r="BL595" s="2437"/>
      <c r="BM595" s="2315">
        <v>1</v>
      </c>
      <c r="BN595" s="2315"/>
      <c r="BO595" s="2490"/>
      <c r="BP595" s="2490"/>
      <c r="BQ595" s="108"/>
      <c r="BR595" s="409"/>
      <c r="BS595" s="409"/>
      <c r="BT595" s="409"/>
      <c r="BU595" s="2395"/>
      <c r="BV595" s="2396"/>
      <c r="BW595" s="2395"/>
      <c r="BX595" s="2396"/>
      <c r="BY595" s="571"/>
      <c r="BZ595" s="571"/>
      <c r="CA595" s="571"/>
      <c r="CC595" s="479"/>
    </row>
    <row r="596" spans="2:81" ht="16.5" x14ac:dyDescent="0.3">
      <c r="B596" s="381"/>
      <c r="D596" s="611"/>
      <c r="E596" s="434" t="s">
        <v>598</v>
      </c>
      <c r="F596" s="363"/>
      <c r="G596" s="134"/>
      <c r="H596" s="134"/>
      <c r="I596" s="134"/>
      <c r="J596" s="134"/>
      <c r="K596" s="134"/>
      <c r="L596" s="134"/>
      <c r="M596" s="31"/>
      <c r="N596" s="198"/>
      <c r="O596" s="77" t="s">
        <v>181</v>
      </c>
      <c r="P596" s="2436"/>
      <c r="Q596" s="2560"/>
      <c r="R596" s="2560"/>
      <c r="S596" s="2560"/>
      <c r="T596" s="2560"/>
      <c r="U596" s="2560"/>
      <c r="V596" s="2560"/>
      <c r="W596" s="2560"/>
      <c r="X596" s="2560"/>
      <c r="Y596" s="2560"/>
      <c r="Z596" s="2560"/>
      <c r="AA596" s="2560"/>
      <c r="AB596" s="2560"/>
      <c r="AC596" s="2560"/>
      <c r="AD596" s="2560"/>
      <c r="AE596" s="2560"/>
      <c r="AF596" s="2560"/>
      <c r="AG596" s="2560"/>
      <c r="AH596" s="2560"/>
      <c r="AI596" s="2560"/>
      <c r="AJ596" s="2560"/>
      <c r="AK596" s="2560"/>
      <c r="AL596" s="2560"/>
      <c r="AM596" s="2560"/>
      <c r="AN596" s="2560"/>
      <c r="AO596" s="2560"/>
      <c r="AP596" s="2560"/>
      <c r="AQ596" s="2560"/>
      <c r="AR596" s="2560"/>
      <c r="AS596" s="2560"/>
      <c r="AT596" s="2560"/>
      <c r="AU596" s="2560"/>
      <c r="AV596" s="2560"/>
      <c r="AW596" s="2560"/>
      <c r="AX596" s="2560"/>
      <c r="AY596" s="2560"/>
      <c r="AZ596" s="2560"/>
      <c r="BA596" s="2560"/>
      <c r="BB596" s="2560"/>
      <c r="BC596" s="2560"/>
      <c r="BD596" s="2560"/>
      <c r="BE596" s="2560"/>
      <c r="BF596" s="2560"/>
      <c r="BG596" s="2560"/>
      <c r="BH596" s="2560"/>
      <c r="BI596" s="2560"/>
      <c r="BJ596" s="2560"/>
      <c r="BK596" s="2560"/>
      <c r="BL596" s="2437"/>
      <c r="BM596" s="2315">
        <v>1</v>
      </c>
      <c r="BN596" s="2315"/>
      <c r="BO596" s="2490"/>
      <c r="BP596" s="2490"/>
      <c r="BQ596" s="108"/>
      <c r="BR596" s="409"/>
      <c r="BS596" s="409"/>
      <c r="BT596" s="409"/>
      <c r="BU596" s="2395"/>
      <c r="BV596" s="2396"/>
      <c r="BW596" s="2395"/>
      <c r="BX596" s="2396"/>
      <c r="BY596" s="571"/>
      <c r="BZ596" s="571"/>
      <c r="CA596" s="571"/>
      <c r="CC596" s="479"/>
    </row>
    <row r="597" spans="2:81" ht="16.5" x14ac:dyDescent="0.3">
      <c r="B597" s="381"/>
      <c r="D597" s="605" t="s">
        <v>457</v>
      </c>
      <c r="E597" s="102" t="s">
        <v>314</v>
      </c>
      <c r="F597" s="365"/>
      <c r="G597" s="109"/>
      <c r="H597" s="109"/>
      <c r="I597" s="109"/>
      <c r="J597" s="109"/>
      <c r="K597" s="136"/>
      <c r="L597" s="136"/>
      <c r="M597" s="109"/>
      <c r="N597" s="164"/>
      <c r="O597" s="77" t="s">
        <v>181</v>
      </c>
      <c r="P597" s="2436"/>
      <c r="Q597" s="2560"/>
      <c r="R597" s="2560"/>
      <c r="S597" s="2560"/>
      <c r="T597" s="2560"/>
      <c r="U597" s="2560"/>
      <c r="V597" s="2560"/>
      <c r="W597" s="2560"/>
      <c r="X597" s="2560"/>
      <c r="Y597" s="2560"/>
      <c r="Z597" s="2560"/>
      <c r="AA597" s="2560"/>
      <c r="AB597" s="2560"/>
      <c r="AC597" s="2560"/>
      <c r="AD597" s="2560"/>
      <c r="AE597" s="2560"/>
      <c r="AF597" s="2560"/>
      <c r="AG597" s="2560"/>
      <c r="AH597" s="2560"/>
      <c r="AI597" s="2560"/>
      <c r="AJ597" s="2560"/>
      <c r="AK597" s="2560"/>
      <c r="AL597" s="2560"/>
      <c r="AM597" s="2560"/>
      <c r="AN597" s="2560"/>
      <c r="AO597" s="2560"/>
      <c r="AP597" s="2560"/>
      <c r="AQ597" s="2560"/>
      <c r="AR597" s="2560"/>
      <c r="AS597" s="2560"/>
      <c r="AT597" s="2560"/>
      <c r="AU597" s="2560"/>
      <c r="AV597" s="2560"/>
      <c r="AW597" s="2560"/>
      <c r="AX597" s="2560"/>
      <c r="AY597" s="2560"/>
      <c r="AZ597" s="2560"/>
      <c r="BA597" s="2560"/>
      <c r="BB597" s="2560"/>
      <c r="BC597" s="2560"/>
      <c r="BD597" s="2560"/>
      <c r="BE597" s="2560"/>
      <c r="BF597" s="2560"/>
      <c r="BG597" s="2560"/>
      <c r="BH597" s="2560"/>
      <c r="BI597" s="2560"/>
      <c r="BJ597" s="2560"/>
      <c r="BK597" s="2560"/>
      <c r="BL597" s="2437"/>
      <c r="BM597" s="2315">
        <v>1</v>
      </c>
      <c r="BN597" s="2315"/>
      <c r="BO597" s="2490"/>
      <c r="BP597" s="2490"/>
      <c r="BQ597" s="108"/>
      <c r="BR597" s="409"/>
      <c r="BS597" s="409"/>
      <c r="BT597" s="409"/>
      <c r="BU597" s="2395"/>
      <c r="BV597" s="2396"/>
      <c r="BW597" s="2395"/>
      <c r="BX597" s="2396"/>
      <c r="BY597" s="571"/>
      <c r="BZ597" s="571"/>
      <c r="CA597" s="571"/>
      <c r="CC597" s="479"/>
    </row>
    <row r="598" spans="2:81" ht="16.5" x14ac:dyDescent="0.3">
      <c r="B598" s="381"/>
      <c r="D598" s="132" t="s">
        <v>458</v>
      </c>
      <c r="E598" s="133" t="s">
        <v>79</v>
      </c>
      <c r="F598" s="363"/>
      <c r="G598" s="106"/>
      <c r="H598" s="106"/>
      <c r="I598" s="31"/>
      <c r="J598" s="31"/>
      <c r="K598" s="134"/>
      <c r="L598" s="134"/>
      <c r="M598" s="31"/>
      <c r="N598" s="198"/>
      <c r="O598" s="367"/>
      <c r="P598" s="2436"/>
      <c r="Q598" s="2560"/>
      <c r="R598" s="2560"/>
      <c r="S598" s="2560"/>
      <c r="T598" s="2560"/>
      <c r="U598" s="2560"/>
      <c r="V598" s="2560"/>
      <c r="W598" s="2560"/>
      <c r="X598" s="2560"/>
      <c r="Y598" s="2560"/>
      <c r="Z598" s="2560"/>
      <c r="AA598" s="2560"/>
      <c r="AB598" s="2560"/>
      <c r="AC598" s="2560"/>
      <c r="AD598" s="2560"/>
      <c r="AE598" s="2560"/>
      <c r="AF598" s="2560"/>
      <c r="AG598" s="2560"/>
      <c r="AH598" s="2560"/>
      <c r="AI598" s="2560"/>
      <c r="AJ598" s="2560"/>
      <c r="AK598" s="2560"/>
      <c r="AL598" s="2560"/>
      <c r="AM598" s="2560"/>
      <c r="AN598" s="2560"/>
      <c r="AO598" s="2560"/>
      <c r="AP598" s="2560"/>
      <c r="AQ598" s="2560"/>
      <c r="AR598" s="2560"/>
      <c r="AS598" s="2560"/>
      <c r="AT598" s="2560"/>
      <c r="AU598" s="2560"/>
      <c r="AV598" s="2560"/>
      <c r="AW598" s="2560"/>
      <c r="AX598" s="2560"/>
      <c r="AY598" s="2560"/>
      <c r="AZ598" s="2560"/>
      <c r="BA598" s="2560"/>
      <c r="BB598" s="2560"/>
      <c r="BC598" s="2560"/>
      <c r="BD598" s="2560"/>
      <c r="BE598" s="2560"/>
      <c r="BF598" s="2560"/>
      <c r="BG598" s="2560"/>
      <c r="BH598" s="2560"/>
      <c r="BI598" s="2560"/>
      <c r="BJ598" s="2560"/>
      <c r="BK598" s="2560"/>
      <c r="BL598" s="2437"/>
      <c r="BM598" s="104"/>
      <c r="BN598" s="105"/>
      <c r="BO598" s="32"/>
      <c r="BP598" s="164"/>
      <c r="BQ598" s="108"/>
      <c r="BR598" s="409"/>
      <c r="BS598" s="409"/>
      <c r="BT598" s="409"/>
      <c r="BU598" s="2425"/>
      <c r="BV598" s="2426"/>
      <c r="BW598" s="2425"/>
      <c r="BX598" s="2426"/>
      <c r="BY598" s="341"/>
      <c r="BZ598" s="341"/>
      <c r="CA598" s="341"/>
      <c r="CC598" s="479"/>
    </row>
    <row r="599" spans="2:81" ht="16.5" x14ac:dyDescent="0.3">
      <c r="B599" s="381"/>
      <c r="D599" s="605"/>
      <c r="E599" s="46" t="s">
        <v>599</v>
      </c>
      <c r="F599" s="257"/>
      <c r="G599" s="109"/>
      <c r="H599" s="109"/>
      <c r="I599" s="109"/>
      <c r="J599" s="109"/>
      <c r="K599" s="136"/>
      <c r="L599" s="136"/>
      <c r="M599" s="109"/>
      <c r="N599" s="164"/>
      <c r="O599" s="80" t="s">
        <v>180</v>
      </c>
      <c r="P599" s="2436"/>
      <c r="Q599" s="2560"/>
      <c r="R599" s="2560"/>
      <c r="S599" s="2560"/>
      <c r="T599" s="2560"/>
      <c r="U599" s="2560"/>
      <c r="V599" s="2560"/>
      <c r="W599" s="2560"/>
      <c r="X599" s="2560"/>
      <c r="Y599" s="2560"/>
      <c r="Z599" s="2560"/>
      <c r="AA599" s="2560"/>
      <c r="AB599" s="2560"/>
      <c r="AC599" s="2560"/>
      <c r="AD599" s="2560"/>
      <c r="AE599" s="2560"/>
      <c r="AF599" s="2560"/>
      <c r="AG599" s="2560"/>
      <c r="AH599" s="2560"/>
      <c r="AI599" s="2560"/>
      <c r="AJ599" s="2560"/>
      <c r="AK599" s="2560"/>
      <c r="AL599" s="2560"/>
      <c r="AM599" s="2560"/>
      <c r="AN599" s="2560"/>
      <c r="AO599" s="2560"/>
      <c r="AP599" s="2560"/>
      <c r="AQ599" s="2560"/>
      <c r="AR599" s="2560"/>
      <c r="AS599" s="2560"/>
      <c r="AT599" s="2560"/>
      <c r="AU599" s="2560"/>
      <c r="AV599" s="2560"/>
      <c r="AW599" s="2560"/>
      <c r="AX599" s="2560"/>
      <c r="AY599" s="2560"/>
      <c r="AZ599" s="2560"/>
      <c r="BA599" s="2560"/>
      <c r="BB599" s="2560"/>
      <c r="BC599" s="2560"/>
      <c r="BD599" s="2560"/>
      <c r="BE599" s="2560"/>
      <c r="BF599" s="2560"/>
      <c r="BG599" s="2560"/>
      <c r="BH599" s="2560"/>
      <c r="BI599" s="2560"/>
      <c r="BJ599" s="2560"/>
      <c r="BK599" s="2560"/>
      <c r="BL599" s="2437"/>
      <c r="BM599" s="2315">
        <v>1</v>
      </c>
      <c r="BN599" s="2315"/>
      <c r="BO599" s="2490"/>
      <c r="BP599" s="2490"/>
      <c r="BQ599" s="108"/>
      <c r="BR599" s="409"/>
      <c r="BS599" s="409"/>
      <c r="BT599" s="409"/>
      <c r="BU599" s="2395"/>
      <c r="BV599" s="2396"/>
      <c r="BW599" s="2395"/>
      <c r="BX599" s="2396"/>
      <c r="BY599" s="571"/>
      <c r="BZ599" s="571"/>
      <c r="CA599" s="571"/>
      <c r="CC599" s="479"/>
    </row>
    <row r="600" spans="2:81" ht="16.5" x14ac:dyDescent="0.3">
      <c r="B600" s="381"/>
      <c r="D600" s="606"/>
      <c r="E600" s="91" t="s">
        <v>600</v>
      </c>
      <c r="F600" s="106"/>
      <c r="G600" s="31"/>
      <c r="H600" s="31"/>
      <c r="I600" s="31"/>
      <c r="J600" s="31"/>
      <c r="K600" s="134"/>
      <c r="L600" s="134"/>
      <c r="M600" s="31"/>
      <c r="N600" s="198"/>
      <c r="O600" s="80" t="s">
        <v>180</v>
      </c>
      <c r="P600" s="2436"/>
      <c r="Q600" s="2560"/>
      <c r="R600" s="2560"/>
      <c r="S600" s="2560"/>
      <c r="T600" s="2560"/>
      <c r="U600" s="2560"/>
      <c r="V600" s="2560"/>
      <c r="W600" s="2560"/>
      <c r="X600" s="2560"/>
      <c r="Y600" s="2560"/>
      <c r="Z600" s="2560"/>
      <c r="AA600" s="2560"/>
      <c r="AB600" s="2560"/>
      <c r="AC600" s="2560"/>
      <c r="AD600" s="2560"/>
      <c r="AE600" s="2560"/>
      <c r="AF600" s="2560"/>
      <c r="AG600" s="2560"/>
      <c r="AH600" s="2560"/>
      <c r="AI600" s="2560"/>
      <c r="AJ600" s="2560"/>
      <c r="AK600" s="2560"/>
      <c r="AL600" s="2560"/>
      <c r="AM600" s="2560"/>
      <c r="AN600" s="2560"/>
      <c r="AO600" s="2560"/>
      <c r="AP600" s="2560"/>
      <c r="AQ600" s="2560"/>
      <c r="AR600" s="2560"/>
      <c r="AS600" s="2560"/>
      <c r="AT600" s="2560"/>
      <c r="AU600" s="2560"/>
      <c r="AV600" s="2560"/>
      <c r="AW600" s="2560"/>
      <c r="AX600" s="2560"/>
      <c r="AY600" s="2560"/>
      <c r="AZ600" s="2560"/>
      <c r="BA600" s="2560"/>
      <c r="BB600" s="2560"/>
      <c r="BC600" s="2560"/>
      <c r="BD600" s="2560"/>
      <c r="BE600" s="2560"/>
      <c r="BF600" s="2560"/>
      <c r="BG600" s="2560"/>
      <c r="BH600" s="2560"/>
      <c r="BI600" s="2560"/>
      <c r="BJ600" s="2560"/>
      <c r="BK600" s="2560"/>
      <c r="BL600" s="2437"/>
      <c r="BM600" s="2315">
        <v>1</v>
      </c>
      <c r="BN600" s="2315"/>
      <c r="BO600" s="2490"/>
      <c r="BP600" s="2490"/>
      <c r="BQ600" s="108"/>
      <c r="BR600" s="409"/>
      <c r="BS600" s="409"/>
      <c r="BT600" s="409"/>
      <c r="BU600" s="2395"/>
      <c r="BV600" s="2396"/>
      <c r="BW600" s="2395"/>
      <c r="BX600" s="2396"/>
      <c r="BY600" s="571"/>
      <c r="BZ600" s="571"/>
      <c r="CA600" s="571"/>
      <c r="CC600" s="479"/>
    </row>
    <row r="601" spans="2:81" ht="16.5" x14ac:dyDescent="0.3">
      <c r="B601" s="381"/>
      <c r="D601" s="605" t="s">
        <v>459</v>
      </c>
      <c r="E601" s="430" t="s">
        <v>671</v>
      </c>
      <c r="F601" s="365"/>
      <c r="G601" s="109"/>
      <c r="H601" s="109"/>
      <c r="I601" s="109"/>
      <c r="J601" s="136"/>
      <c r="K601" s="136"/>
      <c r="L601" s="136"/>
      <c r="M601" s="109"/>
      <c r="N601" s="164"/>
      <c r="O601" s="78" t="s">
        <v>53</v>
      </c>
      <c r="P601" s="2436"/>
      <c r="Q601" s="2560"/>
      <c r="R601" s="2560"/>
      <c r="S601" s="2560"/>
      <c r="T601" s="2560"/>
      <c r="U601" s="2560"/>
      <c r="V601" s="2560"/>
      <c r="W601" s="2560"/>
      <c r="X601" s="2560"/>
      <c r="Y601" s="2560"/>
      <c r="Z601" s="2560"/>
      <c r="AA601" s="2560"/>
      <c r="AB601" s="2560"/>
      <c r="AC601" s="2560"/>
      <c r="AD601" s="2560"/>
      <c r="AE601" s="2560"/>
      <c r="AF601" s="2560"/>
      <c r="AG601" s="2560"/>
      <c r="AH601" s="2560"/>
      <c r="AI601" s="2560"/>
      <c r="AJ601" s="2560"/>
      <c r="AK601" s="2560"/>
      <c r="AL601" s="2560"/>
      <c r="AM601" s="2560"/>
      <c r="AN601" s="2560"/>
      <c r="AO601" s="2560"/>
      <c r="AP601" s="2560"/>
      <c r="AQ601" s="2560"/>
      <c r="AR601" s="2560"/>
      <c r="AS601" s="2560"/>
      <c r="AT601" s="2560"/>
      <c r="AU601" s="2560"/>
      <c r="AV601" s="2560"/>
      <c r="AW601" s="2560"/>
      <c r="AX601" s="2560"/>
      <c r="AY601" s="2560"/>
      <c r="AZ601" s="2560"/>
      <c r="BA601" s="2560"/>
      <c r="BB601" s="2560"/>
      <c r="BC601" s="2560"/>
      <c r="BD601" s="2560"/>
      <c r="BE601" s="2560"/>
      <c r="BF601" s="2560"/>
      <c r="BG601" s="2560"/>
      <c r="BH601" s="2560"/>
      <c r="BI601" s="2560"/>
      <c r="BJ601" s="2560"/>
      <c r="BK601" s="2560"/>
      <c r="BL601" s="2437"/>
      <c r="BM601" s="2317">
        <v>30</v>
      </c>
      <c r="BN601" s="2318"/>
      <c r="BO601" s="2491">
        <v>30</v>
      </c>
      <c r="BP601" s="2492"/>
      <c r="BQ601" s="108"/>
      <c r="BR601" s="409"/>
      <c r="BS601" s="409"/>
      <c r="BT601" s="409"/>
      <c r="BU601" s="2593" t="s">
        <v>668</v>
      </c>
      <c r="BV601" s="2594"/>
      <c r="BW601" s="2595">
        <f>[37]Introduction!$L$12</f>
        <v>-59785.527321600355</v>
      </c>
      <c r="BX601" s="2492"/>
      <c r="BY601" s="594"/>
      <c r="BZ601" s="594"/>
      <c r="CA601" s="594"/>
      <c r="CC601" s="479"/>
    </row>
    <row r="602" spans="2:81" ht="16.5" customHeight="1" x14ac:dyDescent="0.3">
      <c r="B602" s="381"/>
      <c r="D602" s="611"/>
      <c r="E602" s="2596" t="s">
        <v>200</v>
      </c>
      <c r="F602" s="2596"/>
      <c r="G602" s="2596"/>
      <c r="H602" s="2596"/>
      <c r="I602" s="2596"/>
      <c r="J602" s="2596"/>
      <c r="K602" s="2596"/>
      <c r="L602" s="2596"/>
      <c r="M602" s="2596"/>
      <c r="N602" s="2597"/>
      <c r="O602" s="367"/>
      <c r="P602" s="2436"/>
      <c r="Q602" s="2560"/>
      <c r="R602" s="2560"/>
      <c r="S602" s="2560"/>
      <c r="T602" s="2560"/>
      <c r="U602" s="2560"/>
      <c r="V602" s="2560"/>
      <c r="W602" s="2560"/>
      <c r="X602" s="2560"/>
      <c r="Y602" s="2560"/>
      <c r="Z602" s="2560"/>
      <c r="AA602" s="2560"/>
      <c r="AB602" s="2560"/>
      <c r="AC602" s="2560"/>
      <c r="AD602" s="2560"/>
      <c r="AE602" s="2560"/>
      <c r="AF602" s="2560"/>
      <c r="AG602" s="2560"/>
      <c r="AH602" s="2560"/>
      <c r="AI602" s="2560"/>
      <c r="AJ602" s="2560"/>
      <c r="AK602" s="2560"/>
      <c r="AL602" s="2560"/>
      <c r="AM602" s="2560"/>
      <c r="AN602" s="2560"/>
      <c r="AO602" s="2560"/>
      <c r="AP602" s="2560"/>
      <c r="AQ602" s="2560"/>
      <c r="AR602" s="2560"/>
      <c r="AS602" s="2560"/>
      <c r="AT602" s="2560"/>
      <c r="AU602" s="2560"/>
      <c r="AV602" s="2560"/>
      <c r="AW602" s="2560"/>
      <c r="AX602" s="2560"/>
      <c r="AY602" s="2560"/>
      <c r="AZ602" s="2560"/>
      <c r="BA602" s="2560"/>
      <c r="BB602" s="2560"/>
      <c r="BC602" s="2560"/>
      <c r="BD602" s="2560"/>
      <c r="BE602" s="2560"/>
      <c r="BF602" s="2560"/>
      <c r="BG602" s="2560"/>
      <c r="BH602" s="2560"/>
      <c r="BI602" s="2560"/>
      <c r="BJ602" s="2560"/>
      <c r="BK602" s="2560"/>
      <c r="BL602" s="2437"/>
      <c r="BM602" s="2315"/>
      <c r="BN602" s="2315"/>
      <c r="BO602" s="2316"/>
      <c r="BP602" s="2316"/>
      <c r="BQ602" s="108"/>
      <c r="BR602" s="409"/>
      <c r="BS602" s="409"/>
      <c r="BT602" s="409"/>
      <c r="BU602" s="2383"/>
      <c r="BV602" s="2384"/>
      <c r="BW602" s="2395"/>
      <c r="BX602" s="2396"/>
      <c r="BY602" s="571"/>
      <c r="BZ602" s="571"/>
      <c r="CA602" s="571"/>
      <c r="CC602" s="479"/>
    </row>
    <row r="603" spans="2:81" ht="16.5" x14ac:dyDescent="0.3">
      <c r="B603" s="381"/>
      <c r="D603" s="149" t="s">
        <v>460</v>
      </c>
      <c r="E603" s="538" t="s">
        <v>672</v>
      </c>
      <c r="F603" s="42"/>
      <c r="G603" s="42"/>
      <c r="H603" s="42"/>
      <c r="I603" s="42"/>
      <c r="J603" s="42"/>
      <c r="K603" s="257"/>
      <c r="L603" s="365"/>
      <c r="M603" s="365"/>
      <c r="N603" s="234"/>
      <c r="O603" s="367"/>
      <c r="P603" s="2436"/>
      <c r="Q603" s="2560"/>
      <c r="R603" s="2560"/>
      <c r="S603" s="2560"/>
      <c r="T603" s="2560"/>
      <c r="U603" s="2560"/>
      <c r="V603" s="2560"/>
      <c r="W603" s="2560"/>
      <c r="X603" s="2560"/>
      <c r="Y603" s="2560"/>
      <c r="Z603" s="2560"/>
      <c r="AA603" s="2560"/>
      <c r="AB603" s="2560"/>
      <c r="AC603" s="2560"/>
      <c r="AD603" s="2560"/>
      <c r="AE603" s="2560"/>
      <c r="AF603" s="2560"/>
      <c r="AG603" s="2560"/>
      <c r="AH603" s="2560"/>
      <c r="AI603" s="2560"/>
      <c r="AJ603" s="2560"/>
      <c r="AK603" s="2560"/>
      <c r="AL603" s="2560"/>
      <c r="AM603" s="2560"/>
      <c r="AN603" s="2560"/>
      <c r="AO603" s="2560"/>
      <c r="AP603" s="2560"/>
      <c r="AQ603" s="2560"/>
      <c r="AR603" s="2560"/>
      <c r="AS603" s="2560"/>
      <c r="AT603" s="2560"/>
      <c r="AU603" s="2560"/>
      <c r="AV603" s="2560"/>
      <c r="AW603" s="2560"/>
      <c r="AX603" s="2560"/>
      <c r="AY603" s="2560"/>
      <c r="AZ603" s="2560"/>
      <c r="BA603" s="2560"/>
      <c r="BB603" s="2560"/>
      <c r="BC603" s="2560"/>
      <c r="BD603" s="2560"/>
      <c r="BE603" s="2560"/>
      <c r="BF603" s="2560"/>
      <c r="BG603" s="2560"/>
      <c r="BH603" s="2560"/>
      <c r="BI603" s="2560"/>
      <c r="BJ603" s="2560"/>
      <c r="BK603" s="2560"/>
      <c r="BL603" s="2437"/>
      <c r="BM603" s="2315"/>
      <c r="BN603" s="2315"/>
      <c r="BO603" s="2316"/>
      <c r="BP603" s="2316"/>
      <c r="BQ603" s="108"/>
      <c r="BR603" s="409"/>
      <c r="BS603" s="409"/>
      <c r="BT603" s="409"/>
      <c r="BU603" s="2383"/>
      <c r="BV603" s="2384"/>
      <c r="BW603" s="2395"/>
      <c r="BX603" s="2396"/>
      <c r="BY603" s="571"/>
      <c r="BZ603" s="571"/>
      <c r="CA603" s="571"/>
      <c r="CC603" s="479"/>
    </row>
    <row r="604" spans="2:81" ht="16.5" x14ac:dyDescent="0.3">
      <c r="B604" s="381"/>
      <c r="D604" s="611"/>
      <c r="E604" s="434" t="s">
        <v>601</v>
      </c>
      <c r="F604" s="134"/>
      <c r="G604" s="134"/>
      <c r="H604" s="134"/>
      <c r="I604" s="134"/>
      <c r="J604" s="134"/>
      <c r="K604" s="134"/>
      <c r="L604" s="31"/>
      <c r="M604" s="31"/>
      <c r="N604" s="198"/>
      <c r="O604" s="80" t="s">
        <v>180</v>
      </c>
      <c r="P604" s="2436"/>
      <c r="Q604" s="2560"/>
      <c r="R604" s="2560"/>
      <c r="S604" s="2560"/>
      <c r="T604" s="2560"/>
      <c r="U604" s="2560"/>
      <c r="V604" s="2560"/>
      <c r="W604" s="2560"/>
      <c r="X604" s="2560"/>
      <c r="Y604" s="2560"/>
      <c r="Z604" s="2560"/>
      <c r="AA604" s="2560"/>
      <c r="AB604" s="2560"/>
      <c r="AC604" s="2560"/>
      <c r="AD604" s="2560"/>
      <c r="AE604" s="2560"/>
      <c r="AF604" s="2560"/>
      <c r="AG604" s="2560"/>
      <c r="AH604" s="2560"/>
      <c r="AI604" s="2560"/>
      <c r="AJ604" s="2560"/>
      <c r="AK604" s="2560"/>
      <c r="AL604" s="2560"/>
      <c r="AM604" s="2560"/>
      <c r="AN604" s="2560"/>
      <c r="AO604" s="2560"/>
      <c r="AP604" s="2560"/>
      <c r="AQ604" s="2560"/>
      <c r="AR604" s="2560"/>
      <c r="AS604" s="2560"/>
      <c r="AT604" s="2560"/>
      <c r="AU604" s="2560"/>
      <c r="AV604" s="2560"/>
      <c r="AW604" s="2560"/>
      <c r="AX604" s="2560"/>
      <c r="AY604" s="2560"/>
      <c r="AZ604" s="2560"/>
      <c r="BA604" s="2560"/>
      <c r="BB604" s="2560"/>
      <c r="BC604" s="2560"/>
      <c r="BD604" s="2560"/>
      <c r="BE604" s="2560"/>
      <c r="BF604" s="2560"/>
      <c r="BG604" s="2560"/>
      <c r="BH604" s="2560"/>
      <c r="BI604" s="2560"/>
      <c r="BJ604" s="2560"/>
      <c r="BK604" s="2560"/>
      <c r="BL604" s="2437"/>
      <c r="BM604" s="2315">
        <v>1</v>
      </c>
      <c r="BN604" s="2315"/>
      <c r="BO604" s="2490"/>
      <c r="BP604" s="2490"/>
      <c r="BQ604" s="108"/>
      <c r="BR604" s="409"/>
      <c r="BS604" s="409"/>
      <c r="BT604" s="409"/>
      <c r="BU604" s="2383"/>
      <c r="BV604" s="2384"/>
      <c r="BW604" s="2395"/>
      <c r="BX604" s="2396"/>
      <c r="BY604" s="571"/>
      <c r="BZ604" s="571"/>
      <c r="CA604" s="571"/>
      <c r="CC604" s="479"/>
    </row>
    <row r="605" spans="2:81" ht="16.5" x14ac:dyDescent="0.3">
      <c r="B605" s="381"/>
      <c r="D605" s="612"/>
      <c r="E605" s="136" t="s">
        <v>602</v>
      </c>
      <c r="F605" s="136"/>
      <c r="G605" s="136"/>
      <c r="H605" s="136"/>
      <c r="I605" s="136"/>
      <c r="J605" s="136"/>
      <c r="K605" s="136"/>
      <c r="L605" s="109"/>
      <c r="M605" s="109"/>
      <c r="N605" s="164"/>
      <c r="O605" s="77" t="s">
        <v>181</v>
      </c>
      <c r="P605" s="2436"/>
      <c r="Q605" s="2560"/>
      <c r="R605" s="2560"/>
      <c r="S605" s="2560"/>
      <c r="T605" s="2560"/>
      <c r="U605" s="2560"/>
      <c r="V605" s="2560"/>
      <c r="W605" s="2560"/>
      <c r="X605" s="2560"/>
      <c r="Y605" s="2560"/>
      <c r="Z605" s="2560"/>
      <c r="AA605" s="2560"/>
      <c r="AB605" s="2560"/>
      <c r="AC605" s="2560"/>
      <c r="AD605" s="2560"/>
      <c r="AE605" s="2560"/>
      <c r="AF605" s="2560"/>
      <c r="AG605" s="2560"/>
      <c r="AH605" s="2560"/>
      <c r="AI605" s="2560"/>
      <c r="AJ605" s="2560"/>
      <c r="AK605" s="2560"/>
      <c r="AL605" s="2560"/>
      <c r="AM605" s="2560"/>
      <c r="AN605" s="2560"/>
      <c r="AO605" s="2560"/>
      <c r="AP605" s="2560"/>
      <c r="AQ605" s="2560"/>
      <c r="AR605" s="2560"/>
      <c r="AS605" s="2560"/>
      <c r="AT605" s="2560"/>
      <c r="AU605" s="2560"/>
      <c r="AV605" s="2560"/>
      <c r="AW605" s="2560"/>
      <c r="AX605" s="2560"/>
      <c r="AY605" s="2560"/>
      <c r="AZ605" s="2560"/>
      <c r="BA605" s="2560"/>
      <c r="BB605" s="2560"/>
      <c r="BC605" s="2560"/>
      <c r="BD605" s="2560"/>
      <c r="BE605" s="2560"/>
      <c r="BF605" s="2560"/>
      <c r="BG605" s="2560"/>
      <c r="BH605" s="2560"/>
      <c r="BI605" s="2560"/>
      <c r="BJ605" s="2560"/>
      <c r="BK605" s="2560"/>
      <c r="BL605" s="2437"/>
      <c r="BM605" s="2315">
        <v>1</v>
      </c>
      <c r="BN605" s="2315"/>
      <c r="BO605" s="2490"/>
      <c r="BP605" s="2490"/>
      <c r="BQ605" s="108"/>
      <c r="BR605" s="409"/>
      <c r="BS605" s="409"/>
      <c r="BT605" s="409"/>
      <c r="BU605" s="2383"/>
      <c r="BV605" s="2384"/>
      <c r="BW605" s="2395"/>
      <c r="BX605" s="2396"/>
      <c r="BY605" s="571"/>
      <c r="BZ605" s="571"/>
      <c r="CA605" s="571"/>
      <c r="CC605" s="479"/>
    </row>
    <row r="606" spans="2:81" ht="16.5" x14ac:dyDescent="0.3">
      <c r="B606" s="381"/>
      <c r="D606" s="611"/>
      <c r="E606" s="434" t="s">
        <v>603</v>
      </c>
      <c r="F606" s="134"/>
      <c r="G606" s="134"/>
      <c r="H606" s="134"/>
      <c r="I606" s="134"/>
      <c r="J606" s="134"/>
      <c r="K606" s="134"/>
      <c r="L606" s="31"/>
      <c r="M606" s="31"/>
      <c r="N606" s="198"/>
      <c r="O606" s="367"/>
      <c r="P606" s="2436"/>
      <c r="Q606" s="2560"/>
      <c r="R606" s="2560"/>
      <c r="S606" s="2560"/>
      <c r="T606" s="2560"/>
      <c r="U606" s="2560"/>
      <c r="V606" s="2560"/>
      <c r="W606" s="2560"/>
      <c r="X606" s="2560"/>
      <c r="Y606" s="2560"/>
      <c r="Z606" s="2560"/>
      <c r="AA606" s="2560"/>
      <c r="AB606" s="2560"/>
      <c r="AC606" s="2560"/>
      <c r="AD606" s="2560"/>
      <c r="AE606" s="2560"/>
      <c r="AF606" s="2560"/>
      <c r="AG606" s="2560"/>
      <c r="AH606" s="2560"/>
      <c r="AI606" s="2560"/>
      <c r="AJ606" s="2560"/>
      <c r="AK606" s="2560"/>
      <c r="AL606" s="2560"/>
      <c r="AM606" s="2560"/>
      <c r="AN606" s="2560"/>
      <c r="AO606" s="2560"/>
      <c r="AP606" s="2560"/>
      <c r="AQ606" s="2560"/>
      <c r="AR606" s="2560"/>
      <c r="AS606" s="2560"/>
      <c r="AT606" s="2560"/>
      <c r="AU606" s="2560"/>
      <c r="AV606" s="2560"/>
      <c r="AW606" s="2560"/>
      <c r="AX606" s="2560"/>
      <c r="AY606" s="2560"/>
      <c r="AZ606" s="2560"/>
      <c r="BA606" s="2560"/>
      <c r="BB606" s="2560"/>
      <c r="BC606" s="2560"/>
      <c r="BD606" s="2560"/>
      <c r="BE606" s="2560"/>
      <c r="BF606" s="2560"/>
      <c r="BG606" s="2560"/>
      <c r="BH606" s="2560"/>
      <c r="BI606" s="2560"/>
      <c r="BJ606" s="2560"/>
      <c r="BK606" s="2560"/>
      <c r="BL606" s="2437"/>
      <c r="BM606" s="2315"/>
      <c r="BN606" s="2315"/>
      <c r="BO606" s="2316"/>
      <c r="BP606" s="2316"/>
      <c r="BQ606" s="108"/>
      <c r="BR606" s="409"/>
      <c r="BS606" s="409"/>
      <c r="BT606" s="409"/>
      <c r="BU606" s="2383"/>
      <c r="BV606" s="2384"/>
      <c r="BW606" s="2395"/>
      <c r="BX606" s="2396"/>
      <c r="BY606" s="571"/>
      <c r="BZ606" s="571"/>
      <c r="CA606" s="571"/>
      <c r="CC606" s="479"/>
    </row>
    <row r="607" spans="2:81" ht="16.5" x14ac:dyDescent="0.3">
      <c r="B607" s="381"/>
      <c r="D607" s="612"/>
      <c r="E607" s="188" t="s">
        <v>604</v>
      </c>
      <c r="F607" s="136"/>
      <c r="G607" s="136"/>
      <c r="H607" s="136"/>
      <c r="I607" s="136"/>
      <c r="J607" s="136"/>
      <c r="K607" s="136"/>
      <c r="L607" s="109"/>
      <c r="M607" s="109"/>
      <c r="N607" s="164"/>
      <c r="O607" s="77" t="s">
        <v>181</v>
      </c>
      <c r="P607" s="2436"/>
      <c r="Q607" s="2560"/>
      <c r="R607" s="2560"/>
      <c r="S607" s="2560"/>
      <c r="T607" s="2560"/>
      <c r="U607" s="2560"/>
      <c r="V607" s="2560"/>
      <c r="W607" s="2560"/>
      <c r="X607" s="2560"/>
      <c r="Y607" s="2560"/>
      <c r="Z607" s="2560"/>
      <c r="AA607" s="2560"/>
      <c r="AB607" s="2560"/>
      <c r="AC607" s="2560"/>
      <c r="AD607" s="2560"/>
      <c r="AE607" s="2560"/>
      <c r="AF607" s="2560"/>
      <c r="AG607" s="2560"/>
      <c r="AH607" s="2560"/>
      <c r="AI607" s="2560"/>
      <c r="AJ607" s="2560"/>
      <c r="AK607" s="2560"/>
      <c r="AL607" s="2560"/>
      <c r="AM607" s="2560"/>
      <c r="AN607" s="2560"/>
      <c r="AO607" s="2560"/>
      <c r="AP607" s="2560"/>
      <c r="AQ607" s="2560"/>
      <c r="AR607" s="2560"/>
      <c r="AS607" s="2560"/>
      <c r="AT607" s="2560"/>
      <c r="AU607" s="2560"/>
      <c r="AV607" s="2560"/>
      <c r="AW607" s="2560"/>
      <c r="AX607" s="2560"/>
      <c r="AY607" s="2560"/>
      <c r="AZ607" s="2560"/>
      <c r="BA607" s="2560"/>
      <c r="BB607" s="2560"/>
      <c r="BC607" s="2560"/>
      <c r="BD607" s="2560"/>
      <c r="BE607" s="2560"/>
      <c r="BF607" s="2560"/>
      <c r="BG607" s="2560"/>
      <c r="BH607" s="2560"/>
      <c r="BI607" s="2560"/>
      <c r="BJ607" s="2560"/>
      <c r="BK607" s="2560"/>
      <c r="BL607" s="2437"/>
      <c r="BM607" s="2317">
        <v>1</v>
      </c>
      <c r="BN607" s="2318"/>
      <c r="BO607" s="2491"/>
      <c r="BP607" s="2492"/>
      <c r="BQ607" s="108"/>
      <c r="BR607" s="409"/>
      <c r="BS607" s="409"/>
      <c r="BT607" s="409"/>
      <c r="BU607" s="2383"/>
      <c r="BV607" s="2384"/>
      <c r="BW607" s="2395"/>
      <c r="BX607" s="2396"/>
      <c r="BY607" s="571"/>
      <c r="BZ607" s="571"/>
      <c r="CA607" s="571"/>
      <c r="CC607" s="479"/>
    </row>
    <row r="608" spans="2:81" ht="16.5" x14ac:dyDescent="0.3">
      <c r="B608" s="381"/>
      <c r="D608" s="611"/>
      <c r="E608" s="199" t="s">
        <v>605</v>
      </c>
      <c r="F608" s="134"/>
      <c r="G608" s="134"/>
      <c r="H608" s="134"/>
      <c r="I608" s="134"/>
      <c r="J608" s="134"/>
      <c r="K608" s="134"/>
      <c r="L608" s="31"/>
      <c r="M608" s="31"/>
      <c r="N608" s="198"/>
      <c r="O608" s="77" t="s">
        <v>181</v>
      </c>
      <c r="P608" s="2436"/>
      <c r="Q608" s="2560"/>
      <c r="R608" s="2560"/>
      <c r="S608" s="2560"/>
      <c r="T608" s="2560"/>
      <c r="U608" s="2560"/>
      <c r="V608" s="2560"/>
      <c r="W608" s="2560"/>
      <c r="X608" s="2560"/>
      <c r="Y608" s="2560"/>
      <c r="Z608" s="2560"/>
      <c r="AA608" s="2560"/>
      <c r="AB608" s="2560"/>
      <c r="AC608" s="2560"/>
      <c r="AD608" s="2560"/>
      <c r="AE608" s="2560"/>
      <c r="AF608" s="2560"/>
      <c r="AG608" s="2560"/>
      <c r="AH608" s="2560"/>
      <c r="AI608" s="2560"/>
      <c r="AJ608" s="2560"/>
      <c r="AK608" s="2560"/>
      <c r="AL608" s="2560"/>
      <c r="AM608" s="2560"/>
      <c r="AN608" s="2560"/>
      <c r="AO608" s="2560"/>
      <c r="AP608" s="2560"/>
      <c r="AQ608" s="2560"/>
      <c r="AR608" s="2560"/>
      <c r="AS608" s="2560"/>
      <c r="AT608" s="2560"/>
      <c r="AU608" s="2560"/>
      <c r="AV608" s="2560"/>
      <c r="AW608" s="2560"/>
      <c r="AX608" s="2560"/>
      <c r="AY608" s="2560"/>
      <c r="AZ608" s="2560"/>
      <c r="BA608" s="2560"/>
      <c r="BB608" s="2560"/>
      <c r="BC608" s="2560"/>
      <c r="BD608" s="2560"/>
      <c r="BE608" s="2560"/>
      <c r="BF608" s="2560"/>
      <c r="BG608" s="2560"/>
      <c r="BH608" s="2560"/>
      <c r="BI608" s="2560"/>
      <c r="BJ608" s="2560"/>
      <c r="BK608" s="2560"/>
      <c r="BL608" s="2437"/>
      <c r="BM608" s="2315">
        <v>1</v>
      </c>
      <c r="BN608" s="2315"/>
      <c r="BO608" s="2490"/>
      <c r="BP608" s="2490"/>
      <c r="BQ608" s="108"/>
      <c r="BR608" s="409"/>
      <c r="BS608" s="409"/>
      <c r="BT608" s="409"/>
      <c r="BU608" s="2383"/>
      <c r="BV608" s="2384"/>
      <c r="BW608" s="2395"/>
      <c r="BX608" s="2396"/>
      <c r="BY608" s="571"/>
      <c r="BZ608" s="571"/>
      <c r="CA608" s="571"/>
      <c r="CC608" s="479"/>
    </row>
    <row r="609" spans="2:81" ht="16.5" x14ac:dyDescent="0.3">
      <c r="B609" s="381"/>
      <c r="D609" s="612"/>
      <c r="E609" s="188" t="s">
        <v>673</v>
      </c>
      <c r="F609" s="136"/>
      <c r="G609" s="136"/>
      <c r="H609" s="136"/>
      <c r="I609" s="136"/>
      <c r="J609" s="136"/>
      <c r="K609" s="136"/>
      <c r="L609" s="109"/>
      <c r="M609" s="109"/>
      <c r="N609" s="164"/>
      <c r="O609" s="77" t="s">
        <v>181</v>
      </c>
      <c r="P609" s="2436"/>
      <c r="Q609" s="2560"/>
      <c r="R609" s="2560"/>
      <c r="S609" s="2560"/>
      <c r="T609" s="2560"/>
      <c r="U609" s="2560"/>
      <c r="V609" s="2560"/>
      <c r="W609" s="2560"/>
      <c r="X609" s="2560"/>
      <c r="Y609" s="2560"/>
      <c r="Z609" s="2560"/>
      <c r="AA609" s="2560"/>
      <c r="AB609" s="2560"/>
      <c r="AC609" s="2560"/>
      <c r="AD609" s="2560"/>
      <c r="AE609" s="2560"/>
      <c r="AF609" s="2560"/>
      <c r="AG609" s="2560"/>
      <c r="AH609" s="2560"/>
      <c r="AI609" s="2560"/>
      <c r="AJ609" s="2560"/>
      <c r="AK609" s="2560"/>
      <c r="AL609" s="2560"/>
      <c r="AM609" s="2560"/>
      <c r="AN609" s="2560"/>
      <c r="AO609" s="2560"/>
      <c r="AP609" s="2560"/>
      <c r="AQ609" s="2560"/>
      <c r="AR609" s="2560"/>
      <c r="AS609" s="2560"/>
      <c r="AT609" s="2560"/>
      <c r="AU609" s="2560"/>
      <c r="AV609" s="2560"/>
      <c r="AW609" s="2560"/>
      <c r="AX609" s="2560"/>
      <c r="AY609" s="2560"/>
      <c r="AZ609" s="2560"/>
      <c r="BA609" s="2560"/>
      <c r="BB609" s="2560"/>
      <c r="BC609" s="2560"/>
      <c r="BD609" s="2560"/>
      <c r="BE609" s="2560"/>
      <c r="BF609" s="2560"/>
      <c r="BG609" s="2560"/>
      <c r="BH609" s="2560"/>
      <c r="BI609" s="2560"/>
      <c r="BJ609" s="2560"/>
      <c r="BK609" s="2560"/>
      <c r="BL609" s="2437"/>
      <c r="BM609" s="2315">
        <v>2</v>
      </c>
      <c r="BN609" s="2315"/>
      <c r="BO609" s="2490"/>
      <c r="BP609" s="2490"/>
      <c r="BQ609" s="108"/>
      <c r="BR609" s="409"/>
      <c r="BS609" s="409"/>
      <c r="BT609" s="409"/>
      <c r="BU609" s="2383"/>
      <c r="BV609" s="2384"/>
      <c r="BW609" s="2395"/>
      <c r="BX609" s="2396"/>
      <c r="BY609" s="571"/>
      <c r="BZ609" s="571"/>
      <c r="CA609" s="571"/>
      <c r="CC609" s="479"/>
    </row>
    <row r="610" spans="2:81" ht="16.5" x14ac:dyDescent="0.3">
      <c r="B610" s="381"/>
      <c r="D610" s="611"/>
      <c r="E610" s="434" t="s">
        <v>661</v>
      </c>
      <c r="F610" s="134"/>
      <c r="G610" s="134"/>
      <c r="H610" s="134"/>
      <c r="I610" s="134"/>
      <c r="J610" s="134"/>
      <c r="K610" s="134"/>
      <c r="L610" s="31"/>
      <c r="M610" s="31"/>
      <c r="N610" s="198"/>
      <c r="O610" s="78" t="s">
        <v>53</v>
      </c>
      <c r="P610" s="2436"/>
      <c r="Q610" s="2560"/>
      <c r="R610" s="2560"/>
      <c r="S610" s="2560"/>
      <c r="T610" s="2560"/>
      <c r="U610" s="2560"/>
      <c r="V610" s="2560"/>
      <c r="W610" s="2560"/>
      <c r="X610" s="2560"/>
      <c r="Y610" s="2560"/>
      <c r="Z610" s="2560"/>
      <c r="AA610" s="2560"/>
      <c r="AB610" s="2560"/>
      <c r="AC610" s="2560"/>
      <c r="AD610" s="2560"/>
      <c r="AE610" s="2560"/>
      <c r="AF610" s="2560"/>
      <c r="AG610" s="2560"/>
      <c r="AH610" s="2560"/>
      <c r="AI610" s="2560"/>
      <c r="AJ610" s="2560"/>
      <c r="AK610" s="2560"/>
      <c r="AL610" s="2560"/>
      <c r="AM610" s="2560"/>
      <c r="AN610" s="2560"/>
      <c r="AO610" s="2560"/>
      <c r="AP610" s="2560"/>
      <c r="AQ610" s="2560"/>
      <c r="AR610" s="2560"/>
      <c r="AS610" s="2560"/>
      <c r="AT610" s="2560"/>
      <c r="AU610" s="2560"/>
      <c r="AV610" s="2560"/>
      <c r="AW610" s="2560"/>
      <c r="AX610" s="2560"/>
      <c r="AY610" s="2560"/>
      <c r="AZ610" s="2560"/>
      <c r="BA610" s="2560"/>
      <c r="BB610" s="2560"/>
      <c r="BC610" s="2560"/>
      <c r="BD610" s="2560"/>
      <c r="BE610" s="2560"/>
      <c r="BF610" s="2560"/>
      <c r="BG610" s="2560"/>
      <c r="BH610" s="2560"/>
      <c r="BI610" s="2560"/>
      <c r="BJ610" s="2560"/>
      <c r="BK610" s="2560"/>
      <c r="BL610" s="2437"/>
      <c r="BM610" s="2315">
        <v>2</v>
      </c>
      <c r="BN610" s="2315"/>
      <c r="BO610" s="2490">
        <v>2</v>
      </c>
      <c r="BP610" s="2490"/>
      <c r="BQ610" s="108"/>
      <c r="BR610" s="409"/>
      <c r="BS610" s="409"/>
      <c r="BT610" s="409"/>
      <c r="BU610" s="2598"/>
      <c r="BV610" s="2599"/>
      <c r="BW610" s="2316"/>
      <c r="BX610" s="2316"/>
      <c r="BY610" s="594"/>
      <c r="BZ610" s="594"/>
      <c r="CA610" s="594"/>
      <c r="CC610" s="479"/>
    </row>
    <row r="611" spans="2:81" ht="16.5" x14ac:dyDescent="0.3">
      <c r="B611" s="381"/>
      <c r="D611" s="613"/>
      <c r="E611" s="189" t="s">
        <v>606</v>
      </c>
      <c r="F611" s="189"/>
      <c r="G611" s="189"/>
      <c r="H611" s="189"/>
      <c r="I611" s="189"/>
      <c r="J611" s="189"/>
      <c r="K611" s="189"/>
      <c r="L611" s="52"/>
      <c r="M611" s="52"/>
      <c r="N611" s="190"/>
      <c r="O611" s="78" t="s">
        <v>53</v>
      </c>
      <c r="P611" s="2422"/>
      <c r="Q611" s="2494"/>
      <c r="R611" s="2494"/>
      <c r="S611" s="2494"/>
      <c r="T611" s="2494"/>
      <c r="U611" s="2494"/>
      <c r="V611" s="2494"/>
      <c r="W611" s="2494"/>
      <c r="X611" s="2494"/>
      <c r="Y611" s="2494"/>
      <c r="Z611" s="2494"/>
      <c r="AA611" s="2494"/>
      <c r="AB611" s="2494"/>
      <c r="AC611" s="2494"/>
      <c r="AD611" s="2494"/>
      <c r="AE611" s="2494"/>
      <c r="AF611" s="2494"/>
      <c r="AG611" s="2494"/>
      <c r="AH611" s="2494"/>
      <c r="AI611" s="2494"/>
      <c r="AJ611" s="2494"/>
      <c r="AK611" s="2494"/>
      <c r="AL611" s="2494"/>
      <c r="AM611" s="2494"/>
      <c r="AN611" s="2494"/>
      <c r="AO611" s="2494"/>
      <c r="AP611" s="2494"/>
      <c r="AQ611" s="2494"/>
      <c r="AR611" s="2494"/>
      <c r="AS611" s="2494"/>
      <c r="AT611" s="2494"/>
      <c r="AU611" s="2494"/>
      <c r="AV611" s="2494"/>
      <c r="AW611" s="2494"/>
      <c r="AX611" s="2494"/>
      <c r="AY611" s="2494"/>
      <c r="AZ611" s="2494"/>
      <c r="BA611" s="2494"/>
      <c r="BB611" s="2494"/>
      <c r="BC611" s="2494"/>
      <c r="BD611" s="2494"/>
      <c r="BE611" s="2494"/>
      <c r="BF611" s="2494"/>
      <c r="BG611" s="2494"/>
      <c r="BH611" s="2494"/>
      <c r="BI611" s="2494"/>
      <c r="BJ611" s="2494"/>
      <c r="BK611" s="2494"/>
      <c r="BL611" s="2423"/>
      <c r="BM611" s="2315">
        <v>2</v>
      </c>
      <c r="BN611" s="2315"/>
      <c r="BO611" s="2490">
        <v>2</v>
      </c>
      <c r="BP611" s="2490"/>
      <c r="BQ611" s="108"/>
      <c r="BR611" s="409"/>
      <c r="BS611" s="409"/>
      <c r="BT611" s="409"/>
      <c r="BU611" s="2598"/>
      <c r="BV611" s="2599"/>
      <c r="BW611" s="2316"/>
      <c r="BX611" s="2316"/>
      <c r="BY611" s="594"/>
      <c r="BZ611" s="594"/>
      <c r="CA611" s="594"/>
      <c r="CC611" s="479"/>
    </row>
    <row r="612" spans="2:81" s="683" customFormat="1" ht="16.5" x14ac:dyDescent="0.3">
      <c r="B612" s="479"/>
      <c r="D612" s="605" t="s">
        <v>666</v>
      </c>
      <c r="E612" s="430" t="s">
        <v>667</v>
      </c>
      <c r="F612" s="399"/>
      <c r="G612" s="545"/>
      <c r="H612" s="545"/>
      <c r="I612" s="545"/>
      <c r="J612" s="545"/>
      <c r="K612" s="136"/>
      <c r="L612" s="136"/>
      <c r="M612" s="545"/>
      <c r="N612" s="437"/>
      <c r="O612" s="429" t="s">
        <v>180</v>
      </c>
      <c r="P612" s="682"/>
      <c r="Q612" s="682"/>
      <c r="R612" s="682"/>
      <c r="S612" s="682"/>
      <c r="T612" s="682"/>
      <c r="U612" s="682"/>
      <c r="V612" s="682"/>
      <c r="W612" s="682"/>
      <c r="X612" s="747"/>
      <c r="Y612" s="747"/>
      <c r="Z612" s="747"/>
      <c r="AA612" s="747"/>
      <c r="AB612" s="747"/>
      <c r="AC612" s="747"/>
      <c r="AD612" s="747"/>
      <c r="AE612" s="747"/>
      <c r="AF612" s="747"/>
      <c r="AG612" s="747"/>
      <c r="AH612" s="747"/>
      <c r="AI612" s="747"/>
      <c r="AJ612" s="703"/>
      <c r="AK612" s="703"/>
      <c r="AL612" s="682"/>
      <c r="AM612" s="682"/>
      <c r="AN612" s="682"/>
      <c r="AO612" s="747"/>
      <c r="AP612" s="747"/>
      <c r="AQ612" s="747"/>
      <c r="AR612" s="747"/>
      <c r="AS612" s="682"/>
      <c r="AT612" s="682"/>
      <c r="AU612" s="682"/>
      <c r="AV612" s="682"/>
      <c r="AW612" s="682"/>
      <c r="AX612" s="682"/>
      <c r="AY612" s="682"/>
      <c r="AZ612" s="682"/>
      <c r="BA612" s="682"/>
      <c r="BB612" s="682"/>
      <c r="BC612" s="703"/>
      <c r="BD612" s="703"/>
      <c r="BE612" s="682"/>
      <c r="BF612" s="682"/>
      <c r="BG612" s="682"/>
      <c r="BH612" s="682"/>
      <c r="BI612" s="682"/>
      <c r="BJ612" s="682"/>
      <c r="BK612" s="682"/>
      <c r="BL612" s="681"/>
      <c r="BM612" s="2315">
        <v>1</v>
      </c>
      <c r="BN612" s="2315"/>
      <c r="BO612" s="2490"/>
      <c r="BP612" s="2490"/>
      <c r="BQ612" s="108"/>
      <c r="BR612" s="409"/>
      <c r="BS612" s="409"/>
      <c r="BT612" s="409"/>
      <c r="BU612" s="2395"/>
      <c r="BV612" s="2396"/>
      <c r="BW612" s="2395"/>
      <c r="BX612" s="2396"/>
      <c r="BY612" s="680"/>
      <c r="BZ612" s="680"/>
      <c r="CA612" s="680"/>
      <c r="CC612" s="479"/>
    </row>
    <row r="613" spans="2:81" ht="16.5" x14ac:dyDescent="0.3">
      <c r="B613" s="381"/>
      <c r="D613" s="2432" t="s">
        <v>40</v>
      </c>
      <c r="E613" s="2433"/>
      <c r="F613" s="2433"/>
      <c r="G613" s="2433"/>
      <c r="H613" s="2433"/>
      <c r="I613" s="2433"/>
      <c r="J613" s="2433"/>
      <c r="K613" s="2433"/>
      <c r="L613" s="2433"/>
      <c r="M613" s="2433"/>
      <c r="N613" s="2433"/>
      <c r="O613" s="2434"/>
      <c r="P613" s="264"/>
      <c r="Q613" s="264"/>
      <c r="R613" s="264"/>
      <c r="S613" s="2568"/>
      <c r="T613" s="2569"/>
      <c r="U613" s="2569"/>
      <c r="V613" s="2569"/>
      <c r="W613" s="2569"/>
      <c r="X613" s="2569"/>
      <c r="Y613" s="2569"/>
      <c r="Z613" s="2569"/>
      <c r="AA613" s="2569"/>
      <c r="AB613" s="2569"/>
      <c r="AC613" s="2569"/>
      <c r="AD613" s="2569"/>
      <c r="AE613" s="2569"/>
      <c r="AF613" s="2569"/>
      <c r="AG613" s="2569"/>
      <c r="AH613" s="2569"/>
      <c r="AI613" s="2569"/>
      <c r="AJ613" s="2569"/>
      <c r="AK613" s="2569"/>
      <c r="AL613" s="2569"/>
      <c r="AM613" s="2569"/>
      <c r="AN613" s="2569"/>
      <c r="AO613" s="2569"/>
      <c r="AP613" s="2569"/>
      <c r="AQ613" s="2569"/>
      <c r="AR613" s="2569"/>
      <c r="AS613" s="2569"/>
      <c r="AT613" s="2569"/>
      <c r="AU613" s="2569"/>
      <c r="AV613" s="2569"/>
      <c r="AW613" s="2569"/>
      <c r="AX613" s="2569"/>
      <c r="AY613" s="2569"/>
      <c r="AZ613" s="2569"/>
      <c r="BA613" s="2569"/>
      <c r="BB613" s="2569"/>
      <c r="BC613" s="2569"/>
      <c r="BD613" s="2569"/>
      <c r="BE613" s="2569"/>
      <c r="BF613" s="2569"/>
      <c r="BG613" s="2569"/>
      <c r="BH613" s="2569"/>
      <c r="BI613" s="2569"/>
      <c r="BJ613" s="2569"/>
      <c r="BK613" s="2569"/>
      <c r="BL613" s="2570"/>
      <c r="BM613" s="2397">
        <f>SUM(BM594:BN612)</f>
        <v>48</v>
      </c>
      <c r="BN613" s="2398"/>
      <c r="BO613" s="2397">
        <f>SUM(BO594:BP611)</f>
        <v>34</v>
      </c>
      <c r="BP613" s="2398"/>
      <c r="BQ613" s="315">
        <f>BO601+BO610+BO611</f>
        <v>34</v>
      </c>
      <c r="BR613" s="633">
        <f>BM601+BM610+BM611</f>
        <v>34</v>
      </c>
      <c r="BS613" s="634">
        <f>BM594+BM595+BM599+BM600+BM604+BM612</f>
        <v>7</v>
      </c>
      <c r="BT613" s="633">
        <f>BM596+BM597+BM605+BM607+BM608+BM609</f>
        <v>7</v>
      </c>
      <c r="BU613" s="2427"/>
      <c r="BV613" s="2428"/>
      <c r="BW613" s="2397">
        <f>BW601+BW610+BW611</f>
        <v>-59785.527321600355</v>
      </c>
      <c r="BX613" s="2398"/>
      <c r="BY613" s="341"/>
      <c r="BZ613" s="341"/>
      <c r="CA613" s="341"/>
      <c r="CC613" s="479"/>
    </row>
    <row r="614" spans="2:81" x14ac:dyDescent="0.25">
      <c r="B614" s="381"/>
      <c r="BY614" s="474"/>
      <c r="BZ614" s="474"/>
      <c r="CA614" s="474"/>
      <c r="CC614" s="479"/>
    </row>
    <row r="615" spans="2:81" ht="18.75" x14ac:dyDescent="0.3">
      <c r="B615" s="381"/>
      <c r="D615" s="2589" t="s">
        <v>494</v>
      </c>
      <c r="E615" s="2590"/>
      <c r="F615" s="2590"/>
      <c r="G615" s="2590"/>
      <c r="H615" s="2590"/>
      <c r="I615" s="2590"/>
      <c r="J615" s="2590"/>
      <c r="K615" s="2590"/>
      <c r="L615" s="2590"/>
      <c r="M615" s="2590"/>
      <c r="N615" s="2590"/>
      <c r="O615" s="2590"/>
      <c r="P615" s="2590"/>
      <c r="Q615" s="2590"/>
      <c r="R615" s="2590"/>
      <c r="S615" s="2590"/>
      <c r="T615" s="2590"/>
      <c r="U615" s="2590"/>
      <c r="V615" s="2590"/>
      <c r="W615" s="2590"/>
      <c r="X615" s="2590"/>
      <c r="Y615" s="2590"/>
      <c r="Z615" s="2590"/>
      <c r="AA615" s="2590"/>
      <c r="AB615" s="2590"/>
      <c r="AC615" s="2590"/>
      <c r="AD615" s="2590"/>
      <c r="AE615" s="2590"/>
      <c r="AF615" s="2590"/>
      <c r="AG615" s="2590"/>
      <c r="AH615" s="2590"/>
      <c r="AI615" s="2590"/>
      <c r="AJ615" s="2590"/>
      <c r="AK615" s="2590"/>
      <c r="AL615" s="2590"/>
      <c r="AM615" s="2590"/>
      <c r="AN615" s="2590"/>
      <c r="AO615" s="2590"/>
      <c r="AP615" s="2590"/>
      <c r="AQ615" s="2590"/>
      <c r="AR615" s="2590"/>
      <c r="AS615" s="2590"/>
      <c r="AT615" s="2590"/>
      <c r="AU615" s="2590"/>
      <c r="AV615" s="2590"/>
      <c r="AW615" s="2590"/>
      <c r="AX615" s="2590"/>
      <c r="AY615" s="2590"/>
      <c r="AZ615" s="2590"/>
      <c r="BA615" s="2590"/>
      <c r="BB615" s="2590"/>
      <c r="BC615" s="2590"/>
      <c r="BD615" s="2590"/>
      <c r="BE615" s="2590"/>
      <c r="BF615" s="2590"/>
      <c r="BG615" s="2590"/>
      <c r="BH615" s="2590"/>
      <c r="BI615" s="2590"/>
      <c r="BJ615" s="2590"/>
      <c r="BK615" s="2590"/>
      <c r="BL615" s="2590"/>
      <c r="BM615" s="2590"/>
      <c r="BN615" s="2590"/>
      <c r="BO615" s="2590"/>
      <c r="BP615" s="2590"/>
      <c r="BQ615" s="2590"/>
      <c r="BR615" s="2590"/>
      <c r="BS615" s="2590"/>
      <c r="BT615" s="2590"/>
      <c r="BU615" s="2590"/>
      <c r="BV615" s="2590"/>
      <c r="BW615" s="2590"/>
      <c r="BX615" s="2591"/>
      <c r="BY615" s="639"/>
      <c r="BZ615" s="639"/>
      <c r="CA615" s="639"/>
      <c r="CC615" s="479"/>
    </row>
    <row r="616" spans="2:81" ht="16.5" x14ac:dyDescent="0.3">
      <c r="B616" s="381"/>
      <c r="D616" s="610" t="s">
        <v>461</v>
      </c>
      <c r="E616" s="185" t="s">
        <v>202</v>
      </c>
      <c r="F616" s="185"/>
      <c r="G616" s="49"/>
      <c r="H616" s="49"/>
      <c r="I616" s="49"/>
      <c r="J616" s="49"/>
      <c r="K616" s="49"/>
      <c r="L616" s="49"/>
      <c r="M616" s="49"/>
      <c r="N616" s="171"/>
      <c r="O616" s="342" t="s">
        <v>181</v>
      </c>
      <c r="BM616" s="2316">
        <v>1</v>
      </c>
      <c r="BN616" s="2316"/>
      <c r="BO616" s="2491">
        <v>1</v>
      </c>
      <c r="BP616" s="2492"/>
      <c r="BQ616" s="108"/>
      <c r="BR616" s="409"/>
      <c r="BS616" s="409"/>
      <c r="BT616" s="409"/>
      <c r="BU616" s="2383"/>
      <c r="BV616" s="2384"/>
      <c r="BW616" s="2395"/>
      <c r="BX616" s="2396"/>
      <c r="BY616" s="571"/>
      <c r="BZ616" s="571"/>
      <c r="CA616" s="571"/>
      <c r="CC616" s="479"/>
    </row>
    <row r="617" spans="2:81" ht="16.5" x14ac:dyDescent="0.3">
      <c r="B617" s="381"/>
      <c r="D617" s="606" t="s">
        <v>462</v>
      </c>
      <c r="E617" s="550" t="s">
        <v>203</v>
      </c>
      <c r="F617" s="553"/>
      <c r="G617" s="553"/>
      <c r="H617" s="553"/>
      <c r="I617" s="553"/>
      <c r="J617" s="553"/>
      <c r="K617" s="553"/>
      <c r="L617" s="553"/>
      <c r="M617" s="535"/>
      <c r="N617" s="547"/>
      <c r="O617" s="77" t="s">
        <v>181</v>
      </c>
      <c r="BM617" s="2316">
        <v>1</v>
      </c>
      <c r="BN617" s="2316"/>
      <c r="BO617" s="2490">
        <v>1</v>
      </c>
      <c r="BP617" s="2490"/>
      <c r="BQ617" s="108"/>
      <c r="BR617" s="409"/>
      <c r="BS617" s="409"/>
      <c r="BT617" s="409"/>
      <c r="BU617" s="2383"/>
      <c r="BV617" s="2384"/>
      <c r="BW617" s="2395"/>
      <c r="BX617" s="2396"/>
      <c r="BY617" s="571"/>
      <c r="BZ617" s="571"/>
      <c r="CA617" s="571"/>
      <c r="CC617" s="479"/>
    </row>
    <row r="618" spans="2:81" ht="16.5" x14ac:dyDescent="0.3">
      <c r="B618" s="381"/>
      <c r="D618" s="606" t="s">
        <v>463</v>
      </c>
      <c r="E618" s="166" t="s">
        <v>208</v>
      </c>
      <c r="F618" s="343"/>
      <c r="G618" s="343"/>
      <c r="H618" s="343"/>
      <c r="I618" s="343"/>
      <c r="J618" s="343"/>
      <c r="K618" s="343"/>
      <c r="L618" s="343"/>
      <c r="M618" s="343"/>
      <c r="N618" s="344"/>
      <c r="O618" s="247"/>
      <c r="BM618" s="2313"/>
      <c r="BN618" s="2314"/>
      <c r="BO618" s="2313"/>
      <c r="BP618" s="2314"/>
      <c r="BQ618" s="108"/>
      <c r="BR618" s="409"/>
      <c r="BS618" s="409"/>
      <c r="BT618" s="409"/>
      <c r="BU618" s="2383"/>
      <c r="BV618" s="2384"/>
      <c r="BW618" s="2395"/>
      <c r="BX618" s="2396"/>
      <c r="BY618" s="571"/>
      <c r="BZ618" s="571"/>
      <c r="CA618" s="571"/>
      <c r="CC618" s="479"/>
    </row>
    <row r="619" spans="2:81" ht="16.5" x14ac:dyDescent="0.3">
      <c r="B619" s="381"/>
      <c r="D619" s="612"/>
      <c r="E619" s="136" t="s">
        <v>607</v>
      </c>
      <c r="F619" s="136"/>
      <c r="G619" s="136"/>
      <c r="H619" s="136"/>
      <c r="I619" s="136"/>
      <c r="J619" s="365"/>
      <c r="K619" s="365"/>
      <c r="L619" s="365"/>
      <c r="M619" s="109"/>
      <c r="N619" s="164"/>
      <c r="O619" s="80" t="s">
        <v>180</v>
      </c>
      <c r="BM619" s="2316">
        <v>1</v>
      </c>
      <c r="BN619" s="2316"/>
      <c r="BO619" s="2491">
        <v>1</v>
      </c>
      <c r="BP619" s="2492"/>
      <c r="BQ619" s="108"/>
      <c r="BR619" s="409"/>
      <c r="BS619" s="409"/>
      <c r="BT619" s="409"/>
      <c r="BU619" s="2383"/>
      <c r="BV619" s="2384"/>
      <c r="BW619" s="2395"/>
      <c r="BX619" s="2396"/>
      <c r="BY619" s="571"/>
      <c r="BZ619" s="571"/>
      <c r="CA619" s="571"/>
      <c r="CC619" s="479"/>
    </row>
    <row r="620" spans="2:81" ht="16.5" x14ac:dyDescent="0.3">
      <c r="B620" s="381"/>
      <c r="D620" s="611"/>
      <c r="E620" s="434" t="s">
        <v>608</v>
      </c>
      <c r="F620" s="363"/>
      <c r="G620" s="363"/>
      <c r="H620" s="363"/>
      <c r="I620" s="363"/>
      <c r="J620" s="363"/>
      <c r="K620" s="363"/>
      <c r="L620" s="363"/>
      <c r="M620" s="31"/>
      <c r="N620" s="198"/>
      <c r="O620" s="80" t="s">
        <v>180</v>
      </c>
      <c r="BM620" s="2316">
        <v>1</v>
      </c>
      <c r="BN620" s="2316"/>
      <c r="BO620" s="2490">
        <v>1</v>
      </c>
      <c r="BP620" s="2490"/>
      <c r="BQ620" s="108"/>
      <c r="BR620" s="409"/>
      <c r="BS620" s="409"/>
      <c r="BT620" s="409"/>
      <c r="BU620" s="2383"/>
      <c r="BV620" s="2384"/>
      <c r="BW620" s="2395"/>
      <c r="BX620" s="2396"/>
      <c r="BY620" s="571"/>
      <c r="BZ620" s="571"/>
      <c r="CA620" s="571"/>
      <c r="CC620" s="479"/>
    </row>
    <row r="621" spans="2:81" ht="16.5" x14ac:dyDescent="0.3">
      <c r="B621" s="381"/>
      <c r="D621" s="606" t="s">
        <v>464</v>
      </c>
      <c r="E621" s="166" t="s">
        <v>261</v>
      </c>
      <c r="F621" s="343"/>
      <c r="G621" s="343"/>
      <c r="H621" s="343"/>
      <c r="I621" s="343"/>
      <c r="J621" s="363"/>
      <c r="K621" s="363"/>
      <c r="L621" s="363"/>
      <c r="M621" s="31"/>
      <c r="N621" s="198"/>
      <c r="O621" s="80" t="s">
        <v>180</v>
      </c>
      <c r="BM621" s="2316">
        <v>1</v>
      </c>
      <c r="BN621" s="2316"/>
      <c r="BO621" s="2490">
        <v>1</v>
      </c>
      <c r="BP621" s="2490"/>
      <c r="BQ621" s="108"/>
      <c r="BR621" s="409"/>
      <c r="BS621" s="409"/>
      <c r="BT621" s="409"/>
      <c r="BU621" s="2383"/>
      <c r="BV621" s="2384"/>
      <c r="BW621" s="2395"/>
      <c r="BX621" s="2396"/>
      <c r="BY621" s="571"/>
      <c r="BZ621" s="571"/>
      <c r="CA621" s="571"/>
      <c r="CC621" s="479"/>
    </row>
    <row r="622" spans="2:81" ht="16.5" x14ac:dyDescent="0.3">
      <c r="B622" s="381"/>
      <c r="D622" s="605" t="s">
        <v>465</v>
      </c>
      <c r="E622" s="102" t="s">
        <v>204</v>
      </c>
      <c r="F622" s="136"/>
      <c r="G622" s="136"/>
      <c r="H622" s="136"/>
      <c r="I622" s="136"/>
      <c r="J622" s="136"/>
      <c r="K622" s="136"/>
      <c r="L622" s="136"/>
      <c r="M622" s="109"/>
      <c r="N622" s="164"/>
      <c r="O622" s="77" t="s">
        <v>181</v>
      </c>
      <c r="BM622" s="2316">
        <v>1</v>
      </c>
      <c r="BN622" s="2316"/>
      <c r="BO622" s="2491">
        <v>1</v>
      </c>
      <c r="BP622" s="2492"/>
      <c r="BQ622" s="108"/>
      <c r="BR622" s="409"/>
      <c r="BS622" s="409"/>
      <c r="BT622" s="409"/>
      <c r="BU622" s="2383"/>
      <c r="BV622" s="2384"/>
      <c r="BW622" s="2395"/>
      <c r="BX622" s="2396"/>
      <c r="BY622" s="571"/>
      <c r="BZ622" s="571"/>
      <c r="CA622" s="571"/>
      <c r="CC622" s="479"/>
    </row>
    <row r="623" spans="2:81" ht="16.5" x14ac:dyDescent="0.3">
      <c r="B623" s="381"/>
      <c r="D623" s="606" t="s">
        <v>466</v>
      </c>
      <c r="E623" s="166" t="s">
        <v>205</v>
      </c>
      <c r="F623" s="31"/>
      <c r="G623" s="31"/>
      <c r="H623" s="31"/>
      <c r="I623" s="31"/>
      <c r="J623" s="31"/>
      <c r="K623" s="134"/>
      <c r="L623" s="31"/>
      <c r="M623" s="31"/>
      <c r="N623" s="198"/>
      <c r="O623" s="247"/>
      <c r="BM623" s="2313"/>
      <c r="BN623" s="2314"/>
      <c r="BO623" s="2313"/>
      <c r="BP623" s="2314"/>
      <c r="BQ623" s="108"/>
      <c r="BR623" s="409"/>
      <c r="BS623" s="409"/>
      <c r="BT623" s="409"/>
      <c r="BU623" s="2383"/>
      <c r="BV623" s="2384"/>
      <c r="BW623" s="2395"/>
      <c r="BX623" s="2396"/>
      <c r="BY623" s="571"/>
      <c r="BZ623" s="571"/>
      <c r="CA623" s="571"/>
      <c r="CC623" s="479"/>
    </row>
    <row r="624" spans="2:81" ht="16.5" x14ac:dyDescent="0.3">
      <c r="B624" s="381"/>
      <c r="D624" s="612"/>
      <c r="E624" s="136" t="s">
        <v>609</v>
      </c>
      <c r="F624" s="136"/>
      <c r="G624" s="136"/>
      <c r="H624" s="136"/>
      <c r="I624" s="136"/>
      <c r="J624" s="136"/>
      <c r="K624" s="136"/>
      <c r="L624" s="109"/>
      <c r="M624" s="109"/>
      <c r="N624" s="164"/>
      <c r="O624" s="80" t="s">
        <v>180</v>
      </c>
      <c r="BM624" s="2316">
        <v>1</v>
      </c>
      <c r="BN624" s="2316"/>
      <c r="BO624" s="2491">
        <v>1</v>
      </c>
      <c r="BP624" s="2492"/>
      <c r="BQ624" s="108"/>
      <c r="BR624" s="409"/>
      <c r="BS624" s="409"/>
      <c r="BT624" s="409"/>
      <c r="BU624" s="2383"/>
      <c r="BV624" s="2384"/>
      <c r="BW624" s="2395"/>
      <c r="BX624" s="2396"/>
      <c r="BY624" s="571"/>
      <c r="BZ624" s="571"/>
      <c r="CA624" s="571"/>
      <c r="CC624" s="479"/>
    </row>
    <row r="625" spans="2:81" ht="16.5" x14ac:dyDescent="0.3">
      <c r="B625" s="381"/>
      <c r="D625" s="611"/>
      <c r="E625" s="434" t="s">
        <v>610</v>
      </c>
      <c r="F625" s="134"/>
      <c r="G625" s="134"/>
      <c r="H625" s="134"/>
      <c r="I625" s="134"/>
      <c r="J625" s="134"/>
      <c r="K625" s="134"/>
      <c r="L625" s="31"/>
      <c r="M625" s="31"/>
      <c r="N625" s="198"/>
      <c r="O625" s="80" t="s">
        <v>180</v>
      </c>
      <c r="BM625" s="2316">
        <v>1</v>
      </c>
      <c r="BN625" s="2316"/>
      <c r="BO625" s="2490">
        <v>1</v>
      </c>
      <c r="BP625" s="2490"/>
      <c r="BQ625" s="108"/>
      <c r="BR625" s="409"/>
      <c r="BS625" s="409"/>
      <c r="BT625" s="409"/>
      <c r="BU625" s="2383"/>
      <c r="BV625" s="2384"/>
      <c r="BW625" s="2395"/>
      <c r="BX625" s="2396"/>
      <c r="BY625" s="571"/>
      <c r="BZ625" s="571"/>
      <c r="CA625" s="571"/>
      <c r="CC625" s="479"/>
    </row>
    <row r="626" spans="2:81" ht="16.5" x14ac:dyDescent="0.3">
      <c r="B626" s="381"/>
      <c r="D626" s="605" t="s">
        <v>467</v>
      </c>
      <c r="E626" s="102" t="s">
        <v>206</v>
      </c>
      <c r="F626" s="109"/>
      <c r="G626" s="109"/>
      <c r="H626" s="109"/>
      <c r="I626" s="109"/>
      <c r="J626" s="109"/>
      <c r="K626" s="136"/>
      <c r="L626" s="109"/>
      <c r="M626" s="109"/>
      <c r="N626" s="164"/>
      <c r="O626" s="80" t="s">
        <v>180</v>
      </c>
      <c r="BM626" s="2313">
        <v>1</v>
      </c>
      <c r="BN626" s="2314"/>
      <c r="BO626" s="2490">
        <v>1</v>
      </c>
      <c r="BP626" s="2490"/>
      <c r="BQ626" s="108"/>
      <c r="BR626" s="409"/>
      <c r="BS626" s="409"/>
      <c r="BT626" s="409"/>
      <c r="BU626" s="2383"/>
      <c r="BV626" s="2384"/>
      <c r="BW626" s="2395"/>
      <c r="BX626" s="2396"/>
      <c r="BY626" s="571"/>
      <c r="BZ626" s="571"/>
      <c r="CA626" s="571"/>
      <c r="CC626" s="479"/>
    </row>
    <row r="627" spans="2:81" ht="16.5" x14ac:dyDescent="0.3">
      <c r="B627" s="381"/>
      <c r="D627" s="606" t="s">
        <v>468</v>
      </c>
      <c r="E627" s="166" t="s">
        <v>207</v>
      </c>
      <c r="F627" s="31"/>
      <c r="G627" s="31"/>
      <c r="H627" s="31"/>
      <c r="I627" s="31"/>
      <c r="J627" s="134"/>
      <c r="K627" s="134"/>
      <c r="L627" s="31"/>
      <c r="M627" s="31"/>
      <c r="N627" s="198"/>
      <c r="O627" s="77" t="s">
        <v>181</v>
      </c>
      <c r="BM627" s="2316">
        <v>1</v>
      </c>
      <c r="BN627" s="2316"/>
      <c r="BO627" s="2490">
        <v>1</v>
      </c>
      <c r="BP627" s="2490"/>
      <c r="BQ627" s="108"/>
      <c r="BR627" s="409"/>
      <c r="BS627" s="409"/>
      <c r="BT627" s="409"/>
      <c r="BU627" s="2383"/>
      <c r="BV627" s="2384"/>
      <c r="BW627" s="2395"/>
      <c r="BX627" s="2396"/>
      <c r="BY627" s="571"/>
      <c r="BZ627" s="571"/>
      <c r="CA627" s="571"/>
      <c r="CC627" s="479"/>
    </row>
    <row r="628" spans="2:81" ht="16.5" x14ac:dyDescent="0.3">
      <c r="B628" s="381"/>
      <c r="D628" s="132" t="s">
        <v>469</v>
      </c>
      <c r="E628" s="133" t="s">
        <v>126</v>
      </c>
      <c r="F628" s="31"/>
      <c r="G628" s="106"/>
      <c r="H628" s="106"/>
      <c r="I628" s="363"/>
      <c r="J628" s="363"/>
      <c r="K628" s="363"/>
      <c r="L628" s="363"/>
      <c r="M628" s="363"/>
      <c r="N628" s="364"/>
      <c r="O628" s="367"/>
      <c r="BM628" s="310"/>
      <c r="BN628" s="311"/>
      <c r="BO628" s="310"/>
      <c r="BP628" s="311"/>
      <c r="BQ628" s="107"/>
      <c r="BR628" s="533"/>
      <c r="BS628" s="108"/>
      <c r="BT628" s="533"/>
      <c r="BU628" s="295"/>
      <c r="BV628" s="296"/>
      <c r="BW628" s="293"/>
      <c r="BX628" s="294"/>
      <c r="BY628" s="571"/>
      <c r="BZ628" s="571"/>
      <c r="CA628" s="571"/>
      <c r="CC628" s="479"/>
    </row>
    <row r="629" spans="2:81" ht="16.5" x14ac:dyDescent="0.3">
      <c r="B629" s="381"/>
      <c r="D629" s="2465" t="s">
        <v>40</v>
      </c>
      <c r="E629" s="2466"/>
      <c r="F629" s="2466"/>
      <c r="G629" s="2466"/>
      <c r="H629" s="2466"/>
      <c r="I629" s="2466"/>
      <c r="J629" s="2466"/>
      <c r="K629" s="173"/>
      <c r="L629" s="2469" t="s">
        <v>118</v>
      </c>
      <c r="M629" s="2470"/>
      <c r="N629" s="2470"/>
      <c r="O629" s="2567"/>
      <c r="P629" s="264"/>
      <c r="Q629" s="264"/>
      <c r="R629" s="264"/>
      <c r="S629" s="2568"/>
      <c r="T629" s="2569"/>
      <c r="U629" s="2569"/>
      <c r="V629" s="2569"/>
      <c r="W629" s="2569"/>
      <c r="X629" s="2569"/>
      <c r="Y629" s="2569"/>
      <c r="Z629" s="2569"/>
      <c r="AA629" s="2569"/>
      <c r="AB629" s="2569"/>
      <c r="AC629" s="2569"/>
      <c r="AD629" s="2569"/>
      <c r="AE629" s="2569"/>
      <c r="AF629" s="2569"/>
      <c r="AG629" s="2569"/>
      <c r="AH629" s="2569"/>
      <c r="AI629" s="2569"/>
      <c r="AJ629" s="2569"/>
      <c r="AK629" s="2569"/>
      <c r="AL629" s="2569"/>
      <c r="AM629" s="2569"/>
      <c r="AN629" s="2569"/>
      <c r="AO629" s="2569"/>
      <c r="AP629" s="2569"/>
      <c r="AQ629" s="2569"/>
      <c r="AR629" s="2569"/>
      <c r="AS629" s="2569"/>
      <c r="AT629" s="2569"/>
      <c r="AU629" s="2569"/>
      <c r="AV629" s="2569"/>
      <c r="AW629" s="2569"/>
      <c r="AX629" s="2569"/>
      <c r="AY629" s="2569"/>
      <c r="AZ629" s="2569"/>
      <c r="BA629" s="2569"/>
      <c r="BB629" s="2569"/>
      <c r="BC629" s="2569"/>
      <c r="BD629" s="2569"/>
      <c r="BE629" s="2569"/>
      <c r="BF629" s="2569"/>
      <c r="BG629" s="2569"/>
      <c r="BH629" s="2569"/>
      <c r="BI629" s="2569"/>
      <c r="BJ629" s="2569"/>
      <c r="BK629" s="2569"/>
      <c r="BL629" s="2570"/>
      <c r="BM629" s="2397">
        <f>SUM(BM616:BN628)</f>
        <v>10</v>
      </c>
      <c r="BN629" s="2398"/>
      <c r="BO629" s="2397">
        <f>SUM(BO616:BP628)</f>
        <v>10</v>
      </c>
      <c r="BP629" s="2398"/>
      <c r="BQ629" s="222"/>
      <c r="BR629" s="635"/>
      <c r="BS629" s="634">
        <f>BM619+BM620+BM621+BM624+BM625+BM626</f>
        <v>6</v>
      </c>
      <c r="BT629" s="633">
        <f>BM616+BM617+BM622+BM627</f>
        <v>4</v>
      </c>
      <c r="BU629" s="2427"/>
      <c r="BV629" s="2428"/>
      <c r="BW629" s="2427"/>
      <c r="BX629" s="2428"/>
      <c r="BY629" s="341"/>
      <c r="BZ629" s="341"/>
      <c r="CA629" s="341"/>
      <c r="CC629" s="479"/>
    </row>
    <row r="630" spans="2:81" ht="16.5" x14ac:dyDescent="0.3">
      <c r="B630" s="381"/>
      <c r="D630" s="2467"/>
      <c r="E630" s="2468"/>
      <c r="F630" s="2468"/>
      <c r="G630" s="2468"/>
      <c r="H630" s="2468"/>
      <c r="I630" s="2468"/>
      <c r="J630" s="2468"/>
      <c r="K630" s="359"/>
      <c r="L630" s="2432" t="s">
        <v>120</v>
      </c>
      <c r="M630" s="2433"/>
      <c r="N630" s="2433"/>
      <c r="O630" s="2433"/>
      <c r="P630" s="264"/>
      <c r="Q630" s="264"/>
      <c r="R630" s="264"/>
      <c r="S630" s="2568"/>
      <c r="T630" s="2569"/>
      <c r="U630" s="2569"/>
      <c r="V630" s="2569"/>
      <c r="W630" s="2569"/>
      <c r="X630" s="2569"/>
      <c r="Y630" s="2569"/>
      <c r="Z630" s="2569"/>
      <c r="AA630" s="2569"/>
      <c r="AB630" s="2569"/>
      <c r="AC630" s="2569"/>
      <c r="AD630" s="2569"/>
      <c r="AE630" s="2569"/>
      <c r="AF630" s="2569"/>
      <c r="AG630" s="2569"/>
      <c r="AH630" s="2569"/>
      <c r="AI630" s="2569"/>
      <c r="AJ630" s="2569"/>
      <c r="AK630" s="2569"/>
      <c r="AL630" s="2569"/>
      <c r="AM630" s="2569"/>
      <c r="AN630" s="2569"/>
      <c r="AO630" s="2569"/>
      <c r="AP630" s="2569"/>
      <c r="AQ630" s="2569"/>
      <c r="AR630" s="2569"/>
      <c r="AS630" s="2569"/>
      <c r="AT630" s="2569"/>
      <c r="AU630" s="2569"/>
      <c r="AV630" s="2569"/>
      <c r="AW630" s="2569"/>
      <c r="AX630" s="2569"/>
      <c r="AY630" s="2569"/>
      <c r="AZ630" s="2569"/>
      <c r="BA630" s="2569"/>
      <c r="BB630" s="2569"/>
      <c r="BC630" s="2569"/>
      <c r="BD630" s="2569"/>
      <c r="BE630" s="2569"/>
      <c r="BF630" s="2569"/>
      <c r="BG630" s="2569"/>
      <c r="BH630" s="2569"/>
      <c r="BI630" s="2569"/>
      <c r="BJ630" s="2569"/>
      <c r="BK630" s="2569"/>
      <c r="BL630" s="2570"/>
      <c r="BM630" s="2397">
        <f>SUM(BM616:BN627)</f>
        <v>10</v>
      </c>
      <c r="BN630" s="2398"/>
      <c r="BO630" s="2397">
        <f>SUM(BO616:BP628)</f>
        <v>10</v>
      </c>
      <c r="BP630" s="2398"/>
      <c r="BQ630" s="222"/>
      <c r="BR630" s="635"/>
      <c r="BS630" s="634">
        <f>BM619+BM620+BM621+BM624+BM625+BM626</f>
        <v>6</v>
      </c>
      <c r="BT630" s="633">
        <f>BM616+BM617+BM622+BM627</f>
        <v>4</v>
      </c>
      <c r="BU630" s="2427"/>
      <c r="BV630" s="2428"/>
      <c r="BW630" s="2427"/>
      <c r="BX630" s="2428"/>
      <c r="BY630" s="341"/>
      <c r="BZ630" s="341"/>
      <c r="CA630" s="341"/>
      <c r="CC630" s="479"/>
    </row>
    <row r="631" spans="2:81" x14ac:dyDescent="0.25">
      <c r="B631" s="381"/>
      <c r="BY631" s="474"/>
      <c r="BZ631" s="474"/>
      <c r="CA631" s="474"/>
      <c r="CC631" s="479"/>
    </row>
    <row r="632" spans="2:81" ht="18.75" x14ac:dyDescent="0.3">
      <c r="B632" s="381"/>
      <c r="D632" s="2589" t="s">
        <v>509</v>
      </c>
      <c r="E632" s="2590"/>
      <c r="F632" s="2590"/>
      <c r="G632" s="2590"/>
      <c r="H632" s="2590"/>
      <c r="I632" s="2590"/>
      <c r="J632" s="2590"/>
      <c r="K632" s="2590"/>
      <c r="L632" s="2590"/>
      <c r="M632" s="2590"/>
      <c r="N632" s="2590"/>
      <c r="O632" s="2590"/>
      <c r="P632" s="2590"/>
      <c r="Q632" s="2590"/>
      <c r="R632" s="2590"/>
      <c r="S632" s="2590"/>
      <c r="T632" s="2590"/>
      <c r="U632" s="2590"/>
      <c r="V632" s="2590"/>
      <c r="W632" s="2590"/>
      <c r="X632" s="2590"/>
      <c r="Y632" s="2590"/>
      <c r="Z632" s="2590"/>
      <c r="AA632" s="2590"/>
      <c r="AB632" s="2590"/>
      <c r="AC632" s="2590"/>
      <c r="AD632" s="2590"/>
      <c r="AE632" s="2590"/>
      <c r="AF632" s="2590"/>
      <c r="AG632" s="2590"/>
      <c r="AH632" s="2590"/>
      <c r="AI632" s="2590"/>
      <c r="AJ632" s="2590"/>
      <c r="AK632" s="2590"/>
      <c r="AL632" s="2590"/>
      <c r="AM632" s="2590"/>
      <c r="AN632" s="2590"/>
      <c r="AO632" s="2590"/>
      <c r="AP632" s="2590"/>
      <c r="AQ632" s="2590"/>
      <c r="AR632" s="2590"/>
      <c r="AS632" s="2590"/>
      <c r="AT632" s="2590"/>
      <c r="AU632" s="2590"/>
      <c r="AV632" s="2590"/>
      <c r="AW632" s="2590"/>
      <c r="AX632" s="2590"/>
      <c r="AY632" s="2590"/>
      <c r="AZ632" s="2590"/>
      <c r="BA632" s="2590"/>
      <c r="BB632" s="2590"/>
      <c r="BC632" s="2590"/>
      <c r="BD632" s="2590"/>
      <c r="BE632" s="2590"/>
      <c r="BF632" s="2590"/>
      <c r="BG632" s="2590"/>
      <c r="BH632" s="2590"/>
      <c r="BI632" s="2590"/>
      <c r="BJ632" s="2590"/>
      <c r="BK632" s="2590"/>
      <c r="BL632" s="2590"/>
      <c r="BM632" s="2590"/>
      <c r="BN632" s="2590"/>
      <c r="BO632" s="2590"/>
      <c r="BP632" s="2590"/>
      <c r="BQ632" s="2590"/>
      <c r="BR632" s="2590"/>
      <c r="BS632" s="2590"/>
      <c r="BT632" s="2590"/>
      <c r="BU632" s="2590"/>
      <c r="BV632" s="2590"/>
      <c r="BW632" s="2590"/>
      <c r="BX632" s="2591"/>
      <c r="BY632" s="639"/>
      <c r="BZ632" s="639"/>
      <c r="CA632" s="639"/>
      <c r="CC632" s="479"/>
    </row>
    <row r="633" spans="2:81" ht="16.5" x14ac:dyDescent="0.3">
      <c r="B633" s="381"/>
      <c r="D633" s="128" t="s">
        <v>470</v>
      </c>
      <c r="E633" s="129" t="s">
        <v>209</v>
      </c>
      <c r="F633" s="129"/>
      <c r="G633" s="33"/>
      <c r="H633" s="33"/>
      <c r="I633" s="33"/>
      <c r="J633" s="33"/>
      <c r="K633" s="244"/>
      <c r="L633" s="244"/>
      <c r="M633" s="50"/>
      <c r="N633" s="50"/>
      <c r="O633" s="77" t="s">
        <v>181</v>
      </c>
      <c r="BM633" s="2316">
        <v>2</v>
      </c>
      <c r="BN633" s="2316"/>
      <c r="BO633" s="2491"/>
      <c r="BP633" s="2492"/>
      <c r="BQ633" s="108"/>
      <c r="BR633" s="409"/>
      <c r="BS633" s="409"/>
      <c r="BT633" s="409"/>
      <c r="BU633" s="2383"/>
      <c r="BV633" s="2384"/>
      <c r="BW633" s="2395"/>
      <c r="BX633" s="2396"/>
      <c r="BY633" s="571"/>
      <c r="BZ633" s="571"/>
      <c r="CA633" s="571"/>
      <c r="CC633" s="479"/>
    </row>
    <row r="634" spans="2:81" ht="16.5" x14ac:dyDescent="0.3">
      <c r="B634" s="381"/>
      <c r="D634" s="132" t="s">
        <v>471</v>
      </c>
      <c r="E634" s="133" t="s">
        <v>210</v>
      </c>
      <c r="F634" s="363"/>
      <c r="G634" s="106"/>
      <c r="H634" s="106"/>
      <c r="I634" s="106"/>
      <c r="J634" s="106"/>
      <c r="K634" s="106"/>
      <c r="L634" s="106"/>
      <c r="M634" s="363"/>
      <c r="N634" s="364"/>
      <c r="O634" s="367"/>
      <c r="BM634" s="2316"/>
      <c r="BN634" s="2316"/>
      <c r="BO634" s="2316"/>
      <c r="BP634" s="2316"/>
      <c r="BQ634" s="108"/>
      <c r="BR634" s="409"/>
      <c r="BS634" s="409"/>
      <c r="BT634" s="409"/>
      <c r="BU634" s="2383"/>
      <c r="BV634" s="2384"/>
      <c r="BW634" s="2395"/>
      <c r="BX634" s="2396"/>
      <c r="BY634" s="571"/>
      <c r="BZ634" s="571"/>
      <c r="CA634" s="571"/>
      <c r="CC634" s="479"/>
    </row>
    <row r="635" spans="2:81" ht="16.5" x14ac:dyDescent="0.3">
      <c r="B635" s="381"/>
      <c r="D635" s="614"/>
      <c r="E635" s="2600" t="s">
        <v>611</v>
      </c>
      <c r="F635" s="2600"/>
      <c r="G635" s="2600"/>
      <c r="H635" s="2600"/>
      <c r="I635" s="2600"/>
      <c r="J635" s="2600"/>
      <c r="K635" s="2600"/>
      <c r="L635" s="2600"/>
      <c r="M635" s="2600"/>
      <c r="N635" s="2600"/>
      <c r="O635" s="2499" t="s">
        <v>180</v>
      </c>
      <c r="BM635" s="2480">
        <v>2</v>
      </c>
      <c r="BN635" s="2481"/>
      <c r="BO635" s="2601"/>
      <c r="BP635" s="2602"/>
      <c r="BQ635" s="180"/>
      <c r="BR635" s="217"/>
      <c r="BS635" s="217"/>
      <c r="BT635" s="217"/>
      <c r="BU635" s="2480"/>
      <c r="BV635" s="2481"/>
      <c r="BW635" s="2442"/>
      <c r="BX635" s="2443"/>
      <c r="BY635" s="571"/>
      <c r="BZ635" s="571"/>
      <c r="CA635" s="571"/>
      <c r="CC635" s="479"/>
    </row>
    <row r="636" spans="2:81" ht="16.5" x14ac:dyDescent="0.3">
      <c r="B636" s="381"/>
      <c r="D636" s="614"/>
      <c r="E636" s="2600"/>
      <c r="F636" s="2600"/>
      <c r="G636" s="2600"/>
      <c r="H636" s="2600"/>
      <c r="I636" s="2600"/>
      <c r="J636" s="2600"/>
      <c r="K636" s="2600"/>
      <c r="L636" s="2600"/>
      <c r="M636" s="2600"/>
      <c r="N636" s="2600"/>
      <c r="O636" s="2500"/>
      <c r="BM636" s="2374"/>
      <c r="BN636" s="2375"/>
      <c r="BO636" s="2603"/>
      <c r="BP636" s="2604"/>
      <c r="BQ636" s="127"/>
      <c r="BR636" s="151"/>
      <c r="BS636" s="151"/>
      <c r="BT636" s="151"/>
      <c r="BU636" s="2374"/>
      <c r="BV636" s="2375"/>
      <c r="BW636" s="2380"/>
      <c r="BX636" s="2381"/>
      <c r="BY636" s="571"/>
      <c r="BZ636" s="571"/>
      <c r="CA636" s="571"/>
      <c r="CC636" s="479"/>
    </row>
    <row r="637" spans="2:81" ht="28.5" customHeight="1" x14ac:dyDescent="0.3">
      <c r="B637" s="381"/>
      <c r="D637" s="615"/>
      <c r="E637" s="2571" t="s">
        <v>612</v>
      </c>
      <c r="F637" s="2571"/>
      <c r="G637" s="2571"/>
      <c r="H637" s="2571"/>
      <c r="I637" s="2571"/>
      <c r="J637" s="2571"/>
      <c r="K637" s="2571"/>
      <c r="L637" s="2571"/>
      <c r="M637" s="2571"/>
      <c r="N637" s="2572"/>
      <c r="O637" s="80" t="s">
        <v>180</v>
      </c>
      <c r="BM637" s="2316">
        <v>1</v>
      </c>
      <c r="BN637" s="2316"/>
      <c r="BO637" s="2491"/>
      <c r="BP637" s="2492"/>
      <c r="BQ637" s="108"/>
      <c r="BR637" s="409"/>
      <c r="BS637" s="409"/>
      <c r="BT637" s="409"/>
      <c r="BU637" s="2383"/>
      <c r="BV637" s="2384"/>
      <c r="BW637" s="2395"/>
      <c r="BX637" s="2396"/>
      <c r="BY637" s="571"/>
      <c r="BZ637" s="571"/>
      <c r="CA637" s="571"/>
      <c r="CC637" s="479"/>
    </row>
    <row r="638" spans="2:81" ht="16.5" x14ac:dyDescent="0.3">
      <c r="B638" s="381"/>
      <c r="D638" s="614"/>
      <c r="E638" s="238" t="s">
        <v>613</v>
      </c>
      <c r="F638" s="238"/>
      <c r="G638" s="238"/>
      <c r="H638" s="238"/>
      <c r="I638" s="238"/>
      <c r="J638" s="238"/>
      <c r="K638" s="346"/>
      <c r="L638" s="346"/>
      <c r="M638" s="346"/>
      <c r="N638" s="346"/>
      <c r="O638" s="429" t="s">
        <v>180</v>
      </c>
      <c r="BM638" s="2431">
        <v>2</v>
      </c>
      <c r="BN638" s="2431"/>
      <c r="BO638" s="2491">
        <v>2</v>
      </c>
      <c r="BP638" s="2492"/>
      <c r="BQ638" s="180"/>
      <c r="BR638" s="217"/>
      <c r="BS638" s="217"/>
      <c r="BT638" s="217"/>
      <c r="BU638" s="2598"/>
      <c r="BV638" s="2599"/>
      <c r="BW638" s="2313"/>
      <c r="BX638" s="2314"/>
      <c r="BY638" s="594"/>
      <c r="BZ638" s="594"/>
      <c r="CA638" s="594"/>
      <c r="CC638" s="479"/>
    </row>
    <row r="639" spans="2:81" ht="16.5" x14ac:dyDescent="0.3">
      <c r="B639" s="381"/>
      <c r="D639" s="132" t="s">
        <v>472</v>
      </c>
      <c r="E639" s="133" t="s">
        <v>211</v>
      </c>
      <c r="F639" s="350"/>
      <c r="G639" s="350"/>
      <c r="H639" s="350"/>
      <c r="I639" s="350"/>
      <c r="J639" s="350"/>
      <c r="K639" s="131"/>
      <c r="L639" s="350"/>
      <c r="M639" s="350"/>
      <c r="N639" s="350"/>
      <c r="O639" s="367"/>
      <c r="BM639" s="2316"/>
      <c r="BN639" s="2316"/>
      <c r="BO639" s="2316"/>
      <c r="BP639" s="2316"/>
      <c r="BQ639" s="108"/>
      <c r="BR639" s="409"/>
      <c r="BS639" s="409"/>
      <c r="BT639" s="409"/>
      <c r="BU639" s="2383"/>
      <c r="BV639" s="2384"/>
      <c r="BW639" s="2383"/>
      <c r="BX639" s="2384"/>
      <c r="BY639" s="571"/>
      <c r="BZ639" s="571"/>
      <c r="CA639" s="571"/>
      <c r="CC639" s="479"/>
    </row>
    <row r="640" spans="2:81" ht="16.5" x14ac:dyDescent="0.3">
      <c r="B640" s="381"/>
      <c r="D640" s="616"/>
      <c r="E640" s="432" t="s">
        <v>614</v>
      </c>
      <c r="F640" s="350"/>
      <c r="G640" s="106"/>
      <c r="H640" s="106"/>
      <c r="I640" s="106"/>
      <c r="J640" s="106"/>
      <c r="K640" s="106"/>
      <c r="L640" s="106"/>
      <c r="M640" s="350"/>
      <c r="N640" s="351"/>
      <c r="O640" s="80" t="s">
        <v>180</v>
      </c>
      <c r="BM640" s="2316">
        <v>2</v>
      </c>
      <c r="BN640" s="2316"/>
      <c r="BO640" s="2491"/>
      <c r="BP640" s="2492"/>
      <c r="BQ640" s="108"/>
      <c r="BR640" s="409"/>
      <c r="BS640" s="409"/>
      <c r="BT640" s="409"/>
      <c r="BU640" s="2383"/>
      <c r="BV640" s="2384"/>
      <c r="BW640" s="2383"/>
      <c r="BX640" s="2384"/>
      <c r="BY640" s="571"/>
      <c r="BZ640" s="571"/>
      <c r="CA640" s="571"/>
      <c r="CC640" s="479"/>
    </row>
    <row r="641" spans="2:81" ht="16.5" x14ac:dyDescent="0.3">
      <c r="B641" s="381"/>
      <c r="D641" s="615"/>
      <c r="E641" s="432" t="s">
        <v>615</v>
      </c>
      <c r="F641" s="350"/>
      <c r="G641" s="131"/>
      <c r="H641" s="131"/>
      <c r="I641" s="131"/>
      <c r="J641" s="131"/>
      <c r="K641" s="131"/>
      <c r="L641" s="131"/>
      <c r="M641" s="350"/>
      <c r="N641" s="351"/>
      <c r="O641" s="429" t="s">
        <v>180</v>
      </c>
      <c r="BM641" s="2313">
        <v>2</v>
      </c>
      <c r="BN641" s="2314"/>
      <c r="BO641" s="2491">
        <v>2</v>
      </c>
      <c r="BP641" s="2492"/>
      <c r="BQ641" s="108"/>
      <c r="BR641" s="409"/>
      <c r="BS641" s="409"/>
      <c r="BT641" s="409"/>
      <c r="BU641" s="2598"/>
      <c r="BV641" s="2599"/>
      <c r="BW641" s="2313"/>
      <c r="BX641" s="2314"/>
      <c r="BY641" s="594"/>
      <c r="BZ641" s="594"/>
      <c r="CA641" s="594"/>
      <c r="CC641" s="479"/>
    </row>
    <row r="642" spans="2:81" ht="16.5" x14ac:dyDescent="0.3">
      <c r="B642" s="381"/>
      <c r="D642" s="132" t="s">
        <v>473</v>
      </c>
      <c r="E642" s="433" t="s">
        <v>212</v>
      </c>
      <c r="F642" s="402"/>
      <c r="G642" s="432"/>
      <c r="H642" s="432"/>
      <c r="I642" s="432"/>
      <c r="J642" s="432"/>
      <c r="K642" s="432"/>
      <c r="L642" s="432"/>
      <c r="M642" s="402"/>
      <c r="N642" s="403"/>
      <c r="O642" s="367"/>
      <c r="BM642" s="2316"/>
      <c r="BN642" s="2316"/>
      <c r="BO642" s="2316"/>
      <c r="BP642" s="2316"/>
      <c r="BQ642" s="108"/>
      <c r="BR642" s="409"/>
      <c r="BS642" s="409"/>
      <c r="BT642" s="409"/>
      <c r="BU642" s="2383"/>
      <c r="BV642" s="2384"/>
      <c r="BW642" s="2383"/>
      <c r="BX642" s="2384"/>
      <c r="BY642" s="571"/>
      <c r="BZ642" s="571"/>
      <c r="CA642" s="571"/>
      <c r="CC642" s="479"/>
    </row>
    <row r="643" spans="2:81" ht="16.5" x14ac:dyDescent="0.3">
      <c r="B643" s="381"/>
      <c r="D643" s="614"/>
      <c r="E643" s="2600" t="s">
        <v>616</v>
      </c>
      <c r="F643" s="2600"/>
      <c r="G643" s="2600"/>
      <c r="H643" s="2600"/>
      <c r="I643" s="2600"/>
      <c r="J643" s="2600"/>
      <c r="K643" s="2600"/>
      <c r="L643" s="2600"/>
      <c r="M643" s="2600"/>
      <c r="N643" s="2600"/>
      <c r="O643" s="2499" t="s">
        <v>180</v>
      </c>
      <c r="BM643" s="2480">
        <v>1</v>
      </c>
      <c r="BN643" s="2481"/>
      <c r="BO643" s="2601"/>
      <c r="BP643" s="2602"/>
      <c r="BQ643" s="180"/>
      <c r="BR643" s="217"/>
      <c r="BS643" s="217"/>
      <c r="BT643" s="217"/>
      <c r="BU643" s="2480"/>
      <c r="BV643" s="2481"/>
      <c r="BW643" s="2480"/>
      <c r="BX643" s="2481"/>
      <c r="BY643" s="571"/>
      <c r="BZ643" s="571"/>
      <c r="CA643" s="571"/>
      <c r="CC643" s="479"/>
    </row>
    <row r="644" spans="2:81" ht="16.5" x14ac:dyDescent="0.3">
      <c r="B644" s="381"/>
      <c r="D644" s="614"/>
      <c r="E644" s="2600"/>
      <c r="F644" s="2600"/>
      <c r="G644" s="2600"/>
      <c r="H644" s="2600"/>
      <c r="I644" s="2600"/>
      <c r="J644" s="2600"/>
      <c r="K644" s="2600"/>
      <c r="L644" s="2600"/>
      <c r="M644" s="2600"/>
      <c r="N644" s="2600"/>
      <c r="O644" s="2500"/>
      <c r="BM644" s="2374"/>
      <c r="BN644" s="2375"/>
      <c r="BO644" s="2603"/>
      <c r="BP644" s="2604"/>
      <c r="BQ644" s="127"/>
      <c r="BR644" s="151"/>
      <c r="BS644" s="151"/>
      <c r="BT644" s="151"/>
      <c r="BU644" s="2374"/>
      <c r="BV644" s="2375"/>
      <c r="BW644" s="2374"/>
      <c r="BX644" s="2375"/>
      <c r="BY644" s="571"/>
      <c r="BZ644" s="571"/>
      <c r="CA644" s="571"/>
      <c r="CC644" s="479"/>
    </row>
    <row r="645" spans="2:81" ht="16.5" x14ac:dyDescent="0.3">
      <c r="B645" s="381"/>
      <c r="D645" s="617"/>
      <c r="E645" s="2605" t="s">
        <v>617</v>
      </c>
      <c r="F645" s="2605"/>
      <c r="G645" s="2605"/>
      <c r="H645" s="2605"/>
      <c r="I645" s="2605"/>
      <c r="J645" s="2605"/>
      <c r="K645" s="2605"/>
      <c r="L645" s="2605"/>
      <c r="M645" s="2605"/>
      <c r="N645" s="2606"/>
      <c r="O645" s="2499" t="s">
        <v>180</v>
      </c>
      <c r="BM645" s="2480">
        <v>1</v>
      </c>
      <c r="BN645" s="2481"/>
      <c r="BO645" s="2601"/>
      <c r="BP645" s="2602"/>
      <c r="BQ645" s="180"/>
      <c r="BR645" s="217"/>
      <c r="BS645" s="217"/>
      <c r="BT645" s="217"/>
      <c r="BU645" s="2480"/>
      <c r="BV645" s="2481"/>
      <c r="BW645" s="2480"/>
      <c r="BX645" s="2481"/>
      <c r="BY645" s="571"/>
      <c r="BZ645" s="571"/>
      <c r="CA645" s="571"/>
      <c r="CC645" s="479"/>
    </row>
    <row r="646" spans="2:81" ht="16.5" x14ac:dyDescent="0.3">
      <c r="B646" s="381"/>
      <c r="D646" s="618"/>
      <c r="E646" s="2607"/>
      <c r="F646" s="2607"/>
      <c r="G646" s="2607"/>
      <c r="H646" s="2607"/>
      <c r="I646" s="2607"/>
      <c r="J646" s="2607"/>
      <c r="K646" s="2607"/>
      <c r="L646" s="2607"/>
      <c r="M646" s="2607"/>
      <c r="N646" s="2608"/>
      <c r="O646" s="2500"/>
      <c r="BM646" s="2374"/>
      <c r="BN646" s="2375"/>
      <c r="BO646" s="2603"/>
      <c r="BP646" s="2604"/>
      <c r="BQ646" s="127"/>
      <c r="BR646" s="151"/>
      <c r="BS646" s="151"/>
      <c r="BT646" s="151"/>
      <c r="BU646" s="2374"/>
      <c r="BV646" s="2375"/>
      <c r="BW646" s="2374"/>
      <c r="BX646" s="2375"/>
      <c r="BY646" s="571"/>
      <c r="BZ646" s="571"/>
      <c r="CA646" s="571"/>
      <c r="CC646" s="479"/>
    </row>
    <row r="647" spans="2:81" ht="16.5" x14ac:dyDescent="0.3">
      <c r="B647" s="381"/>
      <c r="D647" s="614"/>
      <c r="E647" s="2600" t="s">
        <v>618</v>
      </c>
      <c r="F647" s="2600"/>
      <c r="G647" s="2600"/>
      <c r="H647" s="2600"/>
      <c r="I647" s="2600"/>
      <c r="J647" s="2600"/>
      <c r="K647" s="2600"/>
      <c r="L647" s="2600"/>
      <c r="M647" s="2600"/>
      <c r="N647" s="2600"/>
      <c r="O647" s="2499" t="s">
        <v>180</v>
      </c>
      <c r="BM647" s="2480">
        <v>1</v>
      </c>
      <c r="BN647" s="2481"/>
      <c r="BO647" s="2601"/>
      <c r="BP647" s="2602"/>
      <c r="BQ647" s="180"/>
      <c r="BR647" s="217"/>
      <c r="BS647" s="217"/>
      <c r="BT647" s="217"/>
      <c r="BU647" s="2480"/>
      <c r="BV647" s="2481"/>
      <c r="BW647" s="2480"/>
      <c r="BX647" s="2481"/>
      <c r="BY647" s="571"/>
      <c r="BZ647" s="571"/>
      <c r="CA647" s="571"/>
      <c r="CC647" s="479"/>
    </row>
    <row r="648" spans="2:81" ht="16.5" x14ac:dyDescent="0.3">
      <c r="B648" s="381"/>
      <c r="D648" s="345"/>
      <c r="E648" s="2600"/>
      <c r="F648" s="2600"/>
      <c r="G648" s="2600"/>
      <c r="H648" s="2600"/>
      <c r="I648" s="2600"/>
      <c r="J648" s="2600"/>
      <c r="K648" s="2600"/>
      <c r="L648" s="2600"/>
      <c r="M648" s="2600"/>
      <c r="N648" s="2600"/>
      <c r="O648" s="2500"/>
      <c r="BM648" s="2374"/>
      <c r="BN648" s="2375"/>
      <c r="BO648" s="2603"/>
      <c r="BP648" s="2604"/>
      <c r="BQ648" s="127"/>
      <c r="BR648" s="151"/>
      <c r="BS648" s="151"/>
      <c r="BT648" s="151"/>
      <c r="BU648" s="2374"/>
      <c r="BV648" s="2375"/>
      <c r="BW648" s="2374"/>
      <c r="BX648" s="2375"/>
      <c r="BY648" s="571"/>
      <c r="BZ648" s="571"/>
      <c r="CA648" s="571"/>
      <c r="CC648" s="479"/>
    </row>
    <row r="649" spans="2:81" ht="16.5" x14ac:dyDescent="0.3">
      <c r="B649" s="381"/>
      <c r="D649" s="352"/>
      <c r="E649" s="2605" t="s">
        <v>619</v>
      </c>
      <c r="F649" s="2605"/>
      <c r="G649" s="2605"/>
      <c r="H649" s="2605"/>
      <c r="I649" s="2605"/>
      <c r="J649" s="2605"/>
      <c r="K649" s="2605"/>
      <c r="L649" s="2605"/>
      <c r="M649" s="2605"/>
      <c r="N649" s="2606"/>
      <c r="O649" s="2499" t="s">
        <v>180</v>
      </c>
      <c r="BM649" s="2480">
        <v>1</v>
      </c>
      <c r="BN649" s="2481"/>
      <c r="BO649" s="2601"/>
      <c r="BP649" s="2602"/>
      <c r="BQ649" s="180"/>
      <c r="BR649" s="217"/>
      <c r="BS649" s="217"/>
      <c r="BT649" s="217"/>
      <c r="BU649" s="2480"/>
      <c r="BV649" s="2481"/>
      <c r="BW649" s="2480"/>
      <c r="BX649" s="2481"/>
      <c r="BY649" s="571"/>
      <c r="BZ649" s="571"/>
      <c r="CA649" s="571"/>
      <c r="CC649" s="479"/>
    </row>
    <row r="650" spans="2:81" ht="16.5" x14ac:dyDescent="0.3">
      <c r="B650" s="381"/>
      <c r="D650" s="347"/>
      <c r="E650" s="2607"/>
      <c r="F650" s="2607"/>
      <c r="G650" s="2607"/>
      <c r="H650" s="2607"/>
      <c r="I650" s="2607"/>
      <c r="J650" s="2607"/>
      <c r="K650" s="2607"/>
      <c r="L650" s="2607"/>
      <c r="M650" s="2607"/>
      <c r="N650" s="2608"/>
      <c r="O650" s="2500"/>
      <c r="BM650" s="2374"/>
      <c r="BN650" s="2375"/>
      <c r="BO650" s="2603"/>
      <c r="BP650" s="2604"/>
      <c r="BQ650" s="127"/>
      <c r="BR650" s="151"/>
      <c r="BS650" s="151"/>
      <c r="BT650" s="151"/>
      <c r="BU650" s="2374"/>
      <c r="BV650" s="2375"/>
      <c r="BW650" s="2374"/>
      <c r="BX650" s="2375"/>
      <c r="BY650" s="571"/>
      <c r="BZ650" s="571"/>
      <c r="CA650" s="571"/>
      <c r="CC650" s="479"/>
    </row>
    <row r="651" spans="2:81" ht="16.5" x14ac:dyDescent="0.3">
      <c r="B651" s="381"/>
      <c r="D651" s="345"/>
      <c r="E651" s="432" t="s">
        <v>620</v>
      </c>
      <c r="F651" s="238"/>
      <c r="G651" s="238"/>
      <c r="H651" s="238"/>
      <c r="I651" s="238"/>
      <c r="J651" s="238"/>
      <c r="K651" s="238"/>
      <c r="L651" s="365"/>
      <c r="M651" s="365"/>
      <c r="N651" s="365"/>
      <c r="O651" s="429" t="s">
        <v>180</v>
      </c>
      <c r="BM651" s="2316">
        <v>2</v>
      </c>
      <c r="BN651" s="2316"/>
      <c r="BO651" s="2491">
        <v>2</v>
      </c>
      <c r="BP651" s="2492"/>
      <c r="BQ651" s="108"/>
      <c r="BR651" s="409"/>
      <c r="BS651" s="409"/>
      <c r="BT651" s="409"/>
      <c r="BU651" s="2598"/>
      <c r="BV651" s="2599"/>
      <c r="BW651" s="2313"/>
      <c r="BX651" s="2314"/>
      <c r="BY651" s="594"/>
      <c r="BZ651" s="594"/>
      <c r="CA651" s="594"/>
      <c r="CC651" s="479"/>
    </row>
    <row r="652" spans="2:81" ht="16.5" x14ac:dyDescent="0.3">
      <c r="B652" s="381"/>
      <c r="D652" s="2432" t="s">
        <v>40</v>
      </c>
      <c r="E652" s="2433"/>
      <c r="F652" s="2433"/>
      <c r="G652" s="2433"/>
      <c r="H652" s="2433"/>
      <c r="I652" s="2433"/>
      <c r="J652" s="2433"/>
      <c r="K652" s="2433"/>
      <c r="L652" s="2433"/>
      <c r="M652" s="2433"/>
      <c r="N652" s="2433"/>
      <c r="O652" s="2434"/>
      <c r="P652" s="264"/>
      <c r="Q652" s="264"/>
      <c r="R652" s="264"/>
      <c r="S652" s="2609"/>
      <c r="T652" s="2609"/>
      <c r="U652" s="2609"/>
      <c r="V652" s="2609"/>
      <c r="W652" s="2609"/>
      <c r="X652" s="2609"/>
      <c r="Y652" s="2609"/>
      <c r="Z652" s="2609"/>
      <c r="AA652" s="2609"/>
      <c r="AB652" s="2609"/>
      <c r="AC652" s="2609"/>
      <c r="AD652" s="2609"/>
      <c r="AE652" s="2609"/>
      <c r="AF652" s="2609"/>
      <c r="AG652" s="2609"/>
      <c r="AH652" s="2609"/>
      <c r="AI652" s="2609"/>
      <c r="AJ652" s="2609"/>
      <c r="AK652" s="2609"/>
      <c r="AL652" s="2609"/>
      <c r="AM652" s="2609"/>
      <c r="AN652" s="2609"/>
      <c r="AO652" s="2609"/>
      <c r="AP652" s="2609"/>
      <c r="AQ652" s="2609"/>
      <c r="AR652" s="2609"/>
      <c r="AS652" s="2609"/>
      <c r="AT652" s="2609"/>
      <c r="AU652" s="2609"/>
      <c r="AV652" s="2609"/>
      <c r="AW652" s="2609"/>
      <c r="AX652" s="2609"/>
      <c r="AY652" s="2609"/>
      <c r="AZ652" s="2609"/>
      <c r="BA652" s="2609"/>
      <c r="BB652" s="2609"/>
      <c r="BC652" s="2609"/>
      <c r="BD652" s="2609"/>
      <c r="BE652" s="2609"/>
      <c r="BF652" s="2609"/>
      <c r="BG652" s="2609"/>
      <c r="BH652" s="2609"/>
      <c r="BI652" s="2609"/>
      <c r="BJ652" s="2609"/>
      <c r="BK652" s="2609"/>
      <c r="BL652" s="2610"/>
      <c r="BM652" s="2397">
        <f>SUM(BM633:BN651)</f>
        <v>17</v>
      </c>
      <c r="BN652" s="2398"/>
      <c r="BO652" s="2397">
        <f>SUM(BO633:BP651)</f>
        <v>6</v>
      </c>
      <c r="BP652" s="2398"/>
      <c r="BQ652" s="491"/>
      <c r="BR652" s="633"/>
      <c r="BS652" s="634">
        <f>BM635+BM637+BM638+BM640+BM641+BM643+BM645+BM647+BM649+BM651</f>
        <v>15</v>
      </c>
      <c r="BT652" s="633">
        <f>BM633</f>
        <v>2</v>
      </c>
      <c r="BU652" s="2427"/>
      <c r="BV652" s="2428"/>
      <c r="BW652" s="2397"/>
      <c r="BX652" s="2398"/>
      <c r="BY652" s="341"/>
      <c r="BZ652" s="341"/>
      <c r="CA652" s="341"/>
      <c r="CC652" s="479"/>
    </row>
    <row r="653" spans="2:81" x14ac:dyDescent="0.25">
      <c r="B653" s="381"/>
      <c r="BY653" s="474"/>
      <c r="BZ653" s="474"/>
      <c r="CA653" s="474"/>
      <c r="CC653" s="479"/>
    </row>
    <row r="654" spans="2:81" ht="18.75" x14ac:dyDescent="0.3">
      <c r="B654" s="381"/>
      <c r="D654" s="2589" t="s">
        <v>496</v>
      </c>
      <c r="E654" s="2590"/>
      <c r="F654" s="2590"/>
      <c r="G654" s="2590"/>
      <c r="H654" s="2590"/>
      <c r="I654" s="2590"/>
      <c r="J654" s="2590"/>
      <c r="K654" s="2590"/>
      <c r="L654" s="2590"/>
      <c r="M654" s="2590"/>
      <c r="N654" s="2590"/>
      <c r="O654" s="2590"/>
      <c r="P654" s="2590"/>
      <c r="Q654" s="2590"/>
      <c r="R654" s="2590"/>
      <c r="S654" s="2590"/>
      <c r="T654" s="2590"/>
      <c r="U654" s="2590"/>
      <c r="V654" s="2590"/>
      <c r="W654" s="2590"/>
      <c r="X654" s="2590"/>
      <c r="Y654" s="2590"/>
      <c r="Z654" s="2590"/>
      <c r="AA654" s="2590"/>
      <c r="AB654" s="2590"/>
      <c r="AC654" s="2590"/>
      <c r="AD654" s="2590"/>
      <c r="AE654" s="2590"/>
      <c r="AF654" s="2590"/>
      <c r="AG654" s="2590"/>
      <c r="AH654" s="2590"/>
      <c r="AI654" s="2590"/>
      <c r="AJ654" s="2590"/>
      <c r="AK654" s="2590"/>
      <c r="AL654" s="2590"/>
      <c r="AM654" s="2590"/>
      <c r="AN654" s="2590"/>
      <c r="AO654" s="2590"/>
      <c r="AP654" s="2590"/>
      <c r="AQ654" s="2590"/>
      <c r="AR654" s="2590"/>
      <c r="AS654" s="2590"/>
      <c r="AT654" s="2590"/>
      <c r="AU654" s="2590"/>
      <c r="AV654" s="2590"/>
      <c r="AW654" s="2590"/>
      <c r="AX654" s="2590"/>
      <c r="AY654" s="2590"/>
      <c r="AZ654" s="2590"/>
      <c r="BA654" s="2590"/>
      <c r="BB654" s="2590"/>
      <c r="BC654" s="2590"/>
      <c r="BD654" s="2590"/>
      <c r="BE654" s="2590"/>
      <c r="BF654" s="2590"/>
      <c r="BG654" s="2590"/>
      <c r="BH654" s="2590"/>
      <c r="BI654" s="2590"/>
      <c r="BJ654" s="2590"/>
      <c r="BK654" s="2590"/>
      <c r="BL654" s="2590"/>
      <c r="BM654" s="2590"/>
      <c r="BN654" s="2590"/>
      <c r="BO654" s="2590"/>
      <c r="BP654" s="2590"/>
      <c r="BQ654" s="2590"/>
      <c r="BR654" s="2590"/>
      <c r="BS654" s="2590"/>
      <c r="BT654" s="2590"/>
      <c r="BU654" s="2590"/>
      <c r="BV654" s="2590"/>
      <c r="BW654" s="2590"/>
      <c r="BX654" s="2591"/>
      <c r="BY654" s="639"/>
      <c r="BZ654" s="639"/>
      <c r="CA654" s="639"/>
      <c r="CC654" s="479"/>
    </row>
    <row r="655" spans="2:81" ht="16.5" x14ac:dyDescent="0.3">
      <c r="B655" s="381"/>
      <c r="D655" s="128" t="s">
        <v>474</v>
      </c>
      <c r="E655" s="129" t="s">
        <v>213</v>
      </c>
      <c r="F655" s="33"/>
      <c r="G655" s="33"/>
      <c r="H655" s="33"/>
      <c r="I655" s="33"/>
      <c r="J655" s="244"/>
      <c r="K655" s="33"/>
      <c r="L655" s="33"/>
      <c r="M655" s="33"/>
      <c r="N655" s="33"/>
      <c r="O655" s="426" t="s">
        <v>181</v>
      </c>
      <c r="BM655" s="2316">
        <v>2</v>
      </c>
      <c r="BN655" s="2316"/>
      <c r="BO655" s="2491">
        <v>2</v>
      </c>
      <c r="BP655" s="2492"/>
      <c r="BQ655" s="108"/>
      <c r="BR655" s="409"/>
      <c r="BS655" s="409"/>
      <c r="BT655" s="409"/>
      <c r="BU655" s="2383"/>
      <c r="BV655" s="2384"/>
      <c r="BW655" s="2395"/>
      <c r="BX655" s="2396"/>
      <c r="BY655" s="571"/>
      <c r="BZ655" s="571"/>
      <c r="CA655" s="571"/>
      <c r="CC655" s="479"/>
    </row>
    <row r="656" spans="2:81" ht="16.5" x14ac:dyDescent="0.3">
      <c r="B656" s="381"/>
      <c r="D656" s="132" t="s">
        <v>475</v>
      </c>
      <c r="E656" s="433" t="s">
        <v>214</v>
      </c>
      <c r="F656" s="410"/>
      <c r="G656" s="410"/>
      <c r="H656" s="410"/>
      <c r="I656" s="410"/>
      <c r="J656" s="410"/>
      <c r="K656" s="410"/>
      <c r="L656" s="410"/>
      <c r="M656" s="410"/>
      <c r="N656" s="411"/>
      <c r="O656" s="426" t="s">
        <v>181</v>
      </c>
      <c r="BM656" s="2313">
        <v>1</v>
      </c>
      <c r="BN656" s="2314"/>
      <c r="BO656" s="2491">
        <v>1</v>
      </c>
      <c r="BP656" s="2492"/>
      <c r="BQ656" s="108"/>
      <c r="BR656" s="409"/>
      <c r="BS656" s="409"/>
      <c r="BT656" s="409"/>
      <c r="BU656" s="2383"/>
      <c r="BV656" s="2384"/>
      <c r="BW656" s="2395"/>
      <c r="BX656" s="2396"/>
      <c r="BY656" s="571"/>
      <c r="BZ656" s="571"/>
      <c r="CA656" s="571"/>
      <c r="CC656" s="479"/>
    </row>
    <row r="657" spans="2:81" ht="16.5" x14ac:dyDescent="0.3">
      <c r="B657" s="381"/>
      <c r="D657" s="130" t="s">
        <v>476</v>
      </c>
      <c r="E657" s="23" t="s">
        <v>215</v>
      </c>
      <c r="F657" s="257"/>
      <c r="G657" s="257"/>
      <c r="H657" s="257"/>
      <c r="I657" s="257"/>
      <c r="J657" s="257"/>
      <c r="K657" s="257"/>
      <c r="L657" s="257"/>
      <c r="M657" s="257"/>
      <c r="N657" s="257"/>
      <c r="O657" s="146"/>
      <c r="BM657" s="2316"/>
      <c r="BN657" s="2316"/>
      <c r="BO657" s="2313"/>
      <c r="BP657" s="2314"/>
      <c r="BQ657" s="108"/>
      <c r="BR657" s="409"/>
      <c r="BS657" s="409"/>
      <c r="BT657" s="409"/>
      <c r="BU657" s="2383"/>
      <c r="BV657" s="2384"/>
      <c r="BW657" s="2395"/>
      <c r="BX657" s="2396"/>
      <c r="BY657" s="571"/>
      <c r="BZ657" s="571"/>
      <c r="CA657" s="571"/>
      <c r="CC657" s="479"/>
    </row>
    <row r="658" spans="2:81" ht="16.5" x14ac:dyDescent="0.3">
      <c r="B658" s="381"/>
      <c r="D658" s="615"/>
      <c r="E658" s="2596" t="s">
        <v>316</v>
      </c>
      <c r="F658" s="2596"/>
      <c r="G658" s="2596"/>
      <c r="H658" s="2596"/>
      <c r="I658" s="2596"/>
      <c r="J658" s="2596"/>
      <c r="K658" s="2596"/>
      <c r="L658" s="2596"/>
      <c r="M658" s="2596"/>
      <c r="N658" s="2597"/>
      <c r="O658" s="78" t="s">
        <v>53</v>
      </c>
      <c r="BM658" s="2316">
        <v>2</v>
      </c>
      <c r="BN658" s="2316"/>
      <c r="BO658" s="2491">
        <v>2</v>
      </c>
      <c r="BP658" s="2492"/>
      <c r="BQ658" s="108"/>
      <c r="BR658" s="409"/>
      <c r="BS658" s="409"/>
      <c r="BT658" s="409"/>
      <c r="BU658" s="2593" t="s">
        <v>670</v>
      </c>
      <c r="BV658" s="2594"/>
      <c r="BW658" s="2491">
        <f>[39]Introduction!$P$11</f>
        <v>1410.6498570450437</v>
      </c>
      <c r="BX658" s="2492"/>
      <c r="BY658" s="594"/>
      <c r="BZ658" s="594"/>
      <c r="CA658" s="594"/>
      <c r="CC658" s="479"/>
    </row>
    <row r="659" spans="2:81" ht="16.5" x14ac:dyDescent="0.3">
      <c r="B659" s="381"/>
      <c r="D659" s="132" t="s">
        <v>477</v>
      </c>
      <c r="E659" s="133" t="s">
        <v>216</v>
      </c>
      <c r="F659" s="106"/>
      <c r="G659" s="106"/>
      <c r="H659" s="106"/>
      <c r="I659" s="106"/>
      <c r="J659" s="106"/>
      <c r="K659" s="106"/>
      <c r="L659" s="106"/>
      <c r="M659" s="106"/>
      <c r="N659" s="106"/>
      <c r="O659" s="367"/>
      <c r="BM659" s="2316"/>
      <c r="BN659" s="2316"/>
      <c r="BO659" s="2316"/>
      <c r="BP659" s="2316"/>
      <c r="BQ659" s="108"/>
      <c r="BR659" s="409"/>
      <c r="BS659" s="409"/>
      <c r="BT659" s="409"/>
      <c r="BU659" s="2383"/>
      <c r="BV659" s="2384"/>
      <c r="BW659" s="2395"/>
      <c r="BX659" s="2396"/>
      <c r="BY659" s="571"/>
      <c r="BZ659" s="571"/>
      <c r="CA659" s="571"/>
      <c r="CC659" s="479"/>
    </row>
    <row r="660" spans="2:81" ht="16.5" x14ac:dyDescent="0.3">
      <c r="B660" s="381"/>
      <c r="D660" s="614"/>
      <c r="E660" s="238" t="s">
        <v>621</v>
      </c>
      <c r="F660" s="238"/>
      <c r="G660" s="238"/>
      <c r="H660" s="238"/>
      <c r="I660" s="238"/>
      <c r="J660" s="238"/>
      <c r="K660" s="257"/>
      <c r="L660" s="257"/>
      <c r="M660" s="257"/>
      <c r="N660" s="257"/>
      <c r="O660" s="77" t="s">
        <v>181</v>
      </c>
      <c r="BM660" s="2313">
        <v>1</v>
      </c>
      <c r="BN660" s="2314"/>
      <c r="BO660" s="2491">
        <v>1</v>
      </c>
      <c r="BP660" s="2492"/>
      <c r="BQ660" s="108"/>
      <c r="BR660" s="409"/>
      <c r="BS660" s="409"/>
      <c r="BT660" s="409"/>
      <c r="BU660" s="2383"/>
      <c r="BV660" s="2384"/>
      <c r="BW660" s="2395"/>
      <c r="BX660" s="2396"/>
      <c r="BY660" s="571"/>
      <c r="BZ660" s="571"/>
      <c r="CA660" s="571"/>
      <c r="CC660" s="479"/>
    </row>
    <row r="661" spans="2:81" ht="16.5" x14ac:dyDescent="0.3">
      <c r="B661" s="381"/>
      <c r="D661" s="615"/>
      <c r="E661" s="432" t="s">
        <v>622</v>
      </c>
      <c r="F661" s="131"/>
      <c r="G661" s="131"/>
      <c r="H661" s="131"/>
      <c r="I661" s="131"/>
      <c r="J661" s="131"/>
      <c r="K661" s="106"/>
      <c r="L661" s="106"/>
      <c r="M661" s="106"/>
      <c r="N661" s="106"/>
      <c r="O661" s="78" t="s">
        <v>53</v>
      </c>
      <c r="BM661" s="2316">
        <v>1</v>
      </c>
      <c r="BN661" s="2316"/>
      <c r="BO661" s="2491">
        <v>1</v>
      </c>
      <c r="BP661" s="2492"/>
      <c r="BQ661" s="108"/>
      <c r="BR661" s="409"/>
      <c r="BS661" s="409"/>
      <c r="BT661" s="409"/>
      <c r="BU661" s="2313"/>
      <c r="BV661" s="2314"/>
      <c r="BW661" s="2313"/>
      <c r="BX661" s="2314"/>
      <c r="BY661" s="594"/>
      <c r="BZ661" s="594"/>
      <c r="CA661" s="594"/>
      <c r="CC661" s="479"/>
    </row>
    <row r="662" spans="2:81" ht="16.5" x14ac:dyDescent="0.3">
      <c r="B662" s="381"/>
      <c r="D662" s="614"/>
      <c r="E662" s="238" t="s">
        <v>623</v>
      </c>
      <c r="F662" s="238"/>
      <c r="G662" s="238"/>
      <c r="H662" s="238"/>
      <c r="I662" s="238"/>
      <c r="J662" s="238"/>
      <c r="K662" s="257"/>
      <c r="L662" s="257"/>
      <c r="M662" s="257"/>
      <c r="N662" s="257"/>
      <c r="O662" s="78" t="s">
        <v>53</v>
      </c>
      <c r="BM662" s="2316">
        <v>1</v>
      </c>
      <c r="BN662" s="2316"/>
      <c r="BO662" s="2491">
        <v>1</v>
      </c>
      <c r="BP662" s="2492"/>
      <c r="BQ662" s="108"/>
      <c r="BR662" s="409"/>
      <c r="BS662" s="409"/>
      <c r="BT662" s="409"/>
      <c r="BU662" s="2313"/>
      <c r="BV662" s="2314"/>
      <c r="BW662" s="2313"/>
      <c r="BX662" s="2314"/>
      <c r="BY662" s="594"/>
      <c r="BZ662" s="594"/>
      <c r="CA662" s="594"/>
      <c r="CC662" s="479"/>
    </row>
    <row r="663" spans="2:81" ht="16.5" x14ac:dyDescent="0.3">
      <c r="B663" s="381"/>
      <c r="D663" s="615"/>
      <c r="E663" s="432" t="s">
        <v>624</v>
      </c>
      <c r="F663" s="131"/>
      <c r="G663" s="131"/>
      <c r="H663" s="131"/>
      <c r="I663" s="131"/>
      <c r="J663" s="131"/>
      <c r="K663" s="106"/>
      <c r="L663" s="106"/>
      <c r="M663" s="106"/>
      <c r="N663" s="106"/>
      <c r="O663" s="78" t="s">
        <v>53</v>
      </c>
      <c r="BM663" s="2316">
        <v>1</v>
      </c>
      <c r="BN663" s="2316"/>
      <c r="BO663" s="2491">
        <v>1</v>
      </c>
      <c r="BP663" s="2492"/>
      <c r="BQ663" s="108"/>
      <c r="BR663" s="409"/>
      <c r="BS663" s="409"/>
      <c r="BT663" s="409"/>
      <c r="BU663" s="2313"/>
      <c r="BV663" s="2314"/>
      <c r="BW663" s="2313"/>
      <c r="BX663" s="2314"/>
      <c r="BY663" s="594"/>
      <c r="BZ663" s="594"/>
      <c r="CA663" s="594"/>
      <c r="CC663" s="479"/>
    </row>
    <row r="664" spans="2:81" ht="16.5" x14ac:dyDescent="0.3">
      <c r="B664" s="381"/>
      <c r="D664" s="615"/>
      <c r="E664" s="432" t="s">
        <v>625</v>
      </c>
      <c r="F664" s="432"/>
      <c r="G664" s="432"/>
      <c r="H664" s="432"/>
      <c r="I664" s="432"/>
      <c r="J664" s="432"/>
      <c r="K664" s="410"/>
      <c r="L664" s="410"/>
      <c r="M664" s="410"/>
      <c r="N664" s="411"/>
      <c r="O664" s="78" t="s">
        <v>53</v>
      </c>
      <c r="BM664" s="2316">
        <v>1</v>
      </c>
      <c r="BN664" s="2316"/>
      <c r="BO664" s="2491">
        <v>1</v>
      </c>
      <c r="BP664" s="2492"/>
      <c r="BQ664" s="108"/>
      <c r="BR664" s="409"/>
      <c r="BS664" s="409"/>
      <c r="BT664" s="409"/>
      <c r="BU664" s="2313"/>
      <c r="BV664" s="2314"/>
      <c r="BW664" s="2313"/>
      <c r="BX664" s="2314"/>
      <c r="BY664" s="594"/>
      <c r="BZ664" s="594"/>
      <c r="CA664" s="594"/>
      <c r="CC664" s="479"/>
    </row>
    <row r="665" spans="2:81" ht="16.5" x14ac:dyDescent="0.3">
      <c r="B665" s="381"/>
      <c r="D665" s="614"/>
      <c r="E665" s="238" t="s">
        <v>626</v>
      </c>
      <c r="F665" s="238"/>
      <c r="G665" s="238"/>
      <c r="H665" s="238"/>
      <c r="I665" s="238"/>
      <c r="J665" s="238"/>
      <c r="K665" s="257"/>
      <c r="L665" s="257"/>
      <c r="M665" s="257"/>
      <c r="N665" s="257"/>
      <c r="O665" s="78" t="s">
        <v>53</v>
      </c>
      <c r="BM665" s="2316">
        <v>1</v>
      </c>
      <c r="BN665" s="2316"/>
      <c r="BO665" s="2491">
        <v>1</v>
      </c>
      <c r="BP665" s="2492"/>
      <c r="BQ665" s="108"/>
      <c r="BR665" s="409"/>
      <c r="BS665" s="409"/>
      <c r="BT665" s="409"/>
      <c r="BU665" s="2313"/>
      <c r="BV665" s="2314"/>
      <c r="BW665" s="2313"/>
      <c r="BX665" s="2314"/>
      <c r="BY665" s="594"/>
      <c r="BZ665" s="594"/>
      <c r="CA665" s="594"/>
      <c r="CC665" s="479"/>
    </row>
    <row r="666" spans="2:81" ht="16.5" x14ac:dyDescent="0.3">
      <c r="B666" s="381"/>
      <c r="D666" s="349"/>
      <c r="E666" s="432" t="s">
        <v>627</v>
      </c>
      <c r="F666" s="131"/>
      <c r="G666" s="131"/>
      <c r="H666" s="131"/>
      <c r="I666" s="131"/>
      <c r="J666" s="131"/>
      <c r="K666" s="106"/>
      <c r="L666" s="106"/>
      <c r="M666" s="106"/>
      <c r="N666" s="106"/>
      <c r="O666" s="78" t="s">
        <v>53</v>
      </c>
      <c r="BM666" s="2316">
        <v>1</v>
      </c>
      <c r="BN666" s="2316"/>
      <c r="BO666" s="2491">
        <v>1</v>
      </c>
      <c r="BP666" s="2492"/>
      <c r="BQ666" s="108"/>
      <c r="BR666" s="409"/>
      <c r="BS666" s="409"/>
      <c r="BT666" s="409"/>
      <c r="BU666" s="2313"/>
      <c r="BV666" s="2314"/>
      <c r="BW666" s="2313"/>
      <c r="BX666" s="2314"/>
      <c r="BY666" s="594"/>
      <c r="BZ666" s="594"/>
      <c r="CA666" s="594"/>
      <c r="CC666" s="479"/>
    </row>
    <row r="667" spans="2:81" ht="16.5" x14ac:dyDescent="0.3">
      <c r="B667" s="381"/>
      <c r="D667" s="2432" t="s">
        <v>40</v>
      </c>
      <c r="E667" s="2433"/>
      <c r="F667" s="2433"/>
      <c r="G667" s="2433"/>
      <c r="H667" s="2433"/>
      <c r="I667" s="2433"/>
      <c r="J667" s="2433"/>
      <c r="K667" s="2433"/>
      <c r="L667" s="2433"/>
      <c r="M667" s="2433"/>
      <c r="N667" s="2433"/>
      <c r="O667" s="2434"/>
      <c r="P667" s="264"/>
      <c r="Q667" s="264"/>
      <c r="R667" s="264"/>
      <c r="S667" s="2569"/>
      <c r="T667" s="2569"/>
      <c r="U667" s="2569"/>
      <c r="V667" s="2569"/>
      <c r="W667" s="2569"/>
      <c r="X667" s="2569"/>
      <c r="Y667" s="2569"/>
      <c r="Z667" s="2569"/>
      <c r="AA667" s="2569"/>
      <c r="AB667" s="2569"/>
      <c r="AC667" s="2569"/>
      <c r="AD667" s="2569"/>
      <c r="AE667" s="2569"/>
      <c r="AF667" s="2569"/>
      <c r="AG667" s="2569"/>
      <c r="AH667" s="2569"/>
      <c r="AI667" s="2569"/>
      <c r="AJ667" s="2569"/>
      <c r="AK667" s="2569"/>
      <c r="AL667" s="2569"/>
      <c r="AM667" s="2569"/>
      <c r="AN667" s="2569"/>
      <c r="AO667" s="2569"/>
      <c r="AP667" s="2569"/>
      <c r="AQ667" s="2569"/>
      <c r="AR667" s="2569"/>
      <c r="AS667" s="2569"/>
      <c r="AT667" s="2569"/>
      <c r="AU667" s="2569"/>
      <c r="AV667" s="2569"/>
      <c r="AW667" s="2569"/>
      <c r="AX667" s="2569"/>
      <c r="AY667" s="2569"/>
      <c r="AZ667" s="2569"/>
      <c r="BA667" s="2569"/>
      <c r="BB667" s="2569"/>
      <c r="BC667" s="2569"/>
      <c r="BD667" s="2569"/>
      <c r="BE667" s="2569"/>
      <c r="BF667" s="2569"/>
      <c r="BG667" s="2569"/>
      <c r="BH667" s="2569"/>
      <c r="BI667" s="2569"/>
      <c r="BJ667" s="2569"/>
      <c r="BK667" s="2569"/>
      <c r="BL667" s="2570"/>
      <c r="BM667" s="2397">
        <f>SUM(BM655:BN666)</f>
        <v>12</v>
      </c>
      <c r="BN667" s="2398"/>
      <c r="BO667" s="2397">
        <f>SUM(BO655:BP666)</f>
        <v>12</v>
      </c>
      <c r="BP667" s="2398"/>
      <c r="BQ667" s="494">
        <f>SUM(BO658:BP658)+SUM(BO661:BP666)</f>
        <v>8</v>
      </c>
      <c r="BR667" s="636">
        <f>BO658+SUM(BO661:BP666)</f>
        <v>8</v>
      </c>
      <c r="BS667" s="636"/>
      <c r="BT667" s="636">
        <f>BO655+BO656+BO660</f>
        <v>4</v>
      </c>
      <c r="BU667" s="2427"/>
      <c r="BV667" s="2428"/>
      <c r="BW667" s="2397">
        <f>SUM(BW496:BX666)</f>
        <v>-118160.48274615566</v>
      </c>
      <c r="BX667" s="2398"/>
      <c r="BY667" s="341"/>
      <c r="BZ667" s="341"/>
      <c r="CA667" s="341"/>
      <c r="CC667" s="479"/>
    </row>
    <row r="668" spans="2:81" x14ac:dyDescent="0.25">
      <c r="B668" s="381"/>
      <c r="BY668" s="474"/>
      <c r="BZ668" s="474"/>
      <c r="CA668" s="474"/>
      <c r="CC668" s="479"/>
    </row>
    <row r="669" spans="2:81" ht="18.75" x14ac:dyDescent="0.3">
      <c r="B669" s="381"/>
      <c r="D669" s="2589" t="s">
        <v>510</v>
      </c>
      <c r="E669" s="2590"/>
      <c r="F669" s="2590"/>
      <c r="G669" s="2590"/>
      <c r="H669" s="2590"/>
      <c r="I669" s="2590"/>
      <c r="J669" s="2590"/>
      <c r="K669" s="2590"/>
      <c r="L669" s="2590"/>
      <c r="M669" s="2590"/>
      <c r="N669" s="2590"/>
      <c r="O669" s="2590"/>
      <c r="P669" s="2590"/>
      <c r="Q669" s="2590"/>
      <c r="R669" s="2590"/>
      <c r="S669" s="2590"/>
      <c r="T669" s="2590"/>
      <c r="U669" s="2590"/>
      <c r="V669" s="2590"/>
      <c r="W669" s="2590"/>
      <c r="X669" s="2590"/>
      <c r="Y669" s="2590"/>
      <c r="Z669" s="2590"/>
      <c r="AA669" s="2590"/>
      <c r="AB669" s="2590"/>
      <c r="AC669" s="2590"/>
      <c r="AD669" s="2590"/>
      <c r="AE669" s="2590"/>
      <c r="AF669" s="2590"/>
      <c r="AG669" s="2590"/>
      <c r="AH669" s="2590"/>
      <c r="AI669" s="2590"/>
      <c r="AJ669" s="2590"/>
      <c r="AK669" s="2590"/>
      <c r="AL669" s="2590"/>
      <c r="AM669" s="2590"/>
      <c r="AN669" s="2590"/>
      <c r="AO669" s="2590"/>
      <c r="AP669" s="2590"/>
      <c r="AQ669" s="2590"/>
      <c r="AR669" s="2590"/>
      <c r="AS669" s="2590"/>
      <c r="AT669" s="2590"/>
      <c r="AU669" s="2590"/>
      <c r="AV669" s="2590"/>
      <c r="AW669" s="2590"/>
      <c r="AX669" s="2590"/>
      <c r="AY669" s="2590"/>
      <c r="AZ669" s="2590"/>
      <c r="BA669" s="2590"/>
      <c r="BB669" s="2590"/>
      <c r="BC669" s="2590"/>
      <c r="BD669" s="2590"/>
      <c r="BE669" s="2590"/>
      <c r="BF669" s="2590"/>
      <c r="BG669" s="2590"/>
      <c r="BH669" s="2590"/>
      <c r="BI669" s="2590"/>
      <c r="BJ669" s="2590"/>
      <c r="BK669" s="2590"/>
      <c r="BL669" s="2590"/>
      <c r="BM669" s="2590"/>
      <c r="BN669" s="2590"/>
      <c r="BO669" s="2590"/>
      <c r="BP669" s="2590"/>
      <c r="BQ669" s="2590"/>
      <c r="BR669" s="2590"/>
      <c r="BS669" s="2590"/>
      <c r="BT669" s="2590"/>
      <c r="BU669" s="2590"/>
      <c r="BV669" s="2590"/>
      <c r="BW669" s="2590"/>
      <c r="BX669" s="2591"/>
      <c r="BY669" s="639"/>
      <c r="BZ669" s="639"/>
      <c r="CA669" s="639"/>
      <c r="CC669" s="479"/>
    </row>
    <row r="670" spans="2:81" ht="16.5" x14ac:dyDescent="0.3">
      <c r="B670" s="381"/>
      <c r="D670" s="128" t="s">
        <v>262</v>
      </c>
      <c r="E670" s="129" t="s">
        <v>263</v>
      </c>
      <c r="G670" s="33"/>
      <c r="H670" s="33"/>
      <c r="I670" s="33"/>
      <c r="J670" s="33"/>
      <c r="K670" s="244"/>
      <c r="L670" s="244"/>
      <c r="M670" s="33"/>
      <c r="N670" s="24"/>
      <c r="O670" s="145"/>
      <c r="BM670" s="2316"/>
      <c r="BN670" s="2316"/>
      <c r="BO670" s="2313"/>
      <c r="BP670" s="2314"/>
      <c r="BQ670" s="108"/>
      <c r="BR670" s="409"/>
      <c r="BS670" s="409"/>
      <c r="BT670" s="409"/>
      <c r="BU670" s="2383"/>
      <c r="BV670" s="2384"/>
      <c r="BW670" s="2395"/>
      <c r="BX670" s="2396"/>
      <c r="BY670" s="571"/>
      <c r="BZ670" s="571"/>
      <c r="CA670" s="571"/>
      <c r="CC670" s="479"/>
    </row>
    <row r="671" spans="2:81" ht="16.5" x14ac:dyDescent="0.3">
      <c r="B671" s="381"/>
      <c r="D671" s="615"/>
      <c r="E671" s="131" t="s">
        <v>264</v>
      </c>
      <c r="F671" s="363"/>
      <c r="G671" s="131"/>
      <c r="H671" s="131"/>
      <c r="I671" s="131"/>
      <c r="J671" s="131"/>
      <c r="K671" s="131"/>
      <c r="L671" s="131"/>
      <c r="M671" s="106"/>
      <c r="N671" s="107"/>
      <c r="O671" s="77" t="s">
        <v>181</v>
      </c>
      <c r="BM671" s="2316">
        <v>2</v>
      </c>
      <c r="BN671" s="2316"/>
      <c r="BO671" s="2491">
        <v>2</v>
      </c>
      <c r="BP671" s="2492"/>
      <c r="BQ671" s="247"/>
      <c r="BR671" s="412"/>
      <c r="BS671" s="412"/>
      <c r="BT671" s="412"/>
      <c r="BU671" s="2383"/>
      <c r="BV671" s="2384"/>
      <c r="BW671" s="2383"/>
      <c r="BX671" s="2384"/>
      <c r="BY671" s="571"/>
      <c r="BZ671" s="571"/>
      <c r="CA671" s="571"/>
      <c r="CC671" s="479"/>
    </row>
    <row r="672" spans="2:81" ht="16.5" x14ac:dyDescent="0.3">
      <c r="B672" s="381"/>
      <c r="D672" s="614"/>
      <c r="E672" s="238" t="s">
        <v>265</v>
      </c>
      <c r="G672" s="238"/>
      <c r="H672" s="238"/>
      <c r="I672" s="238"/>
      <c r="J672" s="238"/>
      <c r="K672" s="238"/>
      <c r="L672" s="238"/>
      <c r="M672" s="257"/>
      <c r="N672" s="105"/>
      <c r="O672" s="77" t="s">
        <v>181</v>
      </c>
      <c r="BM672" s="2316">
        <v>1</v>
      </c>
      <c r="BN672" s="2316"/>
      <c r="BO672" s="2491">
        <v>1</v>
      </c>
      <c r="BP672" s="2492"/>
      <c r="BQ672" s="247"/>
      <c r="BR672" s="412"/>
      <c r="BS672" s="412"/>
      <c r="BT672" s="412"/>
      <c r="BU672" s="2383"/>
      <c r="BV672" s="2384"/>
      <c r="BW672" s="2383"/>
      <c r="BX672" s="2384"/>
      <c r="BY672" s="571"/>
      <c r="BZ672" s="571"/>
      <c r="CA672" s="571"/>
      <c r="CC672" s="479"/>
    </row>
    <row r="673" spans="2:81" ht="16.5" x14ac:dyDescent="0.3">
      <c r="B673" s="381"/>
      <c r="D673" s="132" t="s">
        <v>266</v>
      </c>
      <c r="E673" s="133" t="s">
        <v>267</v>
      </c>
      <c r="F673" s="363"/>
      <c r="G673" s="106"/>
      <c r="H673" s="106"/>
      <c r="I673" s="106"/>
      <c r="J673" s="106"/>
      <c r="K673" s="106"/>
      <c r="L673" s="106"/>
      <c r="M673" s="106"/>
      <c r="N673" s="107"/>
      <c r="O673" s="335"/>
      <c r="BM673" s="2316"/>
      <c r="BN673" s="2316"/>
      <c r="BO673" s="2313"/>
      <c r="BP673" s="2314"/>
      <c r="BQ673" s="247"/>
      <c r="BR673" s="412"/>
      <c r="BS673" s="412"/>
      <c r="BT673" s="412"/>
      <c r="BU673" s="2313"/>
      <c r="BV673" s="2314"/>
      <c r="BW673" s="2313"/>
      <c r="BX673" s="2314"/>
      <c r="BY673" s="594"/>
      <c r="BZ673" s="594"/>
      <c r="CA673" s="594"/>
      <c r="CC673" s="479"/>
    </row>
    <row r="674" spans="2:81" ht="16.5" x14ac:dyDescent="0.3">
      <c r="B674" s="381"/>
      <c r="D674" s="614"/>
      <c r="E674" s="238" t="s">
        <v>268</v>
      </c>
      <c r="G674" s="238"/>
      <c r="H674" s="238"/>
      <c r="I674" s="238"/>
      <c r="J674" s="238"/>
      <c r="K674" s="238"/>
      <c r="L674" s="238"/>
      <c r="M674" s="257"/>
      <c r="N674" s="105"/>
      <c r="O674" s="78" t="s">
        <v>53</v>
      </c>
      <c r="BM674" s="2316">
        <v>1</v>
      </c>
      <c r="BN674" s="2316"/>
      <c r="BO674" s="2491"/>
      <c r="BP674" s="2492"/>
      <c r="BQ674" s="247"/>
      <c r="BR674" s="412"/>
      <c r="BS674" s="412"/>
      <c r="BT674" s="412"/>
      <c r="BU674" s="2333" t="s">
        <v>363</v>
      </c>
      <c r="BV674" s="2334"/>
      <c r="BW674" s="2339">
        <f>[41]Introduction!$O$12</f>
        <v>0.67679999999999996</v>
      </c>
      <c r="BX674" s="2340"/>
      <c r="BY674" s="594"/>
      <c r="BZ674" s="594"/>
      <c r="CA674" s="594"/>
      <c r="CC674" s="479"/>
    </row>
    <row r="675" spans="2:81" ht="16.5" x14ac:dyDescent="0.3">
      <c r="B675" s="381"/>
      <c r="D675" s="615"/>
      <c r="E675" s="131" t="s">
        <v>269</v>
      </c>
      <c r="F675" s="363"/>
      <c r="G675" s="131"/>
      <c r="H675" s="131"/>
      <c r="I675" s="131"/>
      <c r="J675" s="131"/>
      <c r="K675" s="131"/>
      <c r="L675" s="131"/>
      <c r="M675" s="106"/>
      <c r="N675" s="107"/>
      <c r="O675" s="78" t="s">
        <v>53</v>
      </c>
      <c r="BM675" s="2316">
        <v>2</v>
      </c>
      <c r="BN675" s="2316"/>
      <c r="BO675" s="2491">
        <v>2</v>
      </c>
      <c r="BP675" s="2492"/>
      <c r="BQ675" s="247"/>
      <c r="BR675" s="412"/>
      <c r="BS675" s="412"/>
      <c r="BT675" s="412"/>
      <c r="BU675" s="2335"/>
      <c r="BV675" s="2336"/>
      <c r="BW675" s="2341"/>
      <c r="BX675" s="2342"/>
      <c r="BY675" s="594"/>
      <c r="BZ675" s="594"/>
      <c r="CA675" s="594"/>
      <c r="CC675" s="479"/>
    </row>
    <row r="676" spans="2:81" ht="16.5" x14ac:dyDescent="0.3">
      <c r="B676" s="381"/>
      <c r="D676" s="130" t="s">
        <v>270</v>
      </c>
      <c r="E676" s="23" t="s">
        <v>317</v>
      </c>
      <c r="G676" s="257"/>
      <c r="H676" s="257"/>
      <c r="I676" s="257"/>
      <c r="J676" s="257"/>
      <c r="K676" s="257"/>
      <c r="L676" s="257"/>
      <c r="M676" s="257"/>
      <c r="N676" s="105"/>
      <c r="O676" s="335"/>
      <c r="BM676" s="2316"/>
      <c r="BN676" s="2316"/>
      <c r="BO676" s="2313"/>
      <c r="BP676" s="2314"/>
      <c r="BQ676" s="247"/>
      <c r="BR676" s="412"/>
      <c r="BS676" s="412"/>
      <c r="BT676" s="412"/>
      <c r="BU676" s="2335"/>
      <c r="BV676" s="2336"/>
      <c r="BW676" s="2341"/>
      <c r="BX676" s="2342"/>
      <c r="BY676" s="594"/>
      <c r="BZ676" s="594"/>
      <c r="CA676" s="594"/>
      <c r="CC676" s="479"/>
    </row>
    <row r="677" spans="2:81" ht="16.5" x14ac:dyDescent="0.3">
      <c r="B677" s="381"/>
      <c r="D677" s="615"/>
      <c r="E677" s="131" t="s">
        <v>318</v>
      </c>
      <c r="F677" s="363"/>
      <c r="G677" s="131"/>
      <c r="H677" s="131"/>
      <c r="I677" s="131"/>
      <c r="J677" s="131"/>
      <c r="K677" s="131"/>
      <c r="L677" s="131"/>
      <c r="M677" s="106"/>
      <c r="N677" s="107"/>
      <c r="O677" s="78" t="s">
        <v>53</v>
      </c>
      <c r="BM677" s="2316">
        <v>1</v>
      </c>
      <c r="BN677" s="2316"/>
      <c r="BO677" s="2491"/>
      <c r="BP677" s="2492"/>
      <c r="BQ677" s="247"/>
      <c r="BR677" s="412"/>
      <c r="BS677" s="412"/>
      <c r="BT677" s="412"/>
      <c r="BU677" s="2335"/>
      <c r="BV677" s="2336"/>
      <c r="BW677" s="2341"/>
      <c r="BX677" s="2342"/>
      <c r="BY677" s="594"/>
      <c r="BZ677" s="594"/>
      <c r="CA677" s="594"/>
      <c r="CC677" s="479"/>
    </row>
    <row r="678" spans="2:81" ht="16.5" x14ac:dyDescent="0.3">
      <c r="B678" s="381"/>
      <c r="D678" s="614"/>
      <c r="E678" s="238" t="s">
        <v>319</v>
      </c>
      <c r="G678" s="238"/>
      <c r="H678" s="238"/>
      <c r="I678" s="238"/>
      <c r="J678" s="238"/>
      <c r="K678" s="238"/>
      <c r="L678" s="238"/>
      <c r="M678" s="257"/>
      <c r="N678" s="105"/>
      <c r="O678" s="78" t="s">
        <v>53</v>
      </c>
      <c r="BM678" s="2313">
        <v>2</v>
      </c>
      <c r="BN678" s="2314"/>
      <c r="BO678" s="2491">
        <v>2</v>
      </c>
      <c r="BP678" s="2492"/>
      <c r="BQ678" s="247"/>
      <c r="BR678" s="412"/>
      <c r="BS678" s="412"/>
      <c r="BT678" s="412"/>
      <c r="BU678" s="2335"/>
      <c r="BV678" s="2336"/>
      <c r="BW678" s="2341"/>
      <c r="BX678" s="2342"/>
      <c r="BY678" s="594"/>
      <c r="BZ678" s="594"/>
      <c r="CA678" s="594"/>
      <c r="CC678" s="479"/>
    </row>
    <row r="679" spans="2:81" ht="16.5" x14ac:dyDescent="0.3">
      <c r="B679" s="381"/>
      <c r="D679" s="132" t="s">
        <v>275</v>
      </c>
      <c r="E679" s="133" t="s">
        <v>271</v>
      </c>
      <c r="F679" s="363"/>
      <c r="G679" s="106"/>
      <c r="H679" s="106"/>
      <c r="I679" s="106"/>
      <c r="J679" s="106"/>
      <c r="K679" s="106"/>
      <c r="L679" s="106"/>
      <c r="M679" s="106"/>
      <c r="N679" s="107"/>
      <c r="O679" s="335"/>
      <c r="BM679" s="2316"/>
      <c r="BN679" s="2316"/>
      <c r="BO679" s="2313"/>
      <c r="BP679" s="2314"/>
      <c r="BQ679" s="247"/>
      <c r="BR679" s="412"/>
      <c r="BS679" s="412"/>
      <c r="BT679" s="412"/>
      <c r="BU679" s="2335"/>
      <c r="BV679" s="2336"/>
      <c r="BW679" s="2341"/>
      <c r="BX679" s="2342"/>
      <c r="BY679" s="594"/>
      <c r="BZ679" s="594"/>
      <c r="CA679" s="594"/>
      <c r="CC679" s="479"/>
    </row>
    <row r="680" spans="2:81" ht="16.5" x14ac:dyDescent="0.3">
      <c r="B680" s="381"/>
      <c r="D680" s="614"/>
      <c r="E680" s="238" t="s">
        <v>272</v>
      </c>
      <c r="G680" s="238"/>
      <c r="H680" s="238"/>
      <c r="I680" s="238"/>
      <c r="J680" s="238"/>
      <c r="K680" s="238"/>
      <c r="L680" s="238"/>
      <c r="M680" s="257"/>
      <c r="N680" s="105"/>
      <c r="O680" s="78" t="s">
        <v>53</v>
      </c>
      <c r="BM680" s="2316">
        <v>1</v>
      </c>
      <c r="BN680" s="2316"/>
      <c r="BO680" s="2491"/>
      <c r="BP680" s="2492"/>
      <c r="BQ680" s="247"/>
      <c r="BR680" s="412"/>
      <c r="BS680" s="412"/>
      <c r="BT680" s="412"/>
      <c r="BU680" s="2335"/>
      <c r="BV680" s="2336"/>
      <c r="BW680" s="2341"/>
      <c r="BX680" s="2342"/>
      <c r="BY680" s="594"/>
      <c r="BZ680" s="594"/>
      <c r="CA680" s="594"/>
      <c r="CC680" s="479"/>
    </row>
    <row r="681" spans="2:81" ht="16.5" x14ac:dyDescent="0.3">
      <c r="B681" s="381"/>
      <c r="D681" s="615"/>
      <c r="E681" s="131" t="s">
        <v>273</v>
      </c>
      <c r="F681" s="363"/>
      <c r="G681" s="131"/>
      <c r="H681" s="131"/>
      <c r="I681" s="131"/>
      <c r="J681" s="131"/>
      <c r="K681" s="131"/>
      <c r="L681" s="131"/>
      <c r="M681" s="106"/>
      <c r="N681" s="107"/>
      <c r="O681" s="78" t="s">
        <v>53</v>
      </c>
      <c r="BM681" s="2316">
        <v>2</v>
      </c>
      <c r="BN681" s="2316"/>
      <c r="BO681" s="2491"/>
      <c r="BP681" s="2492"/>
      <c r="BQ681" s="247"/>
      <c r="BR681" s="412"/>
      <c r="BS681" s="412"/>
      <c r="BT681" s="412"/>
      <c r="BU681" s="2335"/>
      <c r="BV681" s="2336"/>
      <c r="BW681" s="2341"/>
      <c r="BX681" s="2342"/>
      <c r="BY681" s="594"/>
      <c r="BZ681" s="594"/>
      <c r="CA681" s="594"/>
      <c r="CC681" s="479"/>
    </row>
    <row r="682" spans="2:81" ht="16.5" x14ac:dyDescent="0.3">
      <c r="B682" s="381"/>
      <c r="D682" s="347"/>
      <c r="E682" s="348" t="s">
        <v>274</v>
      </c>
      <c r="G682" s="348"/>
      <c r="H682" s="348"/>
      <c r="I682" s="348"/>
      <c r="J682" s="348"/>
      <c r="K682" s="348"/>
      <c r="L682" s="348"/>
      <c r="M682" s="21"/>
      <c r="N682" s="22"/>
      <c r="O682" s="78" t="s">
        <v>53</v>
      </c>
      <c r="BM682" s="2313">
        <v>3</v>
      </c>
      <c r="BN682" s="2314"/>
      <c r="BO682" s="2491">
        <v>3</v>
      </c>
      <c r="BP682" s="2492"/>
      <c r="BQ682" s="247"/>
      <c r="BR682" s="412"/>
      <c r="BS682" s="412"/>
      <c r="BT682" s="412"/>
      <c r="BU682" s="2337"/>
      <c r="BV682" s="2338"/>
      <c r="BW682" s="2343"/>
      <c r="BX682" s="2344"/>
      <c r="BY682" s="594"/>
      <c r="BZ682" s="594"/>
      <c r="CA682" s="594"/>
      <c r="CC682" s="479"/>
    </row>
    <row r="683" spans="2:81" ht="16.5" x14ac:dyDescent="0.3">
      <c r="B683" s="381"/>
      <c r="D683" s="2432" t="s">
        <v>40</v>
      </c>
      <c r="E683" s="2433"/>
      <c r="F683" s="2433"/>
      <c r="G683" s="2433"/>
      <c r="H683" s="2433"/>
      <c r="I683" s="2433"/>
      <c r="J683" s="2433"/>
      <c r="K683" s="2433"/>
      <c r="L683" s="2433"/>
      <c r="M683" s="2433"/>
      <c r="N683" s="2433"/>
      <c r="O683" s="2434"/>
      <c r="P683" s="264"/>
      <c r="Q683" s="264"/>
      <c r="R683" s="264"/>
      <c r="S683" s="2609"/>
      <c r="T683" s="2609"/>
      <c r="U683" s="2609"/>
      <c r="V683" s="2609"/>
      <c r="W683" s="2609"/>
      <c r="X683" s="2609"/>
      <c r="Y683" s="2609"/>
      <c r="Z683" s="2609"/>
      <c r="AA683" s="2609"/>
      <c r="AB683" s="2609"/>
      <c r="AC683" s="2609"/>
      <c r="AD683" s="2609"/>
      <c r="AE683" s="2609"/>
      <c r="AF683" s="2609"/>
      <c r="AG683" s="2609"/>
      <c r="AH683" s="2609"/>
      <c r="AI683" s="2609"/>
      <c r="AJ683" s="2609"/>
      <c r="AK683" s="2609"/>
      <c r="AL683" s="2609"/>
      <c r="AM683" s="2609"/>
      <c r="AN683" s="2609"/>
      <c r="AO683" s="2609"/>
      <c r="AP683" s="2609"/>
      <c r="AQ683" s="2609"/>
      <c r="AR683" s="2609"/>
      <c r="AS683" s="2609"/>
      <c r="AT683" s="2609"/>
      <c r="AU683" s="2609"/>
      <c r="AV683" s="2609"/>
      <c r="AW683" s="2609"/>
      <c r="AX683" s="2609"/>
      <c r="AY683" s="2609"/>
      <c r="AZ683" s="2609"/>
      <c r="BA683" s="2609"/>
      <c r="BB683" s="2609"/>
      <c r="BC683" s="2609"/>
      <c r="BD683" s="2609"/>
      <c r="BE683" s="2609"/>
      <c r="BF683" s="2609"/>
      <c r="BG683" s="2609"/>
      <c r="BH683" s="2609"/>
      <c r="BI683" s="2609"/>
      <c r="BJ683" s="2609"/>
      <c r="BK683" s="2609"/>
      <c r="BL683" s="2610"/>
      <c r="BM683" s="2397">
        <f>BM671+BM672+BM675+BM678+BM682</f>
        <v>10</v>
      </c>
      <c r="BN683" s="2398"/>
      <c r="BO683" s="2397">
        <f>SUM(BO670:BP682)</f>
        <v>10</v>
      </c>
      <c r="BP683" s="2398"/>
      <c r="BQ683" s="494">
        <f>SUM(BO674:BP682)</f>
        <v>7</v>
      </c>
      <c r="BR683" s="636">
        <f>BM675+BM678+BM682</f>
        <v>7</v>
      </c>
      <c r="BS683" s="636"/>
      <c r="BT683" s="636">
        <f>BM671+BM672</f>
        <v>3</v>
      </c>
      <c r="BU683" s="2427"/>
      <c r="BV683" s="2428"/>
      <c r="BW683" s="2397">
        <f>SUM(BW523:BX682)</f>
        <v>-236320.28869231133</v>
      </c>
      <c r="BX683" s="2398"/>
      <c r="BY683" s="341"/>
      <c r="BZ683" s="341"/>
      <c r="CA683" s="341"/>
      <c r="CC683" s="479"/>
    </row>
    <row r="684" spans="2:81" ht="9.9499999999999993" customHeight="1" x14ac:dyDescent="0.25">
      <c r="B684" s="381"/>
      <c r="BY684" s="474"/>
      <c r="BZ684" s="474"/>
      <c r="CA684" s="474"/>
      <c r="CC684" s="479"/>
    </row>
    <row r="685" spans="2:81" ht="18.75" x14ac:dyDescent="0.3">
      <c r="B685" s="381"/>
      <c r="D685" s="2589" t="s">
        <v>511</v>
      </c>
      <c r="E685" s="2590"/>
      <c r="F685" s="2590"/>
      <c r="G685" s="2590"/>
      <c r="H685" s="2590"/>
      <c r="I685" s="2590"/>
      <c r="J685" s="2590"/>
      <c r="K685" s="2590"/>
      <c r="L685" s="2590"/>
      <c r="M685" s="2590"/>
      <c r="N685" s="2590"/>
      <c r="O685" s="2590"/>
      <c r="P685" s="2590"/>
      <c r="Q685" s="2590"/>
      <c r="R685" s="2590"/>
      <c r="S685" s="2590"/>
      <c r="T685" s="2590"/>
      <c r="U685" s="2590"/>
      <c r="V685" s="2590"/>
      <c r="W685" s="2590"/>
      <c r="X685" s="2590"/>
      <c r="Y685" s="2590"/>
      <c r="Z685" s="2590"/>
      <c r="AA685" s="2590"/>
      <c r="AB685" s="2590"/>
      <c r="AC685" s="2590"/>
      <c r="AD685" s="2590"/>
      <c r="AE685" s="2590"/>
      <c r="AF685" s="2590"/>
      <c r="AG685" s="2590"/>
      <c r="AH685" s="2590"/>
      <c r="AI685" s="2590"/>
      <c r="AJ685" s="2590"/>
      <c r="AK685" s="2590"/>
      <c r="AL685" s="2590"/>
      <c r="AM685" s="2590"/>
      <c r="AN685" s="2590"/>
      <c r="AO685" s="2590"/>
      <c r="AP685" s="2590"/>
      <c r="AQ685" s="2590"/>
      <c r="AR685" s="2590"/>
      <c r="AS685" s="2590"/>
      <c r="AT685" s="2590"/>
      <c r="AU685" s="2590"/>
      <c r="AV685" s="2590"/>
      <c r="AW685" s="2590"/>
      <c r="AX685" s="2590"/>
      <c r="AY685" s="2590"/>
      <c r="AZ685" s="2590"/>
      <c r="BA685" s="2590"/>
      <c r="BB685" s="2590"/>
      <c r="BC685" s="2590"/>
      <c r="BD685" s="2590"/>
      <c r="BE685" s="2590"/>
      <c r="BF685" s="2590"/>
      <c r="BG685" s="2590"/>
      <c r="BH685" s="2590"/>
      <c r="BI685" s="2590"/>
      <c r="BJ685" s="2590"/>
      <c r="BK685" s="2590"/>
      <c r="BL685" s="2590"/>
      <c r="BM685" s="2590"/>
      <c r="BN685" s="2590"/>
      <c r="BO685" s="2590"/>
      <c r="BP685" s="2590"/>
      <c r="BQ685" s="2590"/>
      <c r="BR685" s="2590"/>
      <c r="BS685" s="2590"/>
      <c r="BT685" s="2590"/>
      <c r="BU685" s="2590"/>
      <c r="BV685" s="2590"/>
      <c r="BW685" s="2590"/>
      <c r="BX685" s="2591"/>
      <c r="BY685" s="639"/>
      <c r="BZ685" s="639"/>
      <c r="CA685" s="639"/>
      <c r="CC685" s="479"/>
    </row>
    <row r="686" spans="2:81" ht="16.5" x14ac:dyDescent="0.3">
      <c r="B686" s="381"/>
      <c r="D686" s="132" t="s">
        <v>478</v>
      </c>
      <c r="E686" s="133" t="s">
        <v>253</v>
      </c>
      <c r="F686" s="363"/>
      <c r="G686" s="106"/>
      <c r="H686" s="106"/>
      <c r="I686" s="106"/>
      <c r="J686" s="31"/>
      <c r="K686" s="363"/>
      <c r="L686" s="363"/>
      <c r="M686" s="363"/>
      <c r="N686" s="364"/>
      <c r="O686" s="335"/>
      <c r="P686" s="2420"/>
      <c r="Q686" s="2493"/>
      <c r="R686" s="2493"/>
      <c r="S686" s="2493"/>
      <c r="T686" s="2493"/>
      <c r="U686" s="2493"/>
      <c r="V686" s="2493"/>
      <c r="W686" s="2493"/>
      <c r="X686" s="2493"/>
      <c r="Y686" s="2493"/>
      <c r="Z686" s="2493"/>
      <c r="AA686" s="2493"/>
      <c r="AB686" s="2493"/>
      <c r="AC686" s="2493"/>
      <c r="AD686" s="2493"/>
      <c r="AE686" s="2493"/>
      <c r="AF686" s="2493"/>
      <c r="AG686" s="2493"/>
      <c r="AH686" s="2493"/>
      <c r="AI686" s="2493"/>
      <c r="AJ686" s="2493"/>
      <c r="AK686" s="2493"/>
      <c r="AL686" s="2493"/>
      <c r="AM686" s="2493"/>
      <c r="AN686" s="2493"/>
      <c r="AO686" s="2493"/>
      <c r="AP686" s="2493"/>
      <c r="AQ686" s="2493"/>
      <c r="AR686" s="2493"/>
      <c r="AS686" s="2493"/>
      <c r="AT686" s="2493"/>
      <c r="AU686" s="2493"/>
      <c r="AV686" s="2493"/>
      <c r="AW686" s="2493"/>
      <c r="AX686" s="2493"/>
      <c r="AY686" s="2493"/>
      <c r="AZ686" s="2493"/>
      <c r="BA686" s="2493"/>
      <c r="BB686" s="2493"/>
      <c r="BC686" s="2493"/>
      <c r="BD686" s="2493"/>
      <c r="BE686" s="2493"/>
      <c r="BF686" s="2493"/>
      <c r="BG686" s="2493"/>
      <c r="BH686" s="2493"/>
      <c r="BI686" s="2493"/>
      <c r="BJ686" s="2493"/>
      <c r="BK686" s="2493"/>
      <c r="BL686" s="2421"/>
      <c r="BM686" s="2315"/>
      <c r="BN686" s="2315"/>
      <c r="BO686" s="2316"/>
      <c r="BP686" s="2316"/>
      <c r="BQ686" s="108"/>
      <c r="BR686" s="409"/>
      <c r="BS686" s="409"/>
      <c r="BT686" s="409"/>
      <c r="BU686" s="2395"/>
      <c r="BV686" s="2396"/>
      <c r="BW686" s="2316"/>
      <c r="BX686" s="2316"/>
      <c r="BY686" s="594"/>
      <c r="BZ686" s="594"/>
      <c r="CA686" s="594"/>
      <c r="CC686" s="479"/>
    </row>
    <row r="687" spans="2:81" ht="16.5" x14ac:dyDescent="0.3">
      <c r="B687" s="381"/>
      <c r="D687" s="30"/>
      <c r="E687" s="131" t="s">
        <v>254</v>
      </c>
      <c r="F687" s="31"/>
      <c r="G687" s="31"/>
      <c r="H687" s="31"/>
      <c r="I687" s="31"/>
      <c r="J687" s="31"/>
      <c r="K687" s="363"/>
      <c r="L687" s="363"/>
      <c r="M687" s="363"/>
      <c r="N687" s="364"/>
      <c r="O687" s="77" t="s">
        <v>181</v>
      </c>
      <c r="P687" s="2436"/>
      <c r="Q687" s="2560"/>
      <c r="R687" s="2560"/>
      <c r="S687" s="2560"/>
      <c r="T687" s="2560"/>
      <c r="U687" s="2560"/>
      <c r="V687" s="2560"/>
      <c r="W687" s="2560"/>
      <c r="X687" s="2560"/>
      <c r="Y687" s="2560"/>
      <c r="Z687" s="2560"/>
      <c r="AA687" s="2560"/>
      <c r="AB687" s="2560"/>
      <c r="AC687" s="2560"/>
      <c r="AD687" s="2560"/>
      <c r="AE687" s="2560"/>
      <c r="AF687" s="2560"/>
      <c r="AG687" s="2560"/>
      <c r="AH687" s="2560"/>
      <c r="AI687" s="2560"/>
      <c r="AJ687" s="2560"/>
      <c r="AK687" s="2560"/>
      <c r="AL687" s="2560"/>
      <c r="AM687" s="2560"/>
      <c r="AN687" s="2560"/>
      <c r="AO687" s="2560"/>
      <c r="AP687" s="2560"/>
      <c r="AQ687" s="2560"/>
      <c r="AR687" s="2560"/>
      <c r="AS687" s="2560"/>
      <c r="AT687" s="2560"/>
      <c r="AU687" s="2560"/>
      <c r="AV687" s="2560"/>
      <c r="AW687" s="2560"/>
      <c r="AX687" s="2560"/>
      <c r="AY687" s="2560"/>
      <c r="AZ687" s="2560"/>
      <c r="BA687" s="2560"/>
      <c r="BB687" s="2560"/>
      <c r="BC687" s="2560"/>
      <c r="BD687" s="2560"/>
      <c r="BE687" s="2560"/>
      <c r="BF687" s="2560"/>
      <c r="BG687" s="2560"/>
      <c r="BH687" s="2560"/>
      <c r="BI687" s="2560"/>
      <c r="BJ687" s="2560"/>
      <c r="BK687" s="2560"/>
      <c r="BL687" s="2437"/>
      <c r="BM687" s="2315">
        <v>1</v>
      </c>
      <c r="BN687" s="2315"/>
      <c r="BO687" s="2490">
        <v>1</v>
      </c>
      <c r="BP687" s="2490"/>
      <c r="BQ687" s="108"/>
      <c r="BR687" s="409"/>
      <c r="BS687" s="409"/>
      <c r="BT687" s="409"/>
      <c r="BU687" s="2425"/>
      <c r="BV687" s="2426"/>
      <c r="BW687" s="2316"/>
      <c r="BX687" s="2316"/>
      <c r="BY687" s="594"/>
      <c r="BZ687" s="594"/>
      <c r="CA687" s="594"/>
      <c r="CC687" s="479"/>
    </row>
    <row r="688" spans="2:81" ht="16.5" x14ac:dyDescent="0.3">
      <c r="B688" s="381"/>
      <c r="D688" s="30"/>
      <c r="E688" s="131" t="s">
        <v>255</v>
      </c>
      <c r="F688" s="31"/>
      <c r="G688" s="31"/>
      <c r="H688" s="31"/>
      <c r="I688" s="31"/>
      <c r="J688" s="31"/>
      <c r="K688" s="363"/>
      <c r="L688" s="363"/>
      <c r="M688" s="363"/>
      <c r="N688" s="364"/>
      <c r="O688" s="77" t="s">
        <v>181</v>
      </c>
      <c r="P688" s="2436"/>
      <c r="Q688" s="2560"/>
      <c r="R688" s="2560"/>
      <c r="S688" s="2560"/>
      <c r="T688" s="2560"/>
      <c r="U688" s="2560"/>
      <c r="V688" s="2560"/>
      <c r="W688" s="2560"/>
      <c r="X688" s="2560"/>
      <c r="Y688" s="2560"/>
      <c r="Z688" s="2560"/>
      <c r="AA688" s="2560"/>
      <c r="AB688" s="2560"/>
      <c r="AC688" s="2560"/>
      <c r="AD688" s="2560"/>
      <c r="AE688" s="2560"/>
      <c r="AF688" s="2560"/>
      <c r="AG688" s="2560"/>
      <c r="AH688" s="2560"/>
      <c r="AI688" s="2560"/>
      <c r="AJ688" s="2560"/>
      <c r="AK688" s="2560"/>
      <c r="AL688" s="2560"/>
      <c r="AM688" s="2560"/>
      <c r="AN688" s="2560"/>
      <c r="AO688" s="2560"/>
      <c r="AP688" s="2560"/>
      <c r="AQ688" s="2560"/>
      <c r="AR688" s="2560"/>
      <c r="AS688" s="2560"/>
      <c r="AT688" s="2560"/>
      <c r="AU688" s="2560"/>
      <c r="AV688" s="2560"/>
      <c r="AW688" s="2560"/>
      <c r="AX688" s="2560"/>
      <c r="AY688" s="2560"/>
      <c r="AZ688" s="2560"/>
      <c r="BA688" s="2560"/>
      <c r="BB688" s="2560"/>
      <c r="BC688" s="2560"/>
      <c r="BD688" s="2560"/>
      <c r="BE688" s="2560"/>
      <c r="BF688" s="2560"/>
      <c r="BG688" s="2560"/>
      <c r="BH688" s="2560"/>
      <c r="BI688" s="2560"/>
      <c r="BJ688" s="2560"/>
      <c r="BK688" s="2560"/>
      <c r="BL688" s="2437"/>
      <c r="BM688" s="2315">
        <v>1</v>
      </c>
      <c r="BN688" s="2315"/>
      <c r="BO688" s="2490">
        <v>1</v>
      </c>
      <c r="BP688" s="2490"/>
      <c r="BQ688" s="108"/>
      <c r="BR688" s="409"/>
      <c r="BS688" s="409"/>
      <c r="BT688" s="409"/>
      <c r="BU688" s="2425"/>
      <c r="BV688" s="2426"/>
      <c r="BW688" s="2316"/>
      <c r="BX688" s="2316"/>
      <c r="BY688" s="594"/>
      <c r="BZ688" s="594"/>
      <c r="CA688" s="594"/>
      <c r="CC688" s="479"/>
    </row>
    <row r="689" spans="2:81" ht="16.5" x14ac:dyDescent="0.3">
      <c r="B689" s="381"/>
      <c r="D689" s="30"/>
      <c r="E689" s="131" t="s">
        <v>256</v>
      </c>
      <c r="F689" s="31"/>
      <c r="G689" s="31"/>
      <c r="H689" s="31"/>
      <c r="I689" s="31"/>
      <c r="J689" s="31"/>
      <c r="K689" s="363"/>
      <c r="L689" s="363"/>
      <c r="M689" s="363"/>
      <c r="N689" s="364"/>
      <c r="O689" s="80" t="s">
        <v>180</v>
      </c>
      <c r="P689" s="2436"/>
      <c r="Q689" s="2560"/>
      <c r="R689" s="2560"/>
      <c r="S689" s="2560"/>
      <c r="T689" s="2560"/>
      <c r="U689" s="2560"/>
      <c r="V689" s="2560"/>
      <c r="W689" s="2560"/>
      <c r="X689" s="2560"/>
      <c r="Y689" s="2560"/>
      <c r="Z689" s="2560"/>
      <c r="AA689" s="2560"/>
      <c r="AB689" s="2560"/>
      <c r="AC689" s="2560"/>
      <c r="AD689" s="2560"/>
      <c r="AE689" s="2560"/>
      <c r="AF689" s="2560"/>
      <c r="AG689" s="2560"/>
      <c r="AH689" s="2560"/>
      <c r="AI689" s="2560"/>
      <c r="AJ689" s="2560"/>
      <c r="AK689" s="2560"/>
      <c r="AL689" s="2560"/>
      <c r="AM689" s="2560"/>
      <c r="AN689" s="2560"/>
      <c r="AO689" s="2560"/>
      <c r="AP689" s="2560"/>
      <c r="AQ689" s="2560"/>
      <c r="AR689" s="2560"/>
      <c r="AS689" s="2560"/>
      <c r="AT689" s="2560"/>
      <c r="AU689" s="2560"/>
      <c r="AV689" s="2560"/>
      <c r="AW689" s="2560"/>
      <c r="AX689" s="2560"/>
      <c r="AY689" s="2560"/>
      <c r="AZ689" s="2560"/>
      <c r="BA689" s="2560"/>
      <c r="BB689" s="2560"/>
      <c r="BC689" s="2560"/>
      <c r="BD689" s="2560"/>
      <c r="BE689" s="2560"/>
      <c r="BF689" s="2560"/>
      <c r="BG689" s="2560"/>
      <c r="BH689" s="2560"/>
      <c r="BI689" s="2560"/>
      <c r="BJ689" s="2560"/>
      <c r="BK689" s="2560"/>
      <c r="BL689" s="2437"/>
      <c r="BM689" s="2315">
        <v>1</v>
      </c>
      <c r="BN689" s="2315"/>
      <c r="BO689" s="2490">
        <v>1</v>
      </c>
      <c r="BP689" s="2490"/>
      <c r="BQ689" s="108"/>
      <c r="BR689" s="409"/>
      <c r="BS689" s="409"/>
      <c r="BT689" s="409"/>
      <c r="BU689" s="2395"/>
      <c r="BV689" s="2396"/>
      <c r="BW689" s="2316"/>
      <c r="BX689" s="2316"/>
      <c r="BY689" s="594"/>
      <c r="BZ689" s="594"/>
      <c r="CA689" s="594"/>
      <c r="CC689" s="479"/>
    </row>
    <row r="690" spans="2:81" ht="16.5" x14ac:dyDescent="0.3">
      <c r="B690" s="381"/>
      <c r="D690" s="130" t="s">
        <v>252</v>
      </c>
      <c r="E690" s="23" t="s">
        <v>257</v>
      </c>
      <c r="F690" s="109"/>
      <c r="G690" s="109"/>
      <c r="H690" s="109"/>
      <c r="I690" s="109"/>
      <c r="J690" s="109"/>
      <c r="K690" s="365"/>
      <c r="L690" s="365"/>
      <c r="M690" s="365"/>
      <c r="N690" s="234"/>
      <c r="O690" s="77" t="s">
        <v>181</v>
      </c>
      <c r="P690" s="2422"/>
      <c r="Q690" s="2494"/>
      <c r="R690" s="2494"/>
      <c r="S690" s="2494"/>
      <c r="T690" s="2494"/>
      <c r="U690" s="2494"/>
      <c r="V690" s="2494"/>
      <c r="W690" s="2494"/>
      <c r="X690" s="2494"/>
      <c r="Y690" s="2494"/>
      <c r="Z690" s="2494"/>
      <c r="AA690" s="2494"/>
      <c r="AB690" s="2494"/>
      <c r="AC690" s="2494"/>
      <c r="AD690" s="2494"/>
      <c r="AE690" s="2494"/>
      <c r="AF690" s="2494"/>
      <c r="AG690" s="2494"/>
      <c r="AH690" s="2494"/>
      <c r="AI690" s="2494"/>
      <c r="AJ690" s="2494"/>
      <c r="AK690" s="2494"/>
      <c r="AL690" s="2494"/>
      <c r="AM690" s="2494"/>
      <c r="AN690" s="2494"/>
      <c r="AO690" s="2494"/>
      <c r="AP690" s="2494"/>
      <c r="AQ690" s="2494"/>
      <c r="AR690" s="2494"/>
      <c r="AS690" s="2494"/>
      <c r="AT690" s="2494"/>
      <c r="AU690" s="2494"/>
      <c r="AV690" s="2494"/>
      <c r="AW690" s="2494"/>
      <c r="AX690" s="2494"/>
      <c r="AY690" s="2494"/>
      <c r="AZ690" s="2494"/>
      <c r="BA690" s="2494"/>
      <c r="BB690" s="2494"/>
      <c r="BC690" s="2494"/>
      <c r="BD690" s="2494"/>
      <c r="BE690" s="2494"/>
      <c r="BF690" s="2494"/>
      <c r="BG690" s="2494"/>
      <c r="BH690" s="2494"/>
      <c r="BI690" s="2494"/>
      <c r="BJ690" s="2494"/>
      <c r="BK690" s="2494"/>
      <c r="BL690" s="2423"/>
      <c r="BM690" s="2315">
        <v>2</v>
      </c>
      <c r="BN690" s="2315"/>
      <c r="BO690" s="2490">
        <v>2</v>
      </c>
      <c r="BP690" s="2490"/>
      <c r="BQ690" s="108"/>
      <c r="BR690" s="409"/>
      <c r="BS690" s="409"/>
      <c r="BT690" s="409"/>
      <c r="BU690" s="2395"/>
      <c r="BV690" s="2396"/>
      <c r="BW690" s="2316"/>
      <c r="BX690" s="2316"/>
      <c r="BY690" s="594"/>
      <c r="BZ690" s="594"/>
      <c r="CA690" s="594"/>
      <c r="CC690" s="479"/>
    </row>
    <row r="691" spans="2:81" ht="16.5" x14ac:dyDescent="0.3">
      <c r="B691" s="381"/>
      <c r="D691" s="2432" t="s">
        <v>40</v>
      </c>
      <c r="E691" s="2433"/>
      <c r="F691" s="2433"/>
      <c r="G691" s="2433"/>
      <c r="H691" s="2433"/>
      <c r="I691" s="2433"/>
      <c r="J691" s="2433"/>
      <c r="K691" s="2433"/>
      <c r="L691" s="2433"/>
      <c r="M691" s="2433"/>
      <c r="N691" s="2433"/>
      <c r="O691" s="2434"/>
      <c r="P691" s="264"/>
      <c r="Q691" s="264"/>
      <c r="R691" s="264"/>
      <c r="S691" s="2609"/>
      <c r="T691" s="2609"/>
      <c r="U691" s="2609"/>
      <c r="V691" s="2609"/>
      <c r="W691" s="2609"/>
      <c r="X691" s="2609"/>
      <c r="Y691" s="2609"/>
      <c r="Z691" s="2609"/>
      <c r="AA691" s="2609"/>
      <c r="AB691" s="2609"/>
      <c r="AC691" s="2609"/>
      <c r="AD691" s="2609"/>
      <c r="AE691" s="2609"/>
      <c r="AF691" s="2609"/>
      <c r="AG691" s="2609"/>
      <c r="AH691" s="2609"/>
      <c r="AI691" s="2609"/>
      <c r="AJ691" s="2609"/>
      <c r="AK691" s="2609"/>
      <c r="AL691" s="2609"/>
      <c r="AM691" s="2609"/>
      <c r="AN691" s="2609"/>
      <c r="AO691" s="2609"/>
      <c r="AP691" s="2609"/>
      <c r="AQ691" s="2609"/>
      <c r="AR691" s="2609"/>
      <c r="AS691" s="2609"/>
      <c r="AT691" s="2609"/>
      <c r="AU691" s="2609"/>
      <c r="AV691" s="2609"/>
      <c r="AW691" s="2609"/>
      <c r="AX691" s="2609"/>
      <c r="AY691" s="2609"/>
      <c r="AZ691" s="2609"/>
      <c r="BA691" s="2609"/>
      <c r="BB691" s="2609"/>
      <c r="BC691" s="2609"/>
      <c r="BD691" s="2609"/>
      <c r="BE691" s="2609"/>
      <c r="BF691" s="2609"/>
      <c r="BG691" s="2609"/>
      <c r="BH691" s="2609"/>
      <c r="BI691" s="2609"/>
      <c r="BJ691" s="2609"/>
      <c r="BK691" s="2609"/>
      <c r="BL691" s="2610"/>
      <c r="BM691" s="2397">
        <f>SUM(BM687:BN690)</f>
        <v>5</v>
      </c>
      <c r="BN691" s="2398"/>
      <c r="BO691" s="2397">
        <f>SUM(BO687:BP690)</f>
        <v>5</v>
      </c>
      <c r="BP691" s="2398"/>
      <c r="BQ691" s="302"/>
      <c r="BR691" s="633"/>
      <c r="BS691" s="634">
        <f>BM689</f>
        <v>1</v>
      </c>
      <c r="BT691" s="633">
        <f>BM687+BM688+BM690</f>
        <v>4</v>
      </c>
      <c r="BU691" s="2427"/>
      <c r="BV691" s="2428"/>
      <c r="BW691" s="2427"/>
      <c r="BX691" s="2428"/>
      <c r="BY691" s="341"/>
      <c r="BZ691" s="341"/>
      <c r="CA691" s="341"/>
      <c r="CC691" s="479"/>
    </row>
    <row r="692" spans="2:81" ht="9.9499999999999993" customHeight="1" x14ac:dyDescent="0.25">
      <c r="B692" s="381"/>
      <c r="BY692" s="474"/>
      <c r="BZ692" s="474"/>
      <c r="CA692" s="474"/>
      <c r="CC692" s="479"/>
    </row>
    <row r="693" spans="2:81" ht="18.75" x14ac:dyDescent="0.3">
      <c r="B693" s="381"/>
      <c r="D693" s="2589" t="s">
        <v>499</v>
      </c>
      <c r="E693" s="2590"/>
      <c r="F693" s="2590"/>
      <c r="G693" s="2590"/>
      <c r="H693" s="2590"/>
      <c r="I693" s="2590"/>
      <c r="J693" s="2590"/>
      <c r="K693" s="2590"/>
      <c r="L693" s="2590"/>
      <c r="M693" s="2590"/>
      <c r="N693" s="2590"/>
      <c r="O693" s="2590"/>
      <c r="P693" s="2590"/>
      <c r="Q693" s="2590"/>
      <c r="R693" s="2590"/>
      <c r="S693" s="2590"/>
      <c r="T693" s="2590"/>
      <c r="U693" s="2590"/>
      <c r="V693" s="2590"/>
      <c r="W693" s="2590"/>
      <c r="X693" s="2590"/>
      <c r="Y693" s="2590"/>
      <c r="Z693" s="2590"/>
      <c r="AA693" s="2590"/>
      <c r="AB693" s="2590"/>
      <c r="AC693" s="2590"/>
      <c r="AD693" s="2590"/>
      <c r="AE693" s="2590"/>
      <c r="AF693" s="2590"/>
      <c r="AG693" s="2590"/>
      <c r="AH693" s="2590"/>
      <c r="AI693" s="2590"/>
      <c r="AJ693" s="2590"/>
      <c r="AK693" s="2590"/>
      <c r="AL693" s="2590"/>
      <c r="AM693" s="2590"/>
      <c r="AN693" s="2590"/>
      <c r="AO693" s="2590"/>
      <c r="AP693" s="2590"/>
      <c r="AQ693" s="2590"/>
      <c r="AR693" s="2590"/>
      <c r="AS693" s="2590"/>
      <c r="AT693" s="2590"/>
      <c r="AU693" s="2590"/>
      <c r="AV693" s="2590"/>
      <c r="AW693" s="2590"/>
      <c r="AX693" s="2590"/>
      <c r="AY693" s="2590"/>
      <c r="AZ693" s="2590"/>
      <c r="BA693" s="2590"/>
      <c r="BB693" s="2590"/>
      <c r="BC693" s="2590"/>
      <c r="BD693" s="2590"/>
      <c r="BE693" s="2590"/>
      <c r="BF693" s="2590"/>
      <c r="BG693" s="2590"/>
      <c r="BH693" s="2590"/>
      <c r="BI693" s="2590"/>
      <c r="BJ693" s="2590"/>
      <c r="BK693" s="2590"/>
      <c r="BL693" s="2590"/>
      <c r="BM693" s="2590"/>
      <c r="BN693" s="2590"/>
      <c r="BO693" s="2590"/>
      <c r="BP693" s="2590"/>
      <c r="BQ693" s="2590"/>
      <c r="BR693" s="2590"/>
      <c r="BS693" s="2590"/>
      <c r="BT693" s="2590"/>
      <c r="BU693" s="2590"/>
      <c r="BV693" s="2590"/>
      <c r="BW693" s="2590"/>
      <c r="BX693" s="2591"/>
      <c r="BY693" s="639"/>
      <c r="BZ693" s="639"/>
      <c r="CA693" s="639"/>
      <c r="CC693" s="479"/>
    </row>
    <row r="694" spans="2:81" s="398" customFormat="1" ht="15.95" customHeight="1" x14ac:dyDescent="0.3">
      <c r="B694" s="479"/>
      <c r="D694" s="2527" t="s">
        <v>307</v>
      </c>
      <c r="E694" s="2528"/>
      <c r="F694" s="2528"/>
      <c r="G694" s="2528"/>
      <c r="H694" s="2528"/>
      <c r="I694" s="2528"/>
      <c r="J694" s="2528"/>
      <c r="K694" s="2528"/>
      <c r="L694" s="2528"/>
      <c r="M694" s="2528"/>
      <c r="N694" s="2528"/>
      <c r="O694" s="2528"/>
      <c r="P694" s="397"/>
      <c r="Q694" s="397"/>
      <c r="R694" s="397"/>
      <c r="S694" s="397"/>
      <c r="T694" s="397"/>
      <c r="U694" s="397"/>
      <c r="V694" s="397"/>
      <c r="W694" s="397"/>
      <c r="X694" s="397"/>
      <c r="Y694" s="397"/>
      <c r="Z694" s="397"/>
      <c r="AA694" s="397"/>
      <c r="AB694" s="397"/>
      <c r="AC694" s="397"/>
      <c r="AD694" s="397"/>
      <c r="AE694" s="397"/>
      <c r="AF694" s="397"/>
      <c r="AG694" s="397"/>
      <c r="AH694" s="397"/>
      <c r="AI694" s="397"/>
      <c r="AJ694" s="717"/>
      <c r="AK694" s="717"/>
      <c r="AL694" s="397"/>
      <c r="AM694" s="397"/>
      <c r="AN694" s="397"/>
      <c r="AO694" s="397"/>
      <c r="AP694" s="397"/>
      <c r="AQ694" s="397"/>
      <c r="AR694" s="397"/>
      <c r="AS694" s="397"/>
      <c r="AT694" s="397"/>
      <c r="AU694" s="397"/>
      <c r="AV694" s="397"/>
      <c r="AW694" s="397"/>
      <c r="AX694" s="397"/>
      <c r="AY694" s="397"/>
      <c r="AZ694" s="397"/>
      <c r="BA694" s="397"/>
      <c r="BB694" s="397"/>
      <c r="BC694" s="717"/>
      <c r="BD694" s="717"/>
      <c r="BE694" s="397"/>
      <c r="BF694" s="397"/>
      <c r="BG694" s="397"/>
      <c r="BH694" s="397"/>
      <c r="BI694" s="397"/>
      <c r="BJ694" s="397"/>
      <c r="BK694" s="397"/>
      <c r="BL694" s="397"/>
      <c r="BM694" s="2551"/>
      <c r="BN694" s="2552"/>
      <c r="BO694" s="2552"/>
      <c r="BP694" s="2552"/>
      <c r="BQ694" s="2552"/>
      <c r="BR694" s="2552"/>
      <c r="BS694" s="2552"/>
      <c r="BT694" s="2552"/>
      <c r="BU694" s="2552"/>
      <c r="BV694" s="2552"/>
      <c r="BW694" s="2552"/>
      <c r="BX694" s="2553"/>
      <c r="BY694" s="638"/>
      <c r="BZ694" s="638"/>
      <c r="CA694" s="638"/>
      <c r="CC694" s="479"/>
    </row>
    <row r="695" spans="2:81" s="398" customFormat="1" ht="15.95" customHeight="1" x14ac:dyDescent="0.3">
      <c r="B695" s="479"/>
      <c r="D695" s="2529"/>
      <c r="E695" s="2530"/>
      <c r="F695" s="2530"/>
      <c r="G695" s="2530"/>
      <c r="H695" s="2530"/>
      <c r="I695" s="2530"/>
      <c r="J695" s="2530"/>
      <c r="K695" s="2530"/>
      <c r="L695" s="2530"/>
      <c r="M695" s="2530"/>
      <c r="N695" s="2530"/>
      <c r="O695" s="2530"/>
      <c r="P695" s="397"/>
      <c r="Q695" s="397"/>
      <c r="R695" s="397"/>
      <c r="S695" s="397"/>
      <c r="T695" s="397"/>
      <c r="U695" s="397"/>
      <c r="V695" s="397"/>
      <c r="W695" s="397"/>
      <c r="X695" s="397"/>
      <c r="Y695" s="397"/>
      <c r="Z695" s="397"/>
      <c r="AA695" s="397"/>
      <c r="AB695" s="397"/>
      <c r="AC695" s="397"/>
      <c r="AD695" s="397"/>
      <c r="AE695" s="397"/>
      <c r="AF695" s="397"/>
      <c r="AG695" s="397"/>
      <c r="AH695" s="397"/>
      <c r="AI695" s="397"/>
      <c r="AJ695" s="717"/>
      <c r="AK695" s="717"/>
      <c r="AL695" s="397"/>
      <c r="AM695" s="397"/>
      <c r="AN695" s="397"/>
      <c r="AO695" s="397"/>
      <c r="AP695" s="397"/>
      <c r="AQ695" s="397"/>
      <c r="AR695" s="397"/>
      <c r="AS695" s="397"/>
      <c r="AT695" s="397"/>
      <c r="AU695" s="397"/>
      <c r="AV695" s="397"/>
      <c r="AW695" s="397"/>
      <c r="AX695" s="397"/>
      <c r="AY695" s="397"/>
      <c r="AZ695" s="397"/>
      <c r="BA695" s="397"/>
      <c r="BB695" s="397"/>
      <c r="BC695" s="717"/>
      <c r="BD695" s="717"/>
      <c r="BE695" s="397"/>
      <c r="BF695" s="397"/>
      <c r="BG695" s="397"/>
      <c r="BH695" s="397"/>
      <c r="BI695" s="397"/>
      <c r="BJ695" s="397"/>
      <c r="BK695" s="397"/>
      <c r="BL695" s="397"/>
      <c r="BM695" s="2554"/>
      <c r="BN695" s="2382"/>
      <c r="BO695" s="2382"/>
      <c r="BP695" s="2382"/>
      <c r="BQ695" s="2382"/>
      <c r="BR695" s="2382"/>
      <c r="BS695" s="2382"/>
      <c r="BT695" s="2382"/>
      <c r="BU695" s="2382"/>
      <c r="BV695" s="2382"/>
      <c r="BW695" s="2382"/>
      <c r="BX695" s="2555"/>
      <c r="BY695" s="638"/>
      <c r="BZ695" s="638"/>
      <c r="CA695" s="638"/>
      <c r="CC695" s="479"/>
    </row>
    <row r="696" spans="2:81" s="398" customFormat="1" ht="15.95" customHeight="1" x14ac:dyDescent="0.3">
      <c r="B696" s="479"/>
      <c r="D696" s="2529"/>
      <c r="E696" s="2530"/>
      <c r="F696" s="2530"/>
      <c r="G696" s="2530"/>
      <c r="H696" s="2530"/>
      <c r="I696" s="2530"/>
      <c r="J696" s="2530"/>
      <c r="K696" s="2530"/>
      <c r="L696" s="2530"/>
      <c r="M696" s="2530"/>
      <c r="N696" s="2530"/>
      <c r="O696" s="2530"/>
      <c r="P696" s="397"/>
      <c r="Q696" s="397"/>
      <c r="R696" s="397"/>
      <c r="S696" s="397"/>
      <c r="T696" s="397"/>
      <c r="U696" s="397"/>
      <c r="V696" s="397"/>
      <c r="W696" s="397"/>
      <c r="X696" s="397"/>
      <c r="Y696" s="397"/>
      <c r="Z696" s="397"/>
      <c r="AA696" s="397"/>
      <c r="AB696" s="397"/>
      <c r="AC696" s="397"/>
      <c r="AD696" s="397"/>
      <c r="AE696" s="397"/>
      <c r="AF696" s="397"/>
      <c r="AG696" s="397"/>
      <c r="AH696" s="397"/>
      <c r="AI696" s="397"/>
      <c r="AJ696" s="717"/>
      <c r="AK696" s="717"/>
      <c r="AL696" s="397"/>
      <c r="AM696" s="397"/>
      <c r="AN696" s="397"/>
      <c r="AO696" s="397"/>
      <c r="AP696" s="397"/>
      <c r="AQ696" s="397"/>
      <c r="AR696" s="397"/>
      <c r="AS696" s="397"/>
      <c r="AT696" s="397"/>
      <c r="AU696" s="397"/>
      <c r="AV696" s="397"/>
      <c r="AW696" s="397"/>
      <c r="AX696" s="397"/>
      <c r="AY696" s="397"/>
      <c r="AZ696" s="397"/>
      <c r="BA696" s="397"/>
      <c r="BB696" s="397"/>
      <c r="BC696" s="717"/>
      <c r="BD696" s="717"/>
      <c r="BE696" s="397"/>
      <c r="BF696" s="397"/>
      <c r="BG696" s="397"/>
      <c r="BH696" s="397"/>
      <c r="BI696" s="397"/>
      <c r="BJ696" s="397"/>
      <c r="BK696" s="397"/>
      <c r="BL696" s="397"/>
      <c r="BM696" s="2554"/>
      <c r="BN696" s="2382"/>
      <c r="BO696" s="2382"/>
      <c r="BP696" s="2382"/>
      <c r="BQ696" s="2382"/>
      <c r="BR696" s="2382"/>
      <c r="BS696" s="2382"/>
      <c r="BT696" s="2382"/>
      <c r="BU696" s="2382"/>
      <c r="BV696" s="2382"/>
      <c r="BW696" s="2382"/>
      <c r="BX696" s="2555"/>
      <c r="BY696" s="638"/>
      <c r="BZ696" s="638"/>
      <c r="CA696" s="638"/>
      <c r="CC696" s="479"/>
    </row>
    <row r="697" spans="2:81" s="398" customFormat="1" ht="15.95" customHeight="1" x14ac:dyDescent="0.3">
      <c r="B697" s="479"/>
      <c r="D697" s="2529"/>
      <c r="E697" s="2530"/>
      <c r="F697" s="2530"/>
      <c r="G697" s="2530"/>
      <c r="H697" s="2530"/>
      <c r="I697" s="2530"/>
      <c r="J697" s="2530"/>
      <c r="K697" s="2530"/>
      <c r="L697" s="2530"/>
      <c r="M697" s="2530"/>
      <c r="N697" s="2530"/>
      <c r="O697" s="2530"/>
      <c r="P697" s="397"/>
      <c r="Q697" s="397"/>
      <c r="R697" s="397"/>
      <c r="S697" s="397"/>
      <c r="T697" s="397"/>
      <c r="U697" s="397"/>
      <c r="V697" s="397"/>
      <c r="W697" s="397"/>
      <c r="X697" s="397"/>
      <c r="Y697" s="397"/>
      <c r="Z697" s="397"/>
      <c r="AA697" s="397"/>
      <c r="AB697" s="397"/>
      <c r="AC697" s="397"/>
      <c r="AD697" s="397"/>
      <c r="AE697" s="397"/>
      <c r="AF697" s="397"/>
      <c r="AG697" s="397"/>
      <c r="AH697" s="397"/>
      <c r="AI697" s="397"/>
      <c r="AJ697" s="717"/>
      <c r="AK697" s="717"/>
      <c r="AL697" s="397"/>
      <c r="AM697" s="397"/>
      <c r="AN697" s="397"/>
      <c r="AO697" s="397"/>
      <c r="AP697" s="397"/>
      <c r="AQ697" s="397"/>
      <c r="AR697" s="397"/>
      <c r="AS697" s="397"/>
      <c r="AT697" s="397"/>
      <c r="AU697" s="397"/>
      <c r="AV697" s="397"/>
      <c r="AW697" s="397"/>
      <c r="AX697" s="397"/>
      <c r="AY697" s="397"/>
      <c r="AZ697" s="397"/>
      <c r="BA697" s="397"/>
      <c r="BB697" s="397"/>
      <c r="BC697" s="717"/>
      <c r="BD697" s="717"/>
      <c r="BE697" s="397"/>
      <c r="BF697" s="397"/>
      <c r="BG697" s="397"/>
      <c r="BH697" s="397"/>
      <c r="BI697" s="397"/>
      <c r="BJ697" s="397"/>
      <c r="BK697" s="397"/>
      <c r="BL697" s="397"/>
      <c r="BM697" s="2554"/>
      <c r="BN697" s="2382"/>
      <c r="BO697" s="2382"/>
      <c r="BP697" s="2382"/>
      <c r="BQ697" s="2382"/>
      <c r="BR697" s="2382"/>
      <c r="BS697" s="2382"/>
      <c r="BT697" s="2382"/>
      <c r="BU697" s="2382"/>
      <c r="BV697" s="2382"/>
      <c r="BW697" s="2382"/>
      <c r="BX697" s="2555"/>
      <c r="BY697" s="638"/>
      <c r="BZ697" s="638"/>
      <c r="CA697" s="638"/>
      <c r="CC697" s="479"/>
    </row>
    <row r="698" spans="2:81" s="398" customFormat="1" ht="15.95" customHeight="1" x14ac:dyDescent="0.3">
      <c r="B698" s="479"/>
      <c r="D698" s="2531"/>
      <c r="E698" s="2532"/>
      <c r="F698" s="2532"/>
      <c r="G698" s="2532"/>
      <c r="H698" s="2532"/>
      <c r="I698" s="2532"/>
      <c r="J698" s="2532"/>
      <c r="K698" s="2532"/>
      <c r="L698" s="2532"/>
      <c r="M698" s="2532"/>
      <c r="N698" s="2532"/>
      <c r="O698" s="2532"/>
      <c r="P698" s="397"/>
      <c r="Q698" s="397"/>
      <c r="R698" s="397"/>
      <c r="S698" s="397"/>
      <c r="T698" s="397"/>
      <c r="U698" s="397"/>
      <c r="V698" s="397"/>
      <c r="W698" s="397"/>
      <c r="X698" s="397"/>
      <c r="Y698" s="397"/>
      <c r="Z698" s="397"/>
      <c r="AA698" s="397"/>
      <c r="AB698" s="397"/>
      <c r="AC698" s="397"/>
      <c r="AD698" s="397"/>
      <c r="AE698" s="397"/>
      <c r="AF698" s="397"/>
      <c r="AG698" s="397"/>
      <c r="AH698" s="397"/>
      <c r="AI698" s="397"/>
      <c r="AJ698" s="717"/>
      <c r="AK698" s="717"/>
      <c r="AL698" s="397"/>
      <c r="AM698" s="397"/>
      <c r="AN698" s="397"/>
      <c r="AO698" s="397"/>
      <c r="AP698" s="397"/>
      <c r="AQ698" s="397"/>
      <c r="AR698" s="397"/>
      <c r="AS698" s="397"/>
      <c r="AT698" s="397"/>
      <c r="AU698" s="397"/>
      <c r="AV698" s="397"/>
      <c r="AW698" s="397"/>
      <c r="AX698" s="397"/>
      <c r="AY698" s="397"/>
      <c r="AZ698" s="397"/>
      <c r="BA698" s="397"/>
      <c r="BB698" s="397"/>
      <c r="BC698" s="717"/>
      <c r="BD698" s="717"/>
      <c r="BE698" s="397"/>
      <c r="BF698" s="397"/>
      <c r="BG698" s="397"/>
      <c r="BH698" s="397"/>
      <c r="BI698" s="397"/>
      <c r="BJ698" s="397"/>
      <c r="BK698" s="397"/>
      <c r="BL698" s="397"/>
      <c r="BM698" s="2556"/>
      <c r="BN698" s="2557"/>
      <c r="BO698" s="2557"/>
      <c r="BP698" s="2557"/>
      <c r="BQ698" s="2557"/>
      <c r="BR698" s="2557"/>
      <c r="BS698" s="2557"/>
      <c r="BT698" s="2557"/>
      <c r="BU698" s="2557"/>
      <c r="BV698" s="2557"/>
      <c r="BW698" s="2557"/>
      <c r="BX698" s="2558"/>
      <c r="BY698" s="638"/>
      <c r="BZ698" s="638"/>
      <c r="CA698" s="638"/>
      <c r="CC698" s="479"/>
    </row>
    <row r="699" spans="2:81" ht="16.5" x14ac:dyDescent="0.3">
      <c r="B699" s="381"/>
      <c r="D699" s="419" t="s">
        <v>34</v>
      </c>
      <c r="E699" s="231" t="s">
        <v>642</v>
      </c>
      <c r="F699" s="420"/>
      <c r="G699" s="420"/>
      <c r="H699" s="420"/>
      <c r="I699" s="433"/>
      <c r="J699" s="433"/>
      <c r="K699" s="433"/>
      <c r="L699" s="433"/>
      <c r="M699" s="433"/>
      <c r="N699" s="452"/>
      <c r="O699" s="80" t="s">
        <v>180</v>
      </c>
      <c r="BM699" s="2316">
        <v>1</v>
      </c>
      <c r="BN699" s="2316"/>
      <c r="BO699" s="2399"/>
      <c r="BP699" s="2399"/>
      <c r="BQ699" s="353"/>
      <c r="BR699" s="581"/>
      <c r="BS699" s="581"/>
      <c r="BT699" s="581"/>
      <c r="BU699" s="321"/>
      <c r="BV699" s="322"/>
      <c r="BW699" s="2316"/>
      <c r="BX699" s="2316"/>
      <c r="BY699" s="594"/>
      <c r="BZ699" s="594"/>
      <c r="CA699" s="594"/>
      <c r="CC699" s="479"/>
    </row>
    <row r="700" spans="2:81" s="398" customFormat="1" ht="16.5" x14ac:dyDescent="0.3">
      <c r="B700" s="479"/>
      <c r="D700" s="132"/>
      <c r="E700" s="450" t="s">
        <v>645</v>
      </c>
      <c r="F700" s="433"/>
      <c r="G700" s="433"/>
      <c r="H700" s="433"/>
      <c r="I700" s="433"/>
      <c r="J700" s="433"/>
      <c r="K700" s="433"/>
      <c r="L700" s="433"/>
      <c r="M700" s="433"/>
      <c r="N700" s="452"/>
      <c r="O700" s="426" t="s">
        <v>181</v>
      </c>
      <c r="U700" s="597"/>
      <c r="V700" s="597"/>
      <c r="W700" s="597"/>
      <c r="X700" s="683"/>
      <c r="Y700" s="683"/>
      <c r="Z700" s="683"/>
      <c r="AA700" s="683"/>
      <c r="AB700" s="683"/>
      <c r="AC700" s="683"/>
      <c r="AD700" s="683"/>
      <c r="AE700" s="683"/>
      <c r="AF700" s="683"/>
      <c r="AG700" s="683"/>
      <c r="AH700" s="683"/>
      <c r="AI700" s="683"/>
      <c r="AJ700" s="708"/>
      <c r="AK700" s="708"/>
      <c r="AN700" s="451"/>
      <c r="AO700" s="451"/>
      <c r="AP700" s="451"/>
      <c r="AQ700" s="451"/>
      <c r="AR700" s="451"/>
      <c r="AS700" s="451"/>
      <c r="AT700" s="451"/>
      <c r="AZ700" s="597"/>
      <c r="BA700" s="597"/>
      <c r="BB700" s="597"/>
      <c r="BC700" s="708"/>
      <c r="BD700" s="708"/>
      <c r="BG700" s="597"/>
      <c r="BH700" s="597"/>
      <c r="BI700" s="597"/>
      <c r="BJ700" s="451"/>
      <c r="BK700" s="451"/>
      <c r="BL700" s="451"/>
      <c r="BM700" s="2316">
        <v>1</v>
      </c>
      <c r="BN700" s="2316"/>
      <c r="BO700" s="2399"/>
      <c r="BP700" s="2399"/>
      <c r="BQ700" s="468"/>
      <c r="BR700" s="581"/>
      <c r="BS700" s="581"/>
      <c r="BT700" s="581"/>
      <c r="BU700" s="465"/>
      <c r="BV700" s="466"/>
      <c r="BW700" s="2316"/>
      <c r="BX700" s="2316"/>
      <c r="BY700" s="594"/>
      <c r="BZ700" s="594"/>
      <c r="CA700" s="594"/>
      <c r="CC700" s="479"/>
    </row>
    <row r="701" spans="2:81" ht="16.5" x14ac:dyDescent="0.3">
      <c r="B701" s="381"/>
      <c r="D701" s="404"/>
      <c r="E701" s="538" t="s">
        <v>643</v>
      </c>
      <c r="F701" s="23"/>
      <c r="G701" s="23"/>
      <c r="H701" s="23"/>
      <c r="I701" s="23"/>
      <c r="J701" s="23"/>
      <c r="K701" s="23"/>
      <c r="L701" s="23"/>
      <c r="M701" s="23"/>
      <c r="N701" s="240"/>
      <c r="O701" s="80" t="s">
        <v>180</v>
      </c>
      <c r="BM701" s="2316">
        <v>1</v>
      </c>
      <c r="BN701" s="2316"/>
      <c r="BO701" s="2399"/>
      <c r="BP701" s="2399"/>
      <c r="BQ701" s="335"/>
      <c r="BR701" s="575"/>
      <c r="BS701" s="575"/>
      <c r="BT701" s="575"/>
      <c r="BU701" s="2383"/>
      <c r="BV701" s="2384"/>
      <c r="BW701" s="2316"/>
      <c r="BX701" s="2316"/>
      <c r="BY701" s="594"/>
      <c r="BZ701" s="594"/>
      <c r="CA701" s="594"/>
      <c r="CC701" s="479"/>
    </row>
    <row r="702" spans="2:81" ht="16.5" x14ac:dyDescent="0.3">
      <c r="B702" s="381"/>
      <c r="D702" s="409"/>
      <c r="E702" s="178" t="s">
        <v>644</v>
      </c>
      <c r="F702" s="433"/>
      <c r="G702" s="433"/>
      <c r="H702" s="433"/>
      <c r="I702" s="433"/>
      <c r="J702" s="433"/>
      <c r="K702" s="433"/>
      <c r="L702" s="433"/>
      <c r="M702" s="433"/>
      <c r="N702" s="452"/>
      <c r="O702" s="80" t="s">
        <v>180</v>
      </c>
      <c r="BM702" s="2316">
        <v>1</v>
      </c>
      <c r="BN702" s="2316"/>
      <c r="BO702" s="2399"/>
      <c r="BP702" s="2399"/>
      <c r="BQ702" s="353"/>
      <c r="BR702" s="581"/>
      <c r="BS702" s="581"/>
      <c r="BT702" s="581"/>
      <c r="BU702" s="321"/>
      <c r="BV702" s="322"/>
      <c r="BW702" s="310"/>
      <c r="BX702" s="311"/>
      <c r="BY702" s="594"/>
      <c r="BZ702" s="594"/>
      <c r="CA702" s="594"/>
      <c r="CC702" s="479"/>
    </row>
    <row r="703" spans="2:81" ht="16.5" x14ac:dyDescent="0.3">
      <c r="B703" s="381"/>
      <c r="D703" s="404"/>
      <c r="E703" s="538" t="s">
        <v>35</v>
      </c>
      <c r="F703" s="23"/>
      <c r="G703" s="23"/>
      <c r="H703" s="23"/>
      <c r="I703" s="23"/>
      <c r="J703" s="23"/>
      <c r="K703" s="23"/>
      <c r="L703" s="23"/>
      <c r="M703" s="23"/>
      <c r="N703" s="240"/>
      <c r="O703" s="78" t="s">
        <v>53</v>
      </c>
      <c r="BM703" s="2316">
        <v>1</v>
      </c>
      <c r="BN703" s="2316"/>
      <c r="BO703" s="2399"/>
      <c r="BP703" s="2399"/>
      <c r="BQ703" s="353"/>
      <c r="BR703" s="581"/>
      <c r="BS703" s="581"/>
      <c r="BT703" s="581"/>
      <c r="BU703" s="321"/>
      <c r="BV703" s="322"/>
      <c r="BW703" s="2399"/>
      <c r="BX703" s="2399"/>
      <c r="BY703" s="594"/>
      <c r="BZ703" s="594"/>
      <c r="CA703" s="594"/>
      <c r="CC703" s="479"/>
    </row>
    <row r="704" spans="2:81" ht="16.5" x14ac:dyDescent="0.3">
      <c r="B704" s="381"/>
      <c r="D704" s="409"/>
      <c r="E704" s="178" t="s">
        <v>36</v>
      </c>
      <c r="F704" s="433"/>
      <c r="G704" s="433"/>
      <c r="H704" s="433"/>
      <c r="I704" s="433"/>
      <c r="J704" s="433"/>
      <c r="K704" s="433"/>
      <c r="L704" s="433"/>
      <c r="M704" s="433"/>
      <c r="N704" s="452"/>
      <c r="O704" s="78" t="s">
        <v>53</v>
      </c>
      <c r="BM704" s="2316">
        <v>1</v>
      </c>
      <c r="BN704" s="2316"/>
      <c r="BO704" s="2399"/>
      <c r="BP704" s="2399"/>
      <c r="BQ704" s="353"/>
      <c r="BR704" s="581"/>
      <c r="BS704" s="581"/>
      <c r="BT704" s="581"/>
      <c r="BU704" s="321"/>
      <c r="BV704" s="322"/>
      <c r="BW704" s="2399"/>
      <c r="BX704" s="2399"/>
      <c r="BY704" s="594"/>
      <c r="BZ704" s="594"/>
      <c r="CA704" s="594"/>
      <c r="CC704" s="479"/>
    </row>
    <row r="705" spans="2:82" ht="16.5" x14ac:dyDescent="0.3">
      <c r="B705" s="381"/>
      <c r="D705" s="404"/>
      <c r="E705" s="538" t="s">
        <v>37</v>
      </c>
      <c r="F705" s="23"/>
      <c r="G705" s="23"/>
      <c r="H705" s="23"/>
      <c r="I705" s="23"/>
      <c r="J705" s="23"/>
      <c r="K705" s="23"/>
      <c r="L705" s="23"/>
      <c r="M705" s="23"/>
      <c r="N705" s="240"/>
      <c r="O705" s="78" t="s">
        <v>53</v>
      </c>
      <c r="BM705" s="2316">
        <v>1</v>
      </c>
      <c r="BN705" s="2316"/>
      <c r="BO705" s="2399"/>
      <c r="BP705" s="2399"/>
      <c r="BQ705" s="353"/>
      <c r="BR705" s="581"/>
      <c r="BS705" s="581"/>
      <c r="BT705" s="581"/>
      <c r="BU705" s="321"/>
      <c r="BV705" s="322"/>
      <c r="BW705" s="2399"/>
      <c r="BX705" s="2399"/>
      <c r="BY705" s="594"/>
      <c r="BZ705" s="594"/>
      <c r="CA705" s="594"/>
      <c r="CC705" s="479"/>
    </row>
    <row r="706" spans="2:82" ht="16.5" x14ac:dyDescent="0.3">
      <c r="B706" s="381"/>
      <c r="D706" s="130"/>
      <c r="E706" s="200" t="s">
        <v>38</v>
      </c>
      <c r="F706" s="23"/>
      <c r="G706" s="23"/>
      <c r="H706" s="23"/>
      <c r="I706" s="23"/>
      <c r="J706" s="23"/>
      <c r="K706" s="23"/>
      <c r="L706" s="23"/>
      <c r="M706" s="23"/>
      <c r="N706" s="240"/>
      <c r="O706" s="77" t="s">
        <v>181</v>
      </c>
      <c r="BM706" s="2316">
        <v>1</v>
      </c>
      <c r="BN706" s="2316"/>
      <c r="BO706" s="2399"/>
      <c r="BP706" s="2399"/>
      <c r="BQ706" s="353"/>
      <c r="BR706" s="581"/>
      <c r="BS706" s="581"/>
      <c r="BT706" s="581"/>
      <c r="BU706" s="321"/>
      <c r="BV706" s="322"/>
      <c r="BW706" s="2316"/>
      <c r="BX706" s="2316"/>
      <c r="BY706" s="594"/>
      <c r="BZ706" s="594"/>
      <c r="CA706" s="594"/>
      <c r="CC706" s="479"/>
    </row>
    <row r="707" spans="2:82" ht="16.5" x14ac:dyDescent="0.3">
      <c r="B707" s="381"/>
      <c r="D707" s="132"/>
      <c r="E707" s="450" t="s">
        <v>39</v>
      </c>
      <c r="F707" s="433"/>
      <c r="G707" s="433"/>
      <c r="H707" s="433"/>
      <c r="I707" s="433"/>
      <c r="J707" s="433"/>
      <c r="K707" s="433"/>
      <c r="L707" s="433"/>
      <c r="M707" s="433"/>
      <c r="N707" s="452"/>
      <c r="O707" s="578"/>
      <c r="BM707" s="2316">
        <v>1</v>
      </c>
      <c r="BN707" s="2316"/>
      <c r="BO707" s="2399"/>
      <c r="BP707" s="2399"/>
      <c r="BQ707" s="335"/>
      <c r="BR707" s="575"/>
      <c r="BS707" s="575"/>
      <c r="BT707" s="575"/>
      <c r="BU707" s="2383"/>
      <c r="BV707" s="2384"/>
      <c r="BW707" s="2316"/>
      <c r="BX707" s="2316"/>
      <c r="BY707" s="594"/>
      <c r="BZ707" s="594"/>
      <c r="CA707" s="594"/>
      <c r="CC707" s="479"/>
    </row>
    <row r="708" spans="2:82" ht="16.5" x14ac:dyDescent="0.3">
      <c r="B708" s="381"/>
      <c r="D708" s="2432" t="s">
        <v>40</v>
      </c>
      <c r="E708" s="2433"/>
      <c r="F708" s="2433"/>
      <c r="G708" s="2433"/>
      <c r="H708" s="2433"/>
      <c r="I708" s="2433"/>
      <c r="J708" s="2433"/>
      <c r="K708" s="2433"/>
      <c r="L708" s="2433"/>
      <c r="M708" s="2433"/>
      <c r="N708" s="2433"/>
      <c r="O708" s="2433"/>
      <c r="P708" s="2568"/>
      <c r="Q708" s="2569"/>
      <c r="R708" s="2569"/>
      <c r="S708" s="2569"/>
      <c r="T708" s="2569"/>
      <c r="U708" s="2569"/>
      <c r="V708" s="2569"/>
      <c r="W708" s="2569"/>
      <c r="X708" s="2569"/>
      <c r="Y708" s="2569"/>
      <c r="Z708" s="2569"/>
      <c r="AA708" s="2569"/>
      <c r="AB708" s="2569"/>
      <c r="AC708" s="2569"/>
      <c r="AD708" s="2569"/>
      <c r="AE708" s="2569"/>
      <c r="AF708" s="2569"/>
      <c r="AG708" s="2569"/>
      <c r="AH708" s="2569"/>
      <c r="AI708" s="2569"/>
      <c r="AJ708" s="2569"/>
      <c r="AK708" s="2569"/>
      <c r="AL708" s="2569"/>
      <c r="AM708" s="2569"/>
      <c r="AN708" s="2569"/>
      <c r="AO708" s="2569"/>
      <c r="AP708" s="2569"/>
      <c r="AQ708" s="2569"/>
      <c r="AR708" s="2569"/>
      <c r="AS708" s="2569"/>
      <c r="AT708" s="2569"/>
      <c r="AU708" s="2569"/>
      <c r="AV708" s="2569"/>
      <c r="AW708" s="2569"/>
      <c r="AX708" s="2569"/>
      <c r="AY708" s="2569"/>
      <c r="AZ708" s="2569"/>
      <c r="BA708" s="2569"/>
      <c r="BB708" s="2569"/>
      <c r="BC708" s="2569"/>
      <c r="BD708" s="2569"/>
      <c r="BE708" s="2569"/>
      <c r="BF708" s="2569"/>
      <c r="BG708" s="2569"/>
      <c r="BH708" s="2569"/>
      <c r="BI708" s="2569"/>
      <c r="BJ708" s="2569"/>
      <c r="BK708" s="2569"/>
      <c r="BL708" s="2570"/>
      <c r="BM708" s="2397">
        <v>6</v>
      </c>
      <c r="BN708" s="2398"/>
      <c r="BO708" s="2397">
        <f>SUM(BO699:BP707)</f>
        <v>0</v>
      </c>
      <c r="BP708" s="2398"/>
      <c r="BQ708" s="586">
        <f>BO703+BO704+BO705</f>
        <v>0</v>
      </c>
      <c r="BR708" s="633">
        <f>BM703+BM704+BM705</f>
        <v>3</v>
      </c>
      <c r="BS708" s="634">
        <f>BM699+BM701+BM702</f>
        <v>3</v>
      </c>
      <c r="BT708" s="633">
        <f>BM700+BM706</f>
        <v>2</v>
      </c>
      <c r="BU708" s="2427"/>
      <c r="BV708" s="2428"/>
      <c r="BW708" s="2397">
        <f>SUM(BW703:BX705)</f>
        <v>0</v>
      </c>
      <c r="BX708" s="2398"/>
      <c r="BY708" s="341"/>
      <c r="BZ708" s="341"/>
      <c r="CA708" s="341"/>
      <c r="CC708" s="479"/>
    </row>
    <row r="709" spans="2:82" ht="9.9499999999999993" customHeight="1" x14ac:dyDescent="0.25">
      <c r="B709" s="381"/>
      <c r="D709" s="365"/>
      <c r="E709" s="365"/>
      <c r="F709" s="365"/>
      <c r="G709" s="365"/>
      <c r="H709" s="365"/>
      <c r="I709" s="365"/>
      <c r="J709" s="365"/>
      <c r="K709" s="365"/>
      <c r="L709" s="365"/>
      <c r="M709" s="365"/>
      <c r="N709" s="365"/>
      <c r="O709" s="365"/>
      <c r="P709" s="365"/>
      <c r="Q709" s="365"/>
      <c r="R709" s="365"/>
      <c r="S709" s="365"/>
      <c r="T709" s="365"/>
      <c r="U709" s="399"/>
      <c r="V709" s="399"/>
      <c r="W709" s="399"/>
      <c r="X709" s="399"/>
      <c r="Y709" s="399"/>
      <c r="Z709" s="399"/>
      <c r="AA709" s="399"/>
      <c r="AB709" s="399"/>
      <c r="AC709" s="399"/>
      <c r="AD709" s="399"/>
      <c r="AE709" s="399"/>
      <c r="AF709" s="399"/>
      <c r="AG709" s="399"/>
      <c r="AH709" s="399"/>
      <c r="AI709" s="399"/>
      <c r="AJ709" s="710"/>
      <c r="AK709" s="710"/>
      <c r="AL709" s="365"/>
      <c r="AM709" s="365"/>
      <c r="BY709" s="474"/>
      <c r="BZ709" s="474"/>
      <c r="CA709" s="474"/>
      <c r="CC709" s="479"/>
    </row>
    <row r="710" spans="2:82" s="597" customFormat="1" ht="18" customHeight="1" x14ac:dyDescent="0.25">
      <c r="B710" s="479"/>
      <c r="D710" s="2514" t="s">
        <v>276</v>
      </c>
      <c r="E710" s="2515"/>
      <c r="F710" s="2515"/>
      <c r="G710" s="2515"/>
      <c r="H710" s="2515"/>
      <c r="I710" s="2515"/>
      <c r="J710" s="2515"/>
      <c r="K710" s="2515"/>
      <c r="L710" s="2515"/>
      <c r="M710" s="2515"/>
      <c r="N710" s="2515"/>
      <c r="O710" s="2515"/>
      <c r="P710" s="2515"/>
      <c r="Q710" s="2515"/>
      <c r="R710" s="2515"/>
      <c r="S710" s="2515"/>
      <c r="T710" s="2515"/>
      <c r="U710" s="2515"/>
      <c r="V710" s="2515"/>
      <c r="W710" s="2515"/>
      <c r="X710" s="2515"/>
      <c r="Y710" s="2515"/>
      <c r="Z710" s="2515"/>
      <c r="AA710" s="2515"/>
      <c r="AB710" s="2515"/>
      <c r="AC710" s="2515"/>
      <c r="AD710" s="2515"/>
      <c r="AE710" s="2515"/>
      <c r="AF710" s="2515"/>
      <c r="AG710" s="2515"/>
      <c r="AH710" s="2515"/>
      <c r="AI710" s="2515"/>
      <c r="AJ710" s="2515"/>
      <c r="AK710" s="2515"/>
      <c r="AL710" s="2515"/>
      <c r="AM710" s="2515"/>
      <c r="AN710" s="2515"/>
      <c r="AO710" s="2515"/>
      <c r="AP710" s="2515"/>
      <c r="AQ710" s="2515"/>
      <c r="AR710" s="2515"/>
      <c r="AS710" s="2515"/>
      <c r="AT710" s="2515"/>
      <c r="AU710" s="2515"/>
      <c r="AV710" s="2515"/>
      <c r="AW710" s="2515"/>
      <c r="AX710" s="2515"/>
      <c r="AY710" s="2515"/>
      <c r="AZ710" s="2515"/>
      <c r="BA710" s="2515"/>
      <c r="BB710" s="2515"/>
      <c r="BC710" s="2515"/>
      <c r="BD710" s="2515"/>
      <c r="BE710" s="2515"/>
      <c r="BF710" s="2515"/>
      <c r="BG710" s="2515"/>
      <c r="BH710" s="2515"/>
      <c r="BI710" s="2515"/>
      <c r="BJ710" s="2515"/>
      <c r="BK710" s="2515"/>
      <c r="BL710" s="2516"/>
      <c r="BM710" s="2275" t="s">
        <v>117</v>
      </c>
      <c r="BN710" s="2275"/>
      <c r="BO710" s="2275" t="s">
        <v>119</v>
      </c>
      <c r="BP710" s="2275"/>
      <c r="BQ710" s="2195" t="s">
        <v>490</v>
      </c>
      <c r="BR710" s="2544"/>
      <c r="BS710" s="2544"/>
      <c r="BT710" s="2544"/>
      <c r="BU710" s="2544"/>
      <c r="BV710" s="2196"/>
      <c r="BW710" s="2195" t="s">
        <v>484</v>
      </c>
      <c r="BX710" s="2196"/>
      <c r="BY710" s="2195" t="s">
        <v>485</v>
      </c>
      <c r="BZ710" s="2544"/>
      <c r="CA710" s="2196"/>
      <c r="CC710" s="479"/>
    </row>
    <row r="711" spans="2:82" s="597" customFormat="1" ht="18" customHeight="1" x14ac:dyDescent="0.25">
      <c r="B711" s="479"/>
      <c r="D711" s="2517"/>
      <c r="E711" s="2518"/>
      <c r="F711" s="2518"/>
      <c r="G711" s="2518"/>
      <c r="H711" s="2518"/>
      <c r="I711" s="2518"/>
      <c r="J711" s="2518"/>
      <c r="K711" s="2518"/>
      <c r="L711" s="2518"/>
      <c r="M711" s="2518"/>
      <c r="N711" s="2518"/>
      <c r="O711" s="2518"/>
      <c r="P711" s="2518"/>
      <c r="Q711" s="2518"/>
      <c r="R711" s="2518"/>
      <c r="S711" s="2518"/>
      <c r="T711" s="2518"/>
      <c r="U711" s="2518"/>
      <c r="V711" s="2518"/>
      <c r="W711" s="2518"/>
      <c r="X711" s="2518"/>
      <c r="Y711" s="2518"/>
      <c r="Z711" s="2518"/>
      <c r="AA711" s="2518"/>
      <c r="AB711" s="2518"/>
      <c r="AC711" s="2518"/>
      <c r="AD711" s="2518"/>
      <c r="AE711" s="2518"/>
      <c r="AF711" s="2518"/>
      <c r="AG711" s="2518"/>
      <c r="AH711" s="2518"/>
      <c r="AI711" s="2518"/>
      <c r="AJ711" s="2518"/>
      <c r="AK711" s="2518"/>
      <c r="AL711" s="2518"/>
      <c r="AM711" s="2518"/>
      <c r="AN711" s="2518"/>
      <c r="AO711" s="2518"/>
      <c r="AP711" s="2518"/>
      <c r="AQ711" s="2518"/>
      <c r="AR711" s="2518"/>
      <c r="AS711" s="2518"/>
      <c r="AT711" s="2518"/>
      <c r="AU711" s="2518"/>
      <c r="AV711" s="2518"/>
      <c r="AW711" s="2518"/>
      <c r="AX711" s="2518"/>
      <c r="AY711" s="2518"/>
      <c r="AZ711" s="2518"/>
      <c r="BA711" s="2518"/>
      <c r="BB711" s="2518"/>
      <c r="BC711" s="2518"/>
      <c r="BD711" s="2518"/>
      <c r="BE711" s="2518"/>
      <c r="BF711" s="2518"/>
      <c r="BG711" s="2518"/>
      <c r="BH711" s="2518"/>
      <c r="BI711" s="2518"/>
      <c r="BJ711" s="2518"/>
      <c r="BK711" s="2518"/>
      <c r="BL711" s="2519"/>
      <c r="BM711" s="2275"/>
      <c r="BN711" s="2275"/>
      <c r="BO711" s="2275"/>
      <c r="BP711" s="2275"/>
      <c r="BQ711" s="2197"/>
      <c r="BR711" s="2545"/>
      <c r="BS711" s="2545"/>
      <c r="BT711" s="2545"/>
      <c r="BU711" s="2545"/>
      <c r="BV711" s="2198"/>
      <c r="BW711" s="2197"/>
      <c r="BX711" s="2198"/>
      <c r="BY711" s="2197"/>
      <c r="BZ711" s="2545"/>
      <c r="CA711" s="2198"/>
      <c r="CC711" s="479"/>
    </row>
    <row r="712" spans="2:82" s="597" customFormat="1" x14ac:dyDescent="0.25">
      <c r="B712" s="479"/>
      <c r="D712" s="2517"/>
      <c r="E712" s="2518"/>
      <c r="F712" s="2518"/>
      <c r="G712" s="2518"/>
      <c r="H712" s="2518"/>
      <c r="I712" s="2518"/>
      <c r="J712" s="2518"/>
      <c r="K712" s="2518"/>
      <c r="L712" s="2518"/>
      <c r="M712" s="2518"/>
      <c r="N712" s="2518"/>
      <c r="O712" s="2518"/>
      <c r="P712" s="2518"/>
      <c r="Q712" s="2518"/>
      <c r="R712" s="2518"/>
      <c r="S712" s="2518"/>
      <c r="T712" s="2518"/>
      <c r="U712" s="2518"/>
      <c r="V712" s="2518"/>
      <c r="W712" s="2518"/>
      <c r="X712" s="2518"/>
      <c r="Y712" s="2518"/>
      <c r="Z712" s="2518"/>
      <c r="AA712" s="2518"/>
      <c r="AB712" s="2518"/>
      <c r="AC712" s="2518"/>
      <c r="AD712" s="2518"/>
      <c r="AE712" s="2518"/>
      <c r="AF712" s="2518"/>
      <c r="AG712" s="2518"/>
      <c r="AH712" s="2518"/>
      <c r="AI712" s="2518"/>
      <c r="AJ712" s="2518"/>
      <c r="AK712" s="2518"/>
      <c r="AL712" s="2518"/>
      <c r="AM712" s="2518"/>
      <c r="AN712" s="2518"/>
      <c r="AO712" s="2518"/>
      <c r="AP712" s="2518"/>
      <c r="AQ712" s="2518"/>
      <c r="AR712" s="2518"/>
      <c r="AS712" s="2518"/>
      <c r="AT712" s="2518"/>
      <c r="AU712" s="2518"/>
      <c r="AV712" s="2518"/>
      <c r="AW712" s="2518"/>
      <c r="AX712" s="2518"/>
      <c r="AY712" s="2518"/>
      <c r="AZ712" s="2518"/>
      <c r="BA712" s="2518"/>
      <c r="BB712" s="2518"/>
      <c r="BC712" s="2518"/>
      <c r="BD712" s="2518"/>
      <c r="BE712" s="2518"/>
      <c r="BF712" s="2518"/>
      <c r="BG712" s="2518"/>
      <c r="BH712" s="2518"/>
      <c r="BI712" s="2518"/>
      <c r="BJ712" s="2518"/>
      <c r="BK712" s="2518"/>
      <c r="BL712" s="2519"/>
      <c r="BM712" s="2275"/>
      <c r="BN712" s="2275"/>
      <c r="BO712" s="2275"/>
      <c r="BP712" s="2275"/>
      <c r="BQ712" s="2197"/>
      <c r="BR712" s="2545"/>
      <c r="BS712" s="2545"/>
      <c r="BT712" s="2545"/>
      <c r="BU712" s="2545"/>
      <c r="BV712" s="2198"/>
      <c r="BW712" s="2197"/>
      <c r="BX712" s="2198"/>
      <c r="BY712" s="2197"/>
      <c r="BZ712" s="2545"/>
      <c r="CA712" s="2198"/>
      <c r="CC712" s="479"/>
    </row>
    <row r="713" spans="2:82" s="597" customFormat="1" x14ac:dyDescent="0.25">
      <c r="B713" s="479"/>
      <c r="D713" s="2517"/>
      <c r="E713" s="2518"/>
      <c r="F713" s="2518"/>
      <c r="G713" s="2518"/>
      <c r="H713" s="2518"/>
      <c r="I713" s="2518"/>
      <c r="J713" s="2518"/>
      <c r="K713" s="2518"/>
      <c r="L713" s="2518"/>
      <c r="M713" s="2518"/>
      <c r="N713" s="2518"/>
      <c r="O713" s="2518"/>
      <c r="P713" s="2518"/>
      <c r="Q713" s="2518"/>
      <c r="R713" s="2518"/>
      <c r="S713" s="2518"/>
      <c r="T713" s="2518"/>
      <c r="U713" s="2518"/>
      <c r="V713" s="2518"/>
      <c r="W713" s="2518"/>
      <c r="X713" s="2518"/>
      <c r="Y713" s="2518"/>
      <c r="Z713" s="2518"/>
      <c r="AA713" s="2518"/>
      <c r="AB713" s="2518"/>
      <c r="AC713" s="2518"/>
      <c r="AD713" s="2518"/>
      <c r="AE713" s="2518"/>
      <c r="AF713" s="2518"/>
      <c r="AG713" s="2518"/>
      <c r="AH713" s="2518"/>
      <c r="AI713" s="2518"/>
      <c r="AJ713" s="2518"/>
      <c r="AK713" s="2518"/>
      <c r="AL713" s="2518"/>
      <c r="AM713" s="2518"/>
      <c r="AN713" s="2518"/>
      <c r="AO713" s="2518"/>
      <c r="AP713" s="2518"/>
      <c r="AQ713" s="2518"/>
      <c r="AR713" s="2518"/>
      <c r="AS713" s="2518"/>
      <c r="AT713" s="2518"/>
      <c r="AU713" s="2518"/>
      <c r="AV713" s="2518"/>
      <c r="AW713" s="2518"/>
      <c r="AX713" s="2518"/>
      <c r="AY713" s="2518"/>
      <c r="AZ713" s="2518"/>
      <c r="BA713" s="2518"/>
      <c r="BB713" s="2518"/>
      <c r="BC713" s="2518"/>
      <c r="BD713" s="2518"/>
      <c r="BE713" s="2518"/>
      <c r="BF713" s="2518"/>
      <c r="BG713" s="2518"/>
      <c r="BH713" s="2518"/>
      <c r="BI713" s="2518"/>
      <c r="BJ713" s="2518"/>
      <c r="BK713" s="2518"/>
      <c r="BL713" s="2519"/>
      <c r="BM713" s="2275"/>
      <c r="BN713" s="2275"/>
      <c r="BO713" s="2275"/>
      <c r="BP713" s="2275"/>
      <c r="BQ713" s="2197"/>
      <c r="BR713" s="2545"/>
      <c r="BS713" s="2545"/>
      <c r="BT713" s="2545"/>
      <c r="BU713" s="2545"/>
      <c r="BV713" s="2198"/>
      <c r="BW713" s="2197"/>
      <c r="BX713" s="2198"/>
      <c r="BY713" s="2197"/>
      <c r="BZ713" s="2545"/>
      <c r="CA713" s="2198"/>
      <c r="CC713" s="479"/>
    </row>
    <row r="714" spans="2:82" s="597" customFormat="1" x14ac:dyDescent="0.25">
      <c r="B714" s="479"/>
      <c r="D714" s="2266" t="s">
        <v>118</v>
      </c>
      <c r="E714" s="2267"/>
      <c r="F714" s="2267"/>
      <c r="G714" s="2267"/>
      <c r="H714" s="2267"/>
      <c r="I714" s="2267"/>
      <c r="J714" s="2267"/>
      <c r="K714" s="2267"/>
      <c r="L714" s="2267"/>
      <c r="M714" s="2267"/>
      <c r="N714" s="2267"/>
      <c r="O714" s="2267"/>
      <c r="P714" s="2267"/>
      <c r="Q714" s="2267"/>
      <c r="R714" s="2267"/>
      <c r="S714" s="2267"/>
      <c r="T714" s="2267"/>
      <c r="U714" s="2267"/>
      <c r="V714" s="2267"/>
      <c r="W714" s="2267"/>
      <c r="X714" s="2267"/>
      <c r="Y714" s="2267"/>
      <c r="Z714" s="2267"/>
      <c r="AA714" s="2267"/>
      <c r="AB714" s="2267"/>
      <c r="AC714" s="2267"/>
      <c r="AD714" s="2267"/>
      <c r="AE714" s="2267"/>
      <c r="AF714" s="2267"/>
      <c r="AG714" s="2267"/>
      <c r="AH714" s="2267"/>
      <c r="AI714" s="2267"/>
      <c r="AJ714" s="2267"/>
      <c r="AK714" s="2267"/>
      <c r="AL714" s="2267"/>
      <c r="AM714" s="2267"/>
      <c r="AN714" s="2267"/>
      <c r="AO714" s="2267"/>
      <c r="AP714" s="2267"/>
      <c r="AQ714" s="2267"/>
      <c r="AR714" s="2267"/>
      <c r="AS714" s="2267"/>
      <c r="AT714" s="2267"/>
      <c r="AU714" s="2267"/>
      <c r="AV714" s="2267"/>
      <c r="AW714" s="2267"/>
      <c r="AX714" s="2267"/>
      <c r="AY714" s="2267"/>
      <c r="AZ714" s="2267"/>
      <c r="BA714" s="2267"/>
      <c r="BB714" s="2267"/>
      <c r="BC714" s="2267"/>
      <c r="BD714" s="2267"/>
      <c r="BE714" s="2267"/>
      <c r="BF714" s="2267"/>
      <c r="BG714" s="2267"/>
      <c r="BH714" s="2267"/>
      <c r="BI714" s="2267"/>
      <c r="BJ714" s="2267"/>
      <c r="BK714" s="2267"/>
      <c r="BL714" s="2268"/>
      <c r="BM714" s="2509">
        <f>BM590+BM613+BM629+BM652+BM667+BM683+BM691+BM708</f>
        <v>118</v>
      </c>
      <c r="BN714" s="2509"/>
      <c r="BO714" s="2509">
        <f>BO590+BO613+BO629+BO652+BO667+BO683+BO691+BO708</f>
        <v>87</v>
      </c>
      <c r="BP714" s="2509"/>
      <c r="BQ714" s="2611">
        <f>BQ590+BQ613+BQ629+BQ652+BQ667+BQ683+BQ691+BQ708</f>
        <v>59</v>
      </c>
      <c r="BR714" s="2612"/>
      <c r="BS714" s="2612"/>
      <c r="BT714" s="2612"/>
      <c r="BU714" s="2613"/>
      <c r="BV714" s="2667">
        <f>BQ714/BO714</f>
        <v>0.67816091954022983</v>
      </c>
      <c r="BW714" s="2523">
        <f>BO714/BM714</f>
        <v>0.73728813559322037</v>
      </c>
      <c r="BX714" s="2524"/>
      <c r="BY714" s="2523" t="str">
        <f>IF(BW714&lt;50%,"NO RATING",IF(BW714&lt;=60%,"ONE STAR",IF(BW714&lt;=70%,"TWO STARS",IF(BW714&lt;=80%,"THREE STARS",IF(BW714&lt;=90%,"FOUR STARS",IF(BW714&gt;90%,"FIVE STARS",""))))))</f>
        <v>THREE STARS</v>
      </c>
      <c r="BZ714" s="2547"/>
      <c r="CA714" s="2524"/>
      <c r="CC714" s="479"/>
    </row>
    <row r="715" spans="2:82" s="597" customFormat="1" x14ac:dyDescent="0.25">
      <c r="B715" s="479"/>
      <c r="D715" s="2218"/>
      <c r="E715" s="2219"/>
      <c r="F715" s="2219"/>
      <c r="G715" s="2219"/>
      <c r="H715" s="2219"/>
      <c r="I715" s="2219"/>
      <c r="J715" s="2219"/>
      <c r="K715" s="2219"/>
      <c r="L715" s="2219"/>
      <c r="M715" s="2219"/>
      <c r="N715" s="2219"/>
      <c r="O715" s="2219"/>
      <c r="P715" s="2219"/>
      <c r="Q715" s="2219"/>
      <c r="R715" s="2219"/>
      <c r="S715" s="2219"/>
      <c r="T715" s="2219"/>
      <c r="U715" s="2219"/>
      <c r="V715" s="2219"/>
      <c r="W715" s="2219"/>
      <c r="X715" s="2219"/>
      <c r="Y715" s="2219"/>
      <c r="Z715" s="2219"/>
      <c r="AA715" s="2219"/>
      <c r="AB715" s="2219"/>
      <c r="AC715" s="2219"/>
      <c r="AD715" s="2219"/>
      <c r="AE715" s="2219"/>
      <c r="AF715" s="2219"/>
      <c r="AG715" s="2219"/>
      <c r="AH715" s="2219"/>
      <c r="AI715" s="2219"/>
      <c r="AJ715" s="2219"/>
      <c r="AK715" s="2219"/>
      <c r="AL715" s="2219"/>
      <c r="AM715" s="2219"/>
      <c r="AN715" s="2219"/>
      <c r="AO715" s="2219"/>
      <c r="AP715" s="2219"/>
      <c r="AQ715" s="2219"/>
      <c r="AR715" s="2219"/>
      <c r="AS715" s="2219"/>
      <c r="AT715" s="2219"/>
      <c r="AU715" s="2219"/>
      <c r="AV715" s="2219"/>
      <c r="AW715" s="2219"/>
      <c r="AX715" s="2219"/>
      <c r="AY715" s="2219"/>
      <c r="AZ715" s="2219"/>
      <c r="BA715" s="2219"/>
      <c r="BB715" s="2219"/>
      <c r="BC715" s="2219"/>
      <c r="BD715" s="2219"/>
      <c r="BE715" s="2219"/>
      <c r="BF715" s="2219"/>
      <c r="BG715" s="2219"/>
      <c r="BH715" s="2219"/>
      <c r="BI715" s="2219"/>
      <c r="BJ715" s="2219"/>
      <c r="BK715" s="2219"/>
      <c r="BL715" s="2220"/>
      <c r="BM715" s="2509"/>
      <c r="BN715" s="2509"/>
      <c r="BO715" s="2509"/>
      <c r="BP715" s="2509"/>
      <c r="BQ715" s="2614"/>
      <c r="BR715" s="2615"/>
      <c r="BS715" s="2615"/>
      <c r="BT715" s="2615"/>
      <c r="BU715" s="2616"/>
      <c r="BV715" s="2668"/>
      <c r="BW715" s="2525"/>
      <c r="BX715" s="2526"/>
      <c r="BY715" s="2525"/>
      <c r="BZ715" s="2548"/>
      <c r="CA715" s="2526"/>
      <c r="CC715" s="479"/>
    </row>
    <row r="716" spans="2:82" s="597" customFormat="1" x14ac:dyDescent="0.25">
      <c r="B716" s="479"/>
      <c r="D716" s="2215" t="s">
        <v>120</v>
      </c>
      <c r="E716" s="2216"/>
      <c r="F716" s="2216"/>
      <c r="G716" s="2216"/>
      <c r="H716" s="2216"/>
      <c r="I716" s="2216"/>
      <c r="J716" s="2216"/>
      <c r="K716" s="2216"/>
      <c r="L716" s="2216"/>
      <c r="M716" s="2216"/>
      <c r="N716" s="2216"/>
      <c r="O716" s="2216"/>
      <c r="P716" s="2216"/>
      <c r="Q716" s="2216"/>
      <c r="R716" s="2216"/>
      <c r="S716" s="2216"/>
      <c r="T716" s="2216"/>
      <c r="U716" s="2216"/>
      <c r="V716" s="2216"/>
      <c r="W716" s="2216"/>
      <c r="X716" s="2216"/>
      <c r="Y716" s="2216"/>
      <c r="Z716" s="2216"/>
      <c r="AA716" s="2216"/>
      <c r="AB716" s="2216"/>
      <c r="AC716" s="2216"/>
      <c r="AD716" s="2216"/>
      <c r="AE716" s="2216"/>
      <c r="AF716" s="2216"/>
      <c r="AG716" s="2216"/>
      <c r="AH716" s="2216"/>
      <c r="AI716" s="2216"/>
      <c r="AJ716" s="2216"/>
      <c r="AK716" s="2216"/>
      <c r="AL716" s="2216"/>
      <c r="AM716" s="2216"/>
      <c r="AN716" s="2216"/>
      <c r="AO716" s="2216"/>
      <c r="AP716" s="2216"/>
      <c r="AQ716" s="2216"/>
      <c r="AR716" s="2216"/>
      <c r="AS716" s="2216"/>
      <c r="AT716" s="2216"/>
      <c r="AU716" s="2216"/>
      <c r="AV716" s="2216"/>
      <c r="AW716" s="2216"/>
      <c r="AX716" s="2216"/>
      <c r="AY716" s="2216"/>
      <c r="AZ716" s="2216"/>
      <c r="BA716" s="2216"/>
      <c r="BB716" s="2216"/>
      <c r="BC716" s="2216"/>
      <c r="BD716" s="2216"/>
      <c r="BE716" s="2216"/>
      <c r="BF716" s="2216"/>
      <c r="BG716" s="2216"/>
      <c r="BH716" s="2216"/>
      <c r="BI716" s="2216"/>
      <c r="BJ716" s="2216"/>
      <c r="BK716" s="2216"/>
      <c r="BL716" s="2217"/>
      <c r="BM716" s="2509">
        <f>BM590+BM613+BM630+BM652+BM667+BM683+BM691+BM708</f>
        <v>118</v>
      </c>
      <c r="BN716" s="2509"/>
      <c r="BO716" s="2509">
        <f>BO590+BO613+BO630+BO652+BO667+BO683+BO691+BO708</f>
        <v>87</v>
      </c>
      <c r="BP716" s="2509"/>
      <c r="BQ716" s="2611">
        <f>BQ590+BQ613+BQ630+BQ652+BQ667+BQ683+BQ691+BQ708</f>
        <v>59</v>
      </c>
      <c r="BR716" s="2612"/>
      <c r="BS716" s="2612"/>
      <c r="BT716" s="2612"/>
      <c r="BU716" s="2613"/>
      <c r="BV716" s="2667">
        <f>BQ716/BO716</f>
        <v>0.67816091954022983</v>
      </c>
      <c r="BW716" s="2523">
        <f>BO716/BM716</f>
        <v>0.73728813559322037</v>
      </c>
      <c r="BX716" s="2524"/>
      <c r="BY716" s="2523" t="str">
        <f>IF(BW716&lt;50%,"NO RATING",IF(BW716&lt;=60%,"ONE STAR",IF(BW716&lt;=70%,"TWO STARS",IF(BW716&lt;=80%,"THREE STARS",IF(BW716&lt;=90%,"FOUR STARS",IF(BW716&gt;90%,"FIVE STARS",""))))))</f>
        <v>THREE STARS</v>
      </c>
      <c r="BZ716" s="2547"/>
      <c r="CA716" s="2524"/>
      <c r="CC716" s="479"/>
    </row>
    <row r="717" spans="2:82" s="597" customFormat="1" x14ac:dyDescent="0.25">
      <c r="B717" s="479"/>
      <c r="D717" s="2218"/>
      <c r="E717" s="2219"/>
      <c r="F717" s="2219"/>
      <c r="G717" s="2219"/>
      <c r="H717" s="2219"/>
      <c r="I717" s="2219"/>
      <c r="J717" s="2219"/>
      <c r="K717" s="2219"/>
      <c r="L717" s="2219"/>
      <c r="M717" s="2219"/>
      <c r="N717" s="2219"/>
      <c r="O717" s="2219"/>
      <c r="P717" s="2219"/>
      <c r="Q717" s="2219"/>
      <c r="R717" s="2219"/>
      <c r="S717" s="2219"/>
      <c r="T717" s="2219"/>
      <c r="U717" s="2219"/>
      <c r="V717" s="2219"/>
      <c r="W717" s="2219"/>
      <c r="X717" s="2219"/>
      <c r="Y717" s="2219"/>
      <c r="Z717" s="2219"/>
      <c r="AA717" s="2219"/>
      <c r="AB717" s="2219"/>
      <c r="AC717" s="2219"/>
      <c r="AD717" s="2219"/>
      <c r="AE717" s="2219"/>
      <c r="AF717" s="2219"/>
      <c r="AG717" s="2219"/>
      <c r="AH717" s="2219"/>
      <c r="AI717" s="2219"/>
      <c r="AJ717" s="2219"/>
      <c r="AK717" s="2219"/>
      <c r="AL717" s="2219"/>
      <c r="AM717" s="2219"/>
      <c r="AN717" s="2219"/>
      <c r="AO717" s="2219"/>
      <c r="AP717" s="2219"/>
      <c r="AQ717" s="2219"/>
      <c r="AR717" s="2219"/>
      <c r="AS717" s="2219"/>
      <c r="AT717" s="2219"/>
      <c r="AU717" s="2219"/>
      <c r="AV717" s="2219"/>
      <c r="AW717" s="2219"/>
      <c r="AX717" s="2219"/>
      <c r="AY717" s="2219"/>
      <c r="AZ717" s="2219"/>
      <c r="BA717" s="2219"/>
      <c r="BB717" s="2219"/>
      <c r="BC717" s="2219"/>
      <c r="BD717" s="2219"/>
      <c r="BE717" s="2219"/>
      <c r="BF717" s="2219"/>
      <c r="BG717" s="2219"/>
      <c r="BH717" s="2219"/>
      <c r="BI717" s="2219"/>
      <c r="BJ717" s="2219"/>
      <c r="BK717" s="2219"/>
      <c r="BL717" s="2220"/>
      <c r="BM717" s="2509"/>
      <c r="BN717" s="2509"/>
      <c r="BO717" s="2509"/>
      <c r="BP717" s="2509"/>
      <c r="BQ717" s="2614"/>
      <c r="BR717" s="2615"/>
      <c r="BS717" s="2615"/>
      <c r="BT717" s="2615"/>
      <c r="BU717" s="2616"/>
      <c r="BV717" s="2668"/>
      <c r="BW717" s="2525"/>
      <c r="BX717" s="2526"/>
      <c r="BY717" s="2525"/>
      <c r="BZ717" s="2548"/>
      <c r="CA717" s="2526"/>
      <c r="CC717" s="479"/>
    </row>
    <row r="718" spans="2:82" s="597" customFormat="1" ht="9.9499999999999993" customHeight="1" x14ac:dyDescent="0.25">
      <c r="B718" s="479"/>
      <c r="X718" s="683"/>
      <c r="Y718" s="683"/>
      <c r="Z718" s="683"/>
      <c r="AA718" s="683"/>
      <c r="AB718" s="683"/>
      <c r="AC718" s="683"/>
      <c r="AD718" s="683"/>
      <c r="AE718" s="683"/>
      <c r="AF718" s="683"/>
      <c r="AG718" s="683"/>
      <c r="AH718" s="683"/>
      <c r="AI718" s="683"/>
      <c r="AJ718" s="708"/>
      <c r="AK718" s="708"/>
      <c r="AN718" s="451"/>
      <c r="AO718" s="451"/>
      <c r="AP718" s="451"/>
      <c r="AQ718" s="451"/>
      <c r="AR718" s="451"/>
      <c r="AS718" s="451"/>
      <c r="AT718" s="451"/>
      <c r="BC718" s="708"/>
      <c r="BD718" s="708"/>
      <c r="BJ718" s="451"/>
      <c r="BK718" s="451"/>
      <c r="BL718" s="451"/>
      <c r="BY718" s="474"/>
      <c r="BZ718" s="474"/>
      <c r="CA718" s="474"/>
      <c r="CC718" s="479"/>
    </row>
    <row r="719" spans="2:82" ht="14.1" customHeight="1" x14ac:dyDescent="0.25">
      <c r="B719" s="381"/>
      <c r="C719" s="381"/>
      <c r="D719" s="381"/>
      <c r="E719" s="381"/>
      <c r="F719" s="381"/>
      <c r="G719" s="381"/>
      <c r="H719" s="381"/>
      <c r="I719" s="381"/>
      <c r="J719" s="381"/>
      <c r="K719" s="381"/>
      <c r="L719" s="381"/>
      <c r="M719" s="381"/>
      <c r="N719" s="381"/>
      <c r="O719" s="381"/>
      <c r="P719" s="381"/>
      <c r="Q719" s="381"/>
      <c r="R719" s="381"/>
      <c r="S719" s="381"/>
      <c r="T719" s="381"/>
      <c r="U719" s="479"/>
      <c r="V719" s="479"/>
      <c r="W719" s="479"/>
      <c r="X719" s="479"/>
      <c r="Y719" s="479"/>
      <c r="Z719" s="479"/>
      <c r="AA719" s="479"/>
      <c r="AB719" s="479"/>
      <c r="AC719" s="479"/>
      <c r="AD719" s="479"/>
      <c r="AE719" s="479"/>
      <c r="AF719" s="479"/>
      <c r="AG719" s="479"/>
      <c r="AH719" s="479"/>
      <c r="AI719" s="479"/>
      <c r="AJ719" s="716"/>
      <c r="AK719" s="716"/>
      <c r="AL719" s="381"/>
      <c r="AM719" s="381"/>
      <c r="AN719" s="382"/>
      <c r="AO719" s="382"/>
      <c r="AP719" s="382"/>
      <c r="AQ719" s="382"/>
      <c r="AR719" s="382"/>
      <c r="AS719" s="382"/>
      <c r="AT719" s="382"/>
      <c r="AU719" s="381"/>
      <c r="AV719" s="381"/>
      <c r="AW719" s="381"/>
      <c r="AX719" s="381"/>
      <c r="AY719" s="381"/>
      <c r="AZ719" s="479"/>
      <c r="BA719" s="479"/>
      <c r="BB719" s="479"/>
      <c r="BC719" s="716"/>
      <c r="BD719" s="716"/>
      <c r="BE719" s="381"/>
      <c r="BF719" s="381"/>
      <c r="BG719" s="479"/>
      <c r="BH719" s="479"/>
      <c r="BI719" s="479"/>
      <c r="BJ719" s="382"/>
      <c r="BK719" s="382"/>
      <c r="BL719" s="382"/>
      <c r="BM719" s="381"/>
      <c r="BN719" s="381"/>
      <c r="BO719" s="381"/>
      <c r="BP719" s="381"/>
      <c r="BQ719" s="381"/>
      <c r="BR719" s="479"/>
      <c r="BS719" s="479"/>
      <c r="BT719" s="479"/>
      <c r="BU719" s="381"/>
      <c r="BV719" s="381"/>
      <c r="BW719" s="381"/>
      <c r="BX719" s="381"/>
      <c r="BY719" s="479"/>
      <c r="BZ719" s="479"/>
      <c r="CA719" s="479"/>
      <c r="CB719" s="381"/>
      <c r="CC719" s="479"/>
      <c r="CD719" s="474"/>
    </row>
    <row r="720" spans="2:82" x14ac:dyDescent="0.25">
      <c r="BY720" s="474"/>
      <c r="BZ720" s="474"/>
      <c r="CA720" s="474"/>
    </row>
    <row r="721" spans="20:79" x14ac:dyDescent="0.25">
      <c r="BY721" s="474"/>
      <c r="BZ721" s="474"/>
      <c r="CA721" s="474"/>
    </row>
    <row r="722" spans="20:79" x14ac:dyDescent="0.25">
      <c r="BY722" s="474"/>
      <c r="BZ722" s="474"/>
      <c r="CA722" s="474"/>
    </row>
    <row r="723" spans="20:79" x14ac:dyDescent="0.25">
      <c r="BY723" s="474"/>
      <c r="BZ723" s="474"/>
      <c r="CA723" s="474"/>
    </row>
    <row r="724" spans="20:79" x14ac:dyDescent="0.25">
      <c r="BU724" s="398"/>
      <c r="BY724" s="474"/>
      <c r="BZ724" s="474"/>
      <c r="CA724" s="474"/>
    </row>
    <row r="725" spans="20:79" x14ac:dyDescent="0.25">
      <c r="BU725" s="398"/>
      <c r="BY725" s="474"/>
      <c r="BZ725" s="474"/>
      <c r="CA725" s="474"/>
    </row>
    <row r="726" spans="20:79" x14ac:dyDescent="0.25">
      <c r="BU726" s="398"/>
      <c r="BY726" s="474"/>
      <c r="BZ726" s="474"/>
      <c r="CA726" s="474"/>
    </row>
    <row r="727" spans="20:79" x14ac:dyDescent="0.25">
      <c r="BY727" s="474"/>
      <c r="BZ727" s="474"/>
      <c r="CA727" s="474"/>
    </row>
    <row r="728" spans="20:79" x14ac:dyDescent="0.25">
      <c r="T728" s="398"/>
      <c r="BY728" s="474"/>
      <c r="BZ728" s="474"/>
      <c r="CA728" s="474"/>
    </row>
    <row r="729" spans="20:79" x14ac:dyDescent="0.25">
      <c r="T729" s="398"/>
      <c r="BY729" s="474"/>
      <c r="BZ729" s="474"/>
      <c r="CA729" s="474"/>
    </row>
    <row r="730" spans="20:79" x14ac:dyDescent="0.25">
      <c r="T730" s="398"/>
      <c r="BY730" s="474"/>
      <c r="BZ730" s="474"/>
      <c r="CA730" s="474"/>
    </row>
    <row r="731" spans="20:79" x14ac:dyDescent="0.25">
      <c r="BY731" s="474"/>
      <c r="BZ731" s="474"/>
      <c r="CA731" s="474"/>
    </row>
    <row r="732" spans="20:79" x14ac:dyDescent="0.25">
      <c r="BY732" s="474"/>
      <c r="BZ732" s="474"/>
      <c r="CA732" s="474"/>
    </row>
    <row r="733" spans="20:79" x14ac:dyDescent="0.25">
      <c r="BY733" s="474"/>
      <c r="BZ733" s="474"/>
      <c r="CA733" s="474"/>
    </row>
    <row r="734" spans="20:79" x14ac:dyDescent="0.25">
      <c r="BY734" s="474"/>
      <c r="BZ734" s="474"/>
      <c r="CA734" s="474"/>
    </row>
    <row r="735" spans="20:79" x14ac:dyDescent="0.25">
      <c r="BY735" s="474"/>
      <c r="BZ735" s="474"/>
      <c r="CA735" s="474"/>
    </row>
    <row r="736" spans="20:79" x14ac:dyDescent="0.25">
      <c r="BY736" s="474"/>
      <c r="BZ736" s="474"/>
      <c r="CA736" s="474"/>
    </row>
    <row r="737" spans="77:79" x14ac:dyDescent="0.25">
      <c r="BY737" s="474"/>
      <c r="BZ737" s="474"/>
      <c r="CA737" s="474"/>
    </row>
    <row r="738" spans="77:79" x14ac:dyDescent="0.25">
      <c r="BY738" s="474"/>
      <c r="BZ738" s="474"/>
      <c r="CA738" s="474"/>
    </row>
    <row r="739" spans="77:79" x14ac:dyDescent="0.25">
      <c r="BY739" s="474"/>
      <c r="BZ739" s="474"/>
      <c r="CA739" s="474"/>
    </row>
    <row r="740" spans="77:79" x14ac:dyDescent="0.25">
      <c r="BY740" s="474"/>
      <c r="BZ740" s="474"/>
      <c r="CA740" s="474"/>
    </row>
    <row r="741" spans="77:79" x14ac:dyDescent="0.25">
      <c r="BY741" s="474"/>
      <c r="BZ741" s="474"/>
      <c r="CA741" s="474"/>
    </row>
    <row r="742" spans="77:79" x14ac:dyDescent="0.25">
      <c r="BY742" s="474"/>
      <c r="BZ742" s="474"/>
      <c r="CA742" s="474"/>
    </row>
    <row r="743" spans="77:79" x14ac:dyDescent="0.25">
      <c r="BY743" s="474"/>
      <c r="BZ743" s="474"/>
      <c r="CA743" s="474"/>
    </row>
    <row r="744" spans="77:79" x14ac:dyDescent="0.25">
      <c r="BY744" s="474"/>
      <c r="BZ744" s="474"/>
      <c r="CA744" s="474"/>
    </row>
    <row r="745" spans="77:79" x14ac:dyDescent="0.25">
      <c r="BY745" s="474"/>
      <c r="BZ745" s="474"/>
      <c r="CA745" s="474"/>
    </row>
    <row r="746" spans="77:79" x14ac:dyDescent="0.25">
      <c r="BY746" s="474"/>
      <c r="BZ746" s="474"/>
      <c r="CA746" s="474"/>
    </row>
    <row r="747" spans="77:79" x14ac:dyDescent="0.25">
      <c r="BY747" s="474"/>
      <c r="BZ747" s="474"/>
      <c r="CA747" s="474"/>
    </row>
    <row r="748" spans="77:79" x14ac:dyDescent="0.25">
      <c r="BY748" s="474"/>
      <c r="BZ748" s="474"/>
      <c r="CA748" s="474"/>
    </row>
    <row r="749" spans="77:79" x14ac:dyDescent="0.25">
      <c r="BY749" s="474"/>
      <c r="BZ749" s="474"/>
      <c r="CA749" s="474"/>
    </row>
    <row r="750" spans="77:79" x14ac:dyDescent="0.25">
      <c r="BY750" s="474"/>
      <c r="BZ750" s="474"/>
      <c r="CA750" s="474"/>
    </row>
    <row r="751" spans="77:79" x14ac:dyDescent="0.25">
      <c r="BY751" s="474"/>
      <c r="BZ751" s="474"/>
      <c r="CA751" s="474"/>
    </row>
    <row r="752" spans="77:79" x14ac:dyDescent="0.25">
      <c r="BY752" s="474"/>
      <c r="BZ752" s="474"/>
      <c r="CA752" s="474"/>
    </row>
    <row r="753" spans="77:79" x14ac:dyDescent="0.25">
      <c r="BY753" s="474"/>
      <c r="BZ753" s="474"/>
      <c r="CA753" s="474"/>
    </row>
    <row r="754" spans="77:79" x14ac:dyDescent="0.25">
      <c r="BY754" s="474"/>
      <c r="BZ754" s="474"/>
      <c r="CA754" s="474"/>
    </row>
    <row r="755" spans="77:79" x14ac:dyDescent="0.25">
      <c r="BY755" s="474"/>
      <c r="BZ755" s="474"/>
      <c r="CA755" s="474"/>
    </row>
    <row r="756" spans="77:79" x14ac:dyDescent="0.25">
      <c r="BY756" s="474"/>
      <c r="BZ756" s="474"/>
      <c r="CA756" s="474"/>
    </row>
    <row r="757" spans="77:79" x14ac:dyDescent="0.25">
      <c r="BY757" s="474"/>
      <c r="BZ757" s="474"/>
      <c r="CA757" s="474"/>
    </row>
    <row r="758" spans="77:79" x14ac:dyDescent="0.25">
      <c r="BY758" s="474"/>
      <c r="BZ758" s="474"/>
      <c r="CA758" s="474"/>
    </row>
    <row r="759" spans="77:79" x14ac:dyDescent="0.25">
      <c r="BY759" s="474"/>
      <c r="BZ759" s="474"/>
      <c r="CA759" s="474"/>
    </row>
    <row r="760" spans="77:79" x14ac:dyDescent="0.25">
      <c r="BY760" s="474"/>
      <c r="BZ760" s="474"/>
      <c r="CA760" s="474"/>
    </row>
  </sheetData>
  <dataConsolidate/>
  <mergeCells count="2614">
    <mergeCell ref="AN157:AO157"/>
    <mergeCell ref="AP157:AQ157"/>
    <mergeCell ref="AN158:AO158"/>
    <mergeCell ref="AP158:AQ158"/>
    <mergeCell ref="AN159:AO159"/>
    <mergeCell ref="AP159:AQ159"/>
    <mergeCell ref="AN160:AO160"/>
    <mergeCell ref="AP160:AQ160"/>
    <mergeCell ref="AN161:AO161"/>
    <mergeCell ref="AP161:AQ161"/>
    <mergeCell ref="X178:Y178"/>
    <mergeCell ref="X179:Y179"/>
    <mergeCell ref="AD178:AE178"/>
    <mergeCell ref="AD179:AE179"/>
    <mergeCell ref="AN147:AO147"/>
    <mergeCell ref="AP147:AQ147"/>
    <mergeCell ref="AN148:AO148"/>
    <mergeCell ref="AP148:AQ148"/>
    <mergeCell ref="AN149:AO149"/>
    <mergeCell ref="AP149:AQ149"/>
    <mergeCell ref="AN151:AO151"/>
    <mergeCell ref="AP151:AQ151"/>
    <mergeCell ref="AN152:AO152"/>
    <mergeCell ref="AP152:AQ152"/>
    <mergeCell ref="AN153:AO153"/>
    <mergeCell ref="AP153:AQ153"/>
    <mergeCell ref="AN154:AO154"/>
    <mergeCell ref="AP154:AQ154"/>
    <mergeCell ref="AN155:AO155"/>
    <mergeCell ref="AP155:AQ155"/>
    <mergeCell ref="AN156:AO156"/>
    <mergeCell ref="AP156:AQ156"/>
    <mergeCell ref="AN176:AO176"/>
    <mergeCell ref="AP176:AQ176"/>
    <mergeCell ref="AN177:AO177"/>
    <mergeCell ref="AP177:AQ177"/>
    <mergeCell ref="AN178:AO178"/>
    <mergeCell ref="AN179:AO179"/>
    <mergeCell ref="AP178:AQ178"/>
    <mergeCell ref="AP179:AQ179"/>
    <mergeCell ref="AN132:AO132"/>
    <mergeCell ref="AP132:AQ132"/>
    <mergeCell ref="AN133:AO133"/>
    <mergeCell ref="AP133:AQ133"/>
    <mergeCell ref="AN134:AO134"/>
    <mergeCell ref="AP134:AQ134"/>
    <mergeCell ref="AN135:AO135"/>
    <mergeCell ref="AP135:AQ135"/>
    <mergeCell ref="AN136:AO136"/>
    <mergeCell ref="AP136:AQ136"/>
    <mergeCell ref="AN137:AO137"/>
    <mergeCell ref="AP137:AQ137"/>
    <mergeCell ref="AN139:AO139"/>
    <mergeCell ref="AP139:AQ139"/>
    <mergeCell ref="AN140:AO140"/>
    <mergeCell ref="AP140:AQ140"/>
    <mergeCell ref="AN141:AO141"/>
    <mergeCell ref="AP141:AQ141"/>
    <mergeCell ref="AN142:AO142"/>
    <mergeCell ref="AP142:AQ142"/>
    <mergeCell ref="AN143:AO143"/>
    <mergeCell ref="AP143:AQ143"/>
    <mergeCell ref="AN144:AO144"/>
    <mergeCell ref="AP144:AQ144"/>
    <mergeCell ref="AN166:AO166"/>
    <mergeCell ref="AP166:AQ166"/>
    <mergeCell ref="AN167:AO167"/>
    <mergeCell ref="AN168:AO168"/>
    <mergeCell ref="AP168:AQ168"/>
    <mergeCell ref="AN169:AO169"/>
    <mergeCell ref="AP169:AQ169"/>
    <mergeCell ref="AN170:AO170"/>
    <mergeCell ref="AN171:AO171"/>
    <mergeCell ref="AP171:AQ171"/>
    <mergeCell ref="AN172:AO172"/>
    <mergeCell ref="AP172:AQ172"/>
    <mergeCell ref="AN173:AO173"/>
    <mergeCell ref="AP173:AQ173"/>
    <mergeCell ref="AN174:AO174"/>
    <mergeCell ref="AP174:AQ174"/>
    <mergeCell ref="AN175:AO175"/>
    <mergeCell ref="AP175:AQ175"/>
    <mergeCell ref="AN162:AO162"/>
    <mergeCell ref="AP162:AQ164"/>
    <mergeCell ref="AN163:AO163"/>
    <mergeCell ref="AN164:AO164"/>
    <mergeCell ref="X165:Y165"/>
    <mergeCell ref="X166:Y166"/>
    <mergeCell ref="X167:Y167"/>
    <mergeCell ref="X168:Y168"/>
    <mergeCell ref="X169:Y169"/>
    <mergeCell ref="X170:Y170"/>
    <mergeCell ref="X171:Y171"/>
    <mergeCell ref="X172:Y172"/>
    <mergeCell ref="X173:Y173"/>
    <mergeCell ref="X174:Y174"/>
    <mergeCell ref="X175:Y175"/>
    <mergeCell ref="X176:Y176"/>
    <mergeCell ref="X177:Y177"/>
    <mergeCell ref="AD165:AE165"/>
    <mergeCell ref="AD166:AE166"/>
    <mergeCell ref="AD167:AE167"/>
    <mergeCell ref="AD168:AE168"/>
    <mergeCell ref="AD169:AE169"/>
    <mergeCell ref="AD170:AE170"/>
    <mergeCell ref="AD171:AE171"/>
    <mergeCell ref="AD172:AE172"/>
    <mergeCell ref="AD173:AE173"/>
    <mergeCell ref="AD174:AE174"/>
    <mergeCell ref="AD175:AE175"/>
    <mergeCell ref="AD176:AE176"/>
    <mergeCell ref="AD177:AE177"/>
    <mergeCell ref="AN165:AO165"/>
    <mergeCell ref="AP165:AQ165"/>
    <mergeCell ref="X154:Y154"/>
    <mergeCell ref="X159:Y159"/>
    <mergeCell ref="AD132:AE132"/>
    <mergeCell ref="AD133:AE133"/>
    <mergeCell ref="AD134:AE134"/>
    <mergeCell ref="AD135:AE135"/>
    <mergeCell ref="AD136:AE136"/>
    <mergeCell ref="AD138:AE138"/>
    <mergeCell ref="AD139:AE139"/>
    <mergeCell ref="AD140:AE140"/>
    <mergeCell ref="AD141:AE141"/>
    <mergeCell ref="AD142:AE142"/>
    <mergeCell ref="AD143:AE143"/>
    <mergeCell ref="AD145:AE145"/>
    <mergeCell ref="AD146:AE146"/>
    <mergeCell ref="AD147:AE147"/>
    <mergeCell ref="AD148:AE148"/>
    <mergeCell ref="AD149:AE149"/>
    <mergeCell ref="AD150:AE150"/>
    <mergeCell ref="AD151:AE151"/>
    <mergeCell ref="AD152:AE152"/>
    <mergeCell ref="AD153:AE153"/>
    <mergeCell ref="AD154:AE154"/>
    <mergeCell ref="AD159:AE159"/>
    <mergeCell ref="X140:Y140"/>
    <mergeCell ref="X141:Y141"/>
    <mergeCell ref="X142:Y142"/>
    <mergeCell ref="X143:Y143"/>
    <mergeCell ref="X145:Y145"/>
    <mergeCell ref="X146:Y146"/>
    <mergeCell ref="AN145:AO145"/>
    <mergeCell ref="AP145:AQ145"/>
    <mergeCell ref="AN146:AO146"/>
    <mergeCell ref="AP146:AQ146"/>
    <mergeCell ref="X147:Y147"/>
    <mergeCell ref="X148:Y148"/>
    <mergeCell ref="X149:Y149"/>
    <mergeCell ref="X150:Y150"/>
    <mergeCell ref="X151:Y151"/>
    <mergeCell ref="X152:Y152"/>
    <mergeCell ref="X153:Y153"/>
    <mergeCell ref="X125:Y125"/>
    <mergeCell ref="AD125:AE125"/>
    <mergeCell ref="X126:Y126"/>
    <mergeCell ref="AD126:AE126"/>
    <mergeCell ref="X127:Y127"/>
    <mergeCell ref="AD127:AE127"/>
    <mergeCell ref="AN130:AO130"/>
    <mergeCell ref="AP130:AQ130"/>
    <mergeCell ref="AN131:AO131"/>
    <mergeCell ref="AP131:AQ131"/>
    <mergeCell ref="X132:Y132"/>
    <mergeCell ref="X133:Y133"/>
    <mergeCell ref="X134:Y134"/>
    <mergeCell ref="X135:Y135"/>
    <mergeCell ref="X136:Y136"/>
    <mergeCell ref="X138:Y138"/>
    <mergeCell ref="X139:Y139"/>
    <mergeCell ref="X113:Y113"/>
    <mergeCell ref="AD113:AE113"/>
    <mergeCell ref="X114:Y114"/>
    <mergeCell ref="AD114:AE114"/>
    <mergeCell ref="X115:Y115"/>
    <mergeCell ref="AD115:AE115"/>
    <mergeCell ref="X119:Y119"/>
    <mergeCell ref="AD119:AE119"/>
    <mergeCell ref="X120:Y120"/>
    <mergeCell ref="AD120:AE120"/>
    <mergeCell ref="X121:Y121"/>
    <mergeCell ref="AD121:AE121"/>
    <mergeCell ref="X122:Y122"/>
    <mergeCell ref="AD122:AE122"/>
    <mergeCell ref="X123:Y123"/>
    <mergeCell ref="AD123:AE123"/>
    <mergeCell ref="X124:Y124"/>
    <mergeCell ref="AD124:AE124"/>
    <mergeCell ref="X104:Y104"/>
    <mergeCell ref="AD104:AE104"/>
    <mergeCell ref="X105:Y105"/>
    <mergeCell ref="AD105:AE105"/>
    <mergeCell ref="X106:Y106"/>
    <mergeCell ref="AD106:AE106"/>
    <mergeCell ref="X107:Y107"/>
    <mergeCell ref="AD107:AE107"/>
    <mergeCell ref="X108:Y108"/>
    <mergeCell ref="AD108:AE108"/>
    <mergeCell ref="X109:Y109"/>
    <mergeCell ref="AD109:AE109"/>
    <mergeCell ref="X110:Y110"/>
    <mergeCell ref="AD110:AE110"/>
    <mergeCell ref="X111:Y111"/>
    <mergeCell ref="AD111:AE111"/>
    <mergeCell ref="X112:Y112"/>
    <mergeCell ref="AD112:AE112"/>
    <mergeCell ref="AP113:AQ113"/>
    <mergeCell ref="AP115:AQ115"/>
    <mergeCell ref="AP116:AQ116"/>
    <mergeCell ref="AP117:AQ117"/>
    <mergeCell ref="AP118:AQ118"/>
    <mergeCell ref="AP119:AQ119"/>
    <mergeCell ref="AP120:AQ120"/>
    <mergeCell ref="AP122:AQ122"/>
    <mergeCell ref="AP124:AQ124"/>
    <mergeCell ref="AP125:AQ125"/>
    <mergeCell ref="AP126:AQ126"/>
    <mergeCell ref="AP127:AQ127"/>
    <mergeCell ref="AP128:AQ128"/>
    <mergeCell ref="AP129:AQ129"/>
    <mergeCell ref="X95:Y95"/>
    <mergeCell ref="AD95:AE95"/>
    <mergeCell ref="X96:Y96"/>
    <mergeCell ref="AD96:AE96"/>
    <mergeCell ref="X97:Y97"/>
    <mergeCell ref="AD97:AE97"/>
    <mergeCell ref="X98:Y98"/>
    <mergeCell ref="AD98:AE98"/>
    <mergeCell ref="X99:Y99"/>
    <mergeCell ref="AD99:AE99"/>
    <mergeCell ref="X100:Y100"/>
    <mergeCell ref="AD100:AE100"/>
    <mergeCell ref="X101:Y101"/>
    <mergeCell ref="AD101:AE101"/>
    <mergeCell ref="X102:Y102"/>
    <mergeCell ref="AD102:AE102"/>
    <mergeCell ref="X103:Y103"/>
    <mergeCell ref="AD103:AE103"/>
    <mergeCell ref="AN113:AO113"/>
    <mergeCell ref="AN115:AO115"/>
    <mergeCell ref="AN116:AO116"/>
    <mergeCell ref="AN117:AO117"/>
    <mergeCell ref="AN118:AO118"/>
    <mergeCell ref="AN119:AO119"/>
    <mergeCell ref="AN120:AO120"/>
    <mergeCell ref="AN122:AO122"/>
    <mergeCell ref="AN124:AO124"/>
    <mergeCell ref="AN125:AO125"/>
    <mergeCell ref="AN126:AO126"/>
    <mergeCell ref="AN127:AO127"/>
    <mergeCell ref="AN128:AO128"/>
    <mergeCell ref="AN129:AO129"/>
    <mergeCell ref="AP92:AQ92"/>
    <mergeCell ref="AP93:AQ93"/>
    <mergeCell ref="AP94:AQ94"/>
    <mergeCell ref="AP95:AQ95"/>
    <mergeCell ref="AP96:AQ96"/>
    <mergeCell ref="AP97:AQ97"/>
    <mergeCell ref="AP98:AQ98"/>
    <mergeCell ref="AP100:AQ100"/>
    <mergeCell ref="AP101:AQ101"/>
    <mergeCell ref="AP102:AQ102"/>
    <mergeCell ref="AP103:AQ103"/>
    <mergeCell ref="AP104:AQ104"/>
    <mergeCell ref="AP105:AQ105"/>
    <mergeCell ref="AP108:AQ108"/>
    <mergeCell ref="AP109:AQ109"/>
    <mergeCell ref="AP110:AQ110"/>
    <mergeCell ref="AP111:AQ111"/>
    <mergeCell ref="AP112:AQ112"/>
    <mergeCell ref="AN93:AO93"/>
    <mergeCell ref="AN94:AO94"/>
    <mergeCell ref="AN95:AO95"/>
    <mergeCell ref="AN96:AO96"/>
    <mergeCell ref="AN97:AO97"/>
    <mergeCell ref="AN98:AO98"/>
    <mergeCell ref="AN100:AO100"/>
    <mergeCell ref="AN101:AO101"/>
    <mergeCell ref="AN102:AO102"/>
    <mergeCell ref="AN103:AO103"/>
    <mergeCell ref="AN104:AO104"/>
    <mergeCell ref="AN105:AO105"/>
    <mergeCell ref="AN108:AO108"/>
    <mergeCell ref="AN109:AO109"/>
    <mergeCell ref="AN110:AO110"/>
    <mergeCell ref="AN111:AO111"/>
    <mergeCell ref="AN112:AO112"/>
    <mergeCell ref="X83:Y86"/>
    <mergeCell ref="AC88:AC89"/>
    <mergeCell ref="AN68:AO68"/>
    <mergeCell ref="AP68:AQ68"/>
    <mergeCell ref="AN69:AO69"/>
    <mergeCell ref="AP69:AQ69"/>
    <mergeCell ref="AN82:AO82"/>
    <mergeCell ref="AP90:AQ90"/>
    <mergeCell ref="AN90:AO90"/>
    <mergeCell ref="AP88:AQ89"/>
    <mergeCell ref="AN88:AO89"/>
    <mergeCell ref="AP87:AQ87"/>
    <mergeCell ref="AN87:AO87"/>
    <mergeCell ref="AP83:AQ86"/>
    <mergeCell ref="AN83:AO86"/>
    <mergeCell ref="AP82:AQ82"/>
    <mergeCell ref="AN92:AO92"/>
    <mergeCell ref="AN64:AO64"/>
    <mergeCell ref="AP64:AQ64"/>
    <mergeCell ref="AN61:AO61"/>
    <mergeCell ref="AP61:AQ61"/>
    <mergeCell ref="AN76:AO76"/>
    <mergeCell ref="AP76:AQ76"/>
    <mergeCell ref="AN77:AO77"/>
    <mergeCell ref="AP77:AQ77"/>
    <mergeCell ref="AN78:AO78"/>
    <mergeCell ref="AP78:AQ78"/>
    <mergeCell ref="AN73:AO73"/>
    <mergeCell ref="AP73:AQ73"/>
    <mergeCell ref="AN74:AO74"/>
    <mergeCell ref="AP74:AQ74"/>
    <mergeCell ref="AN75:AO75"/>
    <mergeCell ref="AP75:AQ75"/>
    <mergeCell ref="AN70:AO70"/>
    <mergeCell ref="AP70:AQ70"/>
    <mergeCell ref="AN71:AO71"/>
    <mergeCell ref="AP71:AQ71"/>
    <mergeCell ref="AN72:AO72"/>
    <mergeCell ref="AP72:AQ72"/>
    <mergeCell ref="AN62:AO63"/>
    <mergeCell ref="AN43:AO43"/>
    <mergeCell ref="AP43:AQ43"/>
    <mergeCell ref="AN44:AO44"/>
    <mergeCell ref="AP44:AQ44"/>
    <mergeCell ref="AN45:AO45"/>
    <mergeCell ref="AP45:AQ45"/>
    <mergeCell ref="AN58:AO58"/>
    <mergeCell ref="AP58:AQ58"/>
    <mergeCell ref="AN59:AO59"/>
    <mergeCell ref="AP59:AQ59"/>
    <mergeCell ref="AN60:AO60"/>
    <mergeCell ref="AP60:AQ60"/>
    <mergeCell ref="AN55:AO55"/>
    <mergeCell ref="AP55:AQ55"/>
    <mergeCell ref="AN56:AO56"/>
    <mergeCell ref="AP56:AQ56"/>
    <mergeCell ref="AN57:AO57"/>
    <mergeCell ref="AP57:AQ57"/>
    <mergeCell ref="AN52:AO52"/>
    <mergeCell ref="AP52:AQ52"/>
    <mergeCell ref="AN53:AO53"/>
    <mergeCell ref="AP53:AQ53"/>
    <mergeCell ref="AN54:AO54"/>
    <mergeCell ref="AP54:AQ54"/>
    <mergeCell ref="AN40:AO40"/>
    <mergeCell ref="AP40:AQ40"/>
    <mergeCell ref="AN41:AO41"/>
    <mergeCell ref="AP41:AQ41"/>
    <mergeCell ref="AN42:AO42"/>
    <mergeCell ref="AP42:AQ42"/>
    <mergeCell ref="AN33:AO33"/>
    <mergeCell ref="AL38:AM38"/>
    <mergeCell ref="AL39:AM39"/>
    <mergeCell ref="AN37:AO37"/>
    <mergeCell ref="AP37:AQ37"/>
    <mergeCell ref="AN38:AO38"/>
    <mergeCell ref="AP38:AQ38"/>
    <mergeCell ref="AN39:AO39"/>
    <mergeCell ref="AP39:AQ39"/>
    <mergeCell ref="AD68:AE68"/>
    <mergeCell ref="AP65:AQ67"/>
    <mergeCell ref="AN65:AO67"/>
    <mergeCell ref="AL65:AM67"/>
    <mergeCell ref="AN49:AO49"/>
    <mergeCell ref="AP49:AQ49"/>
    <mergeCell ref="AN50:AO50"/>
    <mergeCell ref="AP50:AQ50"/>
    <mergeCell ref="AN51:AO51"/>
    <mergeCell ref="AP51:AQ51"/>
    <mergeCell ref="AN46:AO46"/>
    <mergeCell ref="AP46:AQ46"/>
    <mergeCell ref="AN47:AO47"/>
    <mergeCell ref="AP47:AQ47"/>
    <mergeCell ref="AN48:AO48"/>
    <mergeCell ref="AP48:AQ48"/>
    <mergeCell ref="AD37:AE37"/>
    <mergeCell ref="AD38:AE38"/>
    <mergeCell ref="AD71:AE71"/>
    <mergeCell ref="AD72:AE72"/>
    <mergeCell ref="AJ34:AK34"/>
    <mergeCell ref="AL34:AM34"/>
    <mergeCell ref="AJ35:AK35"/>
    <mergeCell ref="AL35:AM35"/>
    <mergeCell ref="AJ36:AK36"/>
    <mergeCell ref="AL36:AM36"/>
    <mergeCell ref="AN34:AO34"/>
    <mergeCell ref="AP34:AQ34"/>
    <mergeCell ref="AN35:AO35"/>
    <mergeCell ref="AP35:AQ35"/>
    <mergeCell ref="AN36:AO36"/>
    <mergeCell ref="AP36:AQ36"/>
    <mergeCell ref="AD42:AE42"/>
    <mergeCell ref="AD43:AE43"/>
    <mergeCell ref="AD44:AE44"/>
    <mergeCell ref="AD46:AE46"/>
    <mergeCell ref="AD47:AE47"/>
    <mergeCell ref="AD48:AE48"/>
    <mergeCell ref="AD49:AE49"/>
    <mergeCell ref="AD50:AE50"/>
    <mergeCell ref="AD52:AE52"/>
    <mergeCell ref="AD53:AE53"/>
    <mergeCell ref="AD54:AE54"/>
    <mergeCell ref="AD55:AE55"/>
    <mergeCell ref="AD56:AE56"/>
    <mergeCell ref="AD58:AE58"/>
    <mergeCell ref="AD59:AE59"/>
    <mergeCell ref="AD61:AE61"/>
    <mergeCell ref="AP62:AQ63"/>
    <mergeCell ref="D7:E7"/>
    <mergeCell ref="P8:Q12"/>
    <mergeCell ref="R8:T8"/>
    <mergeCell ref="X8:Z8"/>
    <mergeCell ref="X9:Y12"/>
    <mergeCell ref="Z9:Z12"/>
    <mergeCell ref="AA9:AA12"/>
    <mergeCell ref="AB9:AB12"/>
    <mergeCell ref="AC9:AC12"/>
    <mergeCell ref="X17:Y18"/>
    <mergeCell ref="X19:Y19"/>
    <mergeCell ref="X24:Y24"/>
    <mergeCell ref="X23:Y23"/>
    <mergeCell ref="X22:Y22"/>
    <mergeCell ref="X21:Y21"/>
    <mergeCell ref="X20:Y20"/>
    <mergeCell ref="AJ8:AK12"/>
    <mergeCell ref="B8:O12"/>
    <mergeCell ref="D24:O24"/>
    <mergeCell ref="P24:Q24"/>
    <mergeCell ref="R24:S24"/>
    <mergeCell ref="AJ24:AK24"/>
    <mergeCell ref="AD8:AF8"/>
    <mergeCell ref="AF9:AF12"/>
    <mergeCell ref="AG9:AG12"/>
    <mergeCell ref="AH9:AH12"/>
    <mergeCell ref="AI9:AI12"/>
    <mergeCell ref="AD24:AE24"/>
    <mergeCell ref="AD23:AE23"/>
    <mergeCell ref="AD22:AE22"/>
    <mergeCell ref="AD21:AE21"/>
    <mergeCell ref="AD20:AE20"/>
    <mergeCell ref="BY716:CA717"/>
    <mergeCell ref="BM8:BX8"/>
    <mergeCell ref="BG564:BI566"/>
    <mergeCell ref="AY567:BC568"/>
    <mergeCell ref="BD567:BD568"/>
    <mergeCell ref="AY569:BC570"/>
    <mergeCell ref="BD569:BD570"/>
    <mergeCell ref="BG567:BI568"/>
    <mergeCell ref="BG569:BI570"/>
    <mergeCell ref="T299:AM302"/>
    <mergeCell ref="AZ9:AZ12"/>
    <mergeCell ref="BA9:BA12"/>
    <mergeCell ref="BB9:BB12"/>
    <mergeCell ref="BR9:BR12"/>
    <mergeCell ref="BS9:BS12"/>
    <mergeCell ref="BT9:BT12"/>
    <mergeCell ref="AW352:AX352"/>
    <mergeCell ref="AW379:AX379"/>
    <mergeCell ref="AW381:AX381"/>
    <mergeCell ref="AW462:AX462"/>
    <mergeCell ref="AW513:AX513"/>
    <mergeCell ref="AL311:AM311"/>
    <mergeCell ref="AW489:AX489"/>
    <mergeCell ref="AW490:AX490"/>
    <mergeCell ref="AW492:AX492"/>
    <mergeCell ref="AU529:AV529"/>
    <mergeCell ref="AJ317:AK317"/>
    <mergeCell ref="BV716:BV717"/>
    <mergeCell ref="BO714:BP715"/>
    <mergeCell ref="BW714:BX715"/>
    <mergeCell ref="S652:BL652"/>
    <mergeCell ref="S667:BL667"/>
    <mergeCell ref="AL218:AM218"/>
    <mergeCell ref="P226:Q226"/>
    <mergeCell ref="BY710:CA713"/>
    <mergeCell ref="BQ714:BU715"/>
    <mergeCell ref="BV714:BV715"/>
    <mergeCell ref="BY714:CA715"/>
    <mergeCell ref="W9:W12"/>
    <mergeCell ref="V17:V18"/>
    <mergeCell ref="P241:Q241"/>
    <mergeCell ref="R241:S241"/>
    <mergeCell ref="AL90:AM90"/>
    <mergeCell ref="U9:U12"/>
    <mergeCell ref="AU542:AV542"/>
    <mergeCell ref="AW542:AX542"/>
    <mergeCell ref="BC542:BD542"/>
    <mergeCell ref="BE542:BF542"/>
    <mergeCell ref="AU543:AV543"/>
    <mergeCell ref="AW543:AX543"/>
    <mergeCell ref="BC543:BD543"/>
    <mergeCell ref="BE543:BF543"/>
    <mergeCell ref="AU544:AV544"/>
    <mergeCell ref="AW544:AX544"/>
    <mergeCell ref="BO612:BP612"/>
    <mergeCell ref="BU612:BV612"/>
    <mergeCell ref="BW612:BX612"/>
    <mergeCell ref="BC544:BD544"/>
    <mergeCell ref="BE544:BF544"/>
    <mergeCell ref="BC478:BD478"/>
    <mergeCell ref="AD19:AE19"/>
    <mergeCell ref="AD17:AE18"/>
    <mergeCell ref="AP8:AQ12"/>
    <mergeCell ref="AL24:AM24"/>
    <mergeCell ref="P289:Q289"/>
    <mergeCell ref="R289:S289"/>
    <mergeCell ref="AL289:AM289"/>
    <mergeCell ref="BC482:BD482"/>
    <mergeCell ref="BE482:BF482"/>
    <mergeCell ref="AU488:AV488"/>
    <mergeCell ref="AW488:AX488"/>
    <mergeCell ref="BC488:BD488"/>
    <mergeCell ref="BC400:BD400"/>
    <mergeCell ref="R107:S107"/>
    <mergeCell ref="AW366:AX366"/>
    <mergeCell ref="D539:D540"/>
    <mergeCell ref="E539:N540"/>
    <mergeCell ref="O539:O540"/>
    <mergeCell ref="AU539:AV540"/>
    <mergeCell ref="AW539:AX540"/>
    <mergeCell ref="AY539:AY540"/>
    <mergeCell ref="BC539:BD540"/>
    <mergeCell ref="BE539:BF540"/>
    <mergeCell ref="D271:D273"/>
    <mergeCell ref="E271:N273"/>
    <mergeCell ref="O271:O273"/>
    <mergeCell ref="P271:Q273"/>
    <mergeCell ref="R271:S273"/>
    <mergeCell ref="T271:T273"/>
    <mergeCell ref="AJ271:AK273"/>
    <mergeCell ref="AL271:AM273"/>
    <mergeCell ref="BC535:BD537"/>
    <mergeCell ref="BE535:BF537"/>
    <mergeCell ref="P311:Q311"/>
    <mergeCell ref="R311:S311"/>
    <mergeCell ref="AJ311:AK311"/>
    <mergeCell ref="E275:N276"/>
    <mergeCell ref="D275:D276"/>
    <mergeCell ref="AJ275:AK276"/>
    <mergeCell ref="AL275:AM276"/>
    <mergeCell ref="AJ312:AK312"/>
    <mergeCell ref="AL312:AM312"/>
    <mergeCell ref="P313:Q313"/>
    <mergeCell ref="D309:F309"/>
    <mergeCell ref="R325:S325"/>
    <mergeCell ref="R292:S292"/>
    <mergeCell ref="AL292:AM292"/>
    <mergeCell ref="AU535:AV537"/>
    <mergeCell ref="AW535:AX537"/>
    <mergeCell ref="AY535:AY537"/>
    <mergeCell ref="AL277:AM277"/>
    <mergeCell ref="AU486:AV486"/>
    <mergeCell ref="AW486:AX486"/>
    <mergeCell ref="AW465:AX465"/>
    <mergeCell ref="AW357:AX357"/>
    <mergeCell ref="D531:O531"/>
    <mergeCell ref="AU531:AV531"/>
    <mergeCell ref="AW531:AX531"/>
    <mergeCell ref="E518:M518"/>
    <mergeCell ref="AU518:AV518"/>
    <mergeCell ref="AW518:AX518"/>
    <mergeCell ref="E499:N500"/>
    <mergeCell ref="O499:O500"/>
    <mergeCell ref="AU499:AV500"/>
    <mergeCell ref="AW499:AX500"/>
    <mergeCell ref="AW493:AX493"/>
    <mergeCell ref="AW529:AX529"/>
    <mergeCell ref="AW494:AX494"/>
    <mergeCell ref="D469:O469"/>
    <mergeCell ref="P469:AT469"/>
    <mergeCell ref="AU469:AV469"/>
    <mergeCell ref="AW469:AX469"/>
    <mergeCell ref="R48:S48"/>
    <mergeCell ref="R132:S132"/>
    <mergeCell ref="P132:Q132"/>
    <mergeCell ref="AL313:AM313"/>
    <mergeCell ref="P293:Q293"/>
    <mergeCell ref="R293:S293"/>
    <mergeCell ref="AL293:AM293"/>
    <mergeCell ref="R288:S288"/>
    <mergeCell ref="AL288:AM288"/>
    <mergeCell ref="P290:Q290"/>
    <mergeCell ref="R290:S290"/>
    <mergeCell ref="AJ290:AK290"/>
    <mergeCell ref="D535:D537"/>
    <mergeCell ref="E535:N537"/>
    <mergeCell ref="O535:O537"/>
    <mergeCell ref="P257:Q257"/>
    <mergeCell ref="R257:S257"/>
    <mergeCell ref="P312:Q312"/>
    <mergeCell ref="R312:S312"/>
    <mergeCell ref="R226:S226"/>
    <mergeCell ref="AJ226:AK226"/>
    <mergeCell ref="AL226:AM226"/>
    <mergeCell ref="P227:Q227"/>
    <mergeCell ref="R227:S227"/>
    <mergeCell ref="AJ227:AK227"/>
    <mergeCell ref="AL227:AM227"/>
    <mergeCell ref="P317:Q317"/>
    <mergeCell ref="R317:S317"/>
    <mergeCell ref="R291:S291"/>
    <mergeCell ref="R253:S253"/>
    <mergeCell ref="AJ253:AK253"/>
    <mergeCell ref="AU468:AV468"/>
    <mergeCell ref="AW468:AX468"/>
    <mergeCell ref="R313:S313"/>
    <mergeCell ref="AJ313:AK313"/>
    <mergeCell ref="AU400:AV400"/>
    <mergeCell ref="AW400:AX400"/>
    <mergeCell ref="BE478:BF478"/>
    <mergeCell ref="AU482:AV482"/>
    <mergeCell ref="AW482:AX482"/>
    <mergeCell ref="AW385:AX385"/>
    <mergeCell ref="AW368:AX368"/>
    <mergeCell ref="BE466:BF466"/>
    <mergeCell ref="AU467:AV467"/>
    <mergeCell ref="AW467:AX467"/>
    <mergeCell ref="BC467:BD467"/>
    <mergeCell ref="BE467:BF467"/>
    <mergeCell ref="AU464:AV464"/>
    <mergeCell ref="AW464:AX464"/>
    <mergeCell ref="BC464:BD464"/>
    <mergeCell ref="BE464:BF464"/>
    <mergeCell ref="AU465:AV465"/>
    <mergeCell ref="BC465:BD465"/>
    <mergeCell ref="BE465:BF465"/>
    <mergeCell ref="AU462:AV462"/>
    <mergeCell ref="AL290:AM290"/>
    <mergeCell ref="AJ256:AK256"/>
    <mergeCell ref="AL256:AM256"/>
    <mergeCell ref="AJ277:AK277"/>
    <mergeCell ref="P283:AM287"/>
    <mergeCell ref="P277:Q277"/>
    <mergeCell ref="R277:S277"/>
    <mergeCell ref="P292:Q292"/>
    <mergeCell ref="P316:Q316"/>
    <mergeCell ref="R316:S316"/>
    <mergeCell ref="P318:Q318"/>
    <mergeCell ref="R318:S318"/>
    <mergeCell ref="AJ318:AK318"/>
    <mergeCell ref="AW369:AX369"/>
    <mergeCell ref="AU366:AV366"/>
    <mergeCell ref="P278:Q278"/>
    <mergeCell ref="R278:S278"/>
    <mergeCell ref="AJ278:AK278"/>
    <mergeCell ref="AL278:AM278"/>
    <mergeCell ref="P279:Q279"/>
    <mergeCell ref="R279:S279"/>
    <mergeCell ref="AJ279:AK279"/>
    <mergeCell ref="AU365:AV365"/>
    <mergeCell ref="AW365:AX365"/>
    <mergeCell ref="AU359:AV359"/>
    <mergeCell ref="AW359:AX359"/>
    <mergeCell ref="AU356:AV356"/>
    <mergeCell ref="AW356:AX356"/>
    <mergeCell ref="AU357:AV357"/>
    <mergeCell ref="T339:AJ340"/>
    <mergeCell ref="T341:AJ342"/>
    <mergeCell ref="AK335:AM338"/>
    <mergeCell ref="AK339:AM340"/>
    <mergeCell ref="AL296:AM296"/>
    <mergeCell ref="P294:Q294"/>
    <mergeCell ref="R294:S294"/>
    <mergeCell ref="AL297:AM297"/>
    <mergeCell ref="R250:S250"/>
    <mergeCell ref="P274:Q274"/>
    <mergeCell ref="R274:S274"/>
    <mergeCell ref="E62:N63"/>
    <mergeCell ref="E65:N67"/>
    <mergeCell ref="O62:O63"/>
    <mergeCell ref="O65:O67"/>
    <mergeCell ref="T65:T67"/>
    <mergeCell ref="AJ65:AK67"/>
    <mergeCell ref="T62:T63"/>
    <mergeCell ref="AJ62:AK63"/>
    <mergeCell ref="AJ246:AK246"/>
    <mergeCell ref="AL246:AM246"/>
    <mergeCell ref="P247:Q247"/>
    <mergeCell ref="R247:S247"/>
    <mergeCell ref="AJ247:AK247"/>
    <mergeCell ref="AL247:AM247"/>
    <mergeCell ref="P239:Q239"/>
    <mergeCell ref="R239:S239"/>
    <mergeCell ref="D242:O242"/>
    <mergeCell ref="P242:Q242"/>
    <mergeCell ref="R242:S242"/>
    <mergeCell ref="AJ242:AK242"/>
    <mergeCell ref="P195:Q195"/>
    <mergeCell ref="R195:S195"/>
    <mergeCell ref="AJ195:AK195"/>
    <mergeCell ref="AL252:AM252"/>
    <mergeCell ref="P253:Q253"/>
    <mergeCell ref="AJ257:AK257"/>
    <mergeCell ref="AL257:AM257"/>
    <mergeCell ref="P107:Q107"/>
    <mergeCell ref="P155:Q155"/>
    <mergeCell ref="E17:N18"/>
    <mergeCell ref="D17:D18"/>
    <mergeCell ref="O17:O18"/>
    <mergeCell ref="P17:Q18"/>
    <mergeCell ref="R17:S18"/>
    <mergeCell ref="T17:T18"/>
    <mergeCell ref="AJ17:AK18"/>
    <mergeCell ref="AL17:AM18"/>
    <mergeCell ref="P78:Q78"/>
    <mergeCell ref="R78:S78"/>
    <mergeCell ref="D280:O280"/>
    <mergeCell ref="P280:Q280"/>
    <mergeCell ref="R280:S280"/>
    <mergeCell ref="AJ280:AK280"/>
    <mergeCell ref="AL280:AM280"/>
    <mergeCell ref="R262:S262"/>
    <mergeCell ref="AL262:AM262"/>
    <mergeCell ref="P263:Q263"/>
    <mergeCell ref="R263:S263"/>
    <mergeCell ref="AJ263:AK263"/>
    <mergeCell ref="AL263:AM263"/>
    <mergeCell ref="P256:Q256"/>
    <mergeCell ref="R256:S256"/>
    <mergeCell ref="D258:O258"/>
    <mergeCell ref="P258:Q258"/>
    <mergeCell ref="R258:S258"/>
    <mergeCell ref="AJ258:AK258"/>
    <mergeCell ref="AL258:AM258"/>
    <mergeCell ref="E246:N247"/>
    <mergeCell ref="P246:Q246"/>
    <mergeCell ref="R246:S246"/>
    <mergeCell ref="P250:Q250"/>
    <mergeCell ref="D693:BX693"/>
    <mergeCell ref="P708:BL708"/>
    <mergeCell ref="D714:BL715"/>
    <mergeCell ref="BM714:BN715"/>
    <mergeCell ref="D569:AT570"/>
    <mergeCell ref="P562:AT562"/>
    <mergeCell ref="P590:BL590"/>
    <mergeCell ref="BW703:BX703"/>
    <mergeCell ref="P531:AT531"/>
    <mergeCell ref="P534:AT541"/>
    <mergeCell ref="P545:AT545"/>
    <mergeCell ref="D564:AT566"/>
    <mergeCell ref="D708:O708"/>
    <mergeCell ref="BM708:BN708"/>
    <mergeCell ref="BO708:BP708"/>
    <mergeCell ref="BU708:BV708"/>
    <mergeCell ref="BW708:BX708"/>
    <mergeCell ref="BM706:BN706"/>
    <mergeCell ref="BO706:BP706"/>
    <mergeCell ref="BW706:BX706"/>
    <mergeCell ref="BM707:BN707"/>
    <mergeCell ref="BO707:BP707"/>
    <mergeCell ref="E658:N658"/>
    <mergeCell ref="BM694:BX698"/>
    <mergeCell ref="BU707:BV707"/>
    <mergeCell ref="BW707:BX707"/>
    <mergeCell ref="BM705:BN705"/>
    <mergeCell ref="BO705:BP705"/>
    <mergeCell ref="BW705:BX705"/>
    <mergeCell ref="BM703:BN703"/>
    <mergeCell ref="D694:O698"/>
    <mergeCell ref="BO703:BP703"/>
    <mergeCell ref="BM699:BN699"/>
    <mergeCell ref="BO699:BP699"/>
    <mergeCell ref="BW699:BX699"/>
    <mergeCell ref="BM700:BN700"/>
    <mergeCell ref="BO700:BP700"/>
    <mergeCell ref="BW700:BX700"/>
    <mergeCell ref="BW710:BX713"/>
    <mergeCell ref="D716:BL717"/>
    <mergeCell ref="BM716:BN717"/>
    <mergeCell ref="BO716:BP717"/>
    <mergeCell ref="BW716:BX717"/>
    <mergeCell ref="BM704:BN704"/>
    <mergeCell ref="BO704:BP704"/>
    <mergeCell ref="BW704:BX704"/>
    <mergeCell ref="BM701:BN701"/>
    <mergeCell ref="BO701:BP701"/>
    <mergeCell ref="BU701:BV701"/>
    <mergeCell ref="BW701:BX701"/>
    <mergeCell ref="BM702:BN702"/>
    <mergeCell ref="BO702:BP702"/>
    <mergeCell ref="BQ710:BV713"/>
    <mergeCell ref="D710:BL713"/>
    <mergeCell ref="BM710:BN713"/>
    <mergeCell ref="BO710:BP713"/>
    <mergeCell ref="BQ716:BU717"/>
    <mergeCell ref="D683:O683"/>
    <mergeCell ref="BM683:BN683"/>
    <mergeCell ref="BO683:BP683"/>
    <mergeCell ref="BU683:BV683"/>
    <mergeCell ref="BW683:BX683"/>
    <mergeCell ref="BM690:BN690"/>
    <mergeCell ref="BO690:BP690"/>
    <mergeCell ref="BU690:BV690"/>
    <mergeCell ref="BW690:BX690"/>
    <mergeCell ref="D685:BX685"/>
    <mergeCell ref="P686:BL690"/>
    <mergeCell ref="BM686:BN686"/>
    <mergeCell ref="BO686:BP686"/>
    <mergeCell ref="BU686:BV686"/>
    <mergeCell ref="BW686:BX686"/>
    <mergeCell ref="D691:O691"/>
    <mergeCell ref="BM691:BN691"/>
    <mergeCell ref="BO691:BP691"/>
    <mergeCell ref="BU691:BV691"/>
    <mergeCell ref="BW691:BX691"/>
    <mergeCell ref="BM688:BN688"/>
    <mergeCell ref="BO688:BP688"/>
    <mergeCell ref="BU688:BV688"/>
    <mergeCell ref="BW688:BX688"/>
    <mergeCell ref="BM689:BN689"/>
    <mergeCell ref="BO689:BP689"/>
    <mergeCell ref="BU689:BV689"/>
    <mergeCell ref="BW689:BX689"/>
    <mergeCell ref="S683:BL683"/>
    <mergeCell ref="S691:BL691"/>
    <mergeCell ref="BM680:BN680"/>
    <mergeCell ref="BO680:BP680"/>
    <mergeCell ref="BM681:BN681"/>
    <mergeCell ref="BO681:BP681"/>
    <mergeCell ref="BM678:BN678"/>
    <mergeCell ref="BO678:BP678"/>
    <mergeCell ref="BM679:BN679"/>
    <mergeCell ref="BO679:BP679"/>
    <mergeCell ref="BM676:BN676"/>
    <mergeCell ref="BO676:BP676"/>
    <mergeCell ref="BM677:BN677"/>
    <mergeCell ref="BO677:BP677"/>
    <mergeCell ref="BM687:BN687"/>
    <mergeCell ref="BO687:BP687"/>
    <mergeCell ref="BU687:BV687"/>
    <mergeCell ref="BW687:BX687"/>
    <mergeCell ref="BM682:BN682"/>
    <mergeCell ref="BO682:BP682"/>
    <mergeCell ref="BM674:BN674"/>
    <mergeCell ref="BO674:BP674"/>
    <mergeCell ref="BM675:BN675"/>
    <mergeCell ref="BO675:BP675"/>
    <mergeCell ref="BM672:BN672"/>
    <mergeCell ref="BO672:BP672"/>
    <mergeCell ref="BU672:BV672"/>
    <mergeCell ref="BW672:BX672"/>
    <mergeCell ref="BM673:BN673"/>
    <mergeCell ref="BO673:BP673"/>
    <mergeCell ref="BU673:BV673"/>
    <mergeCell ref="BW673:BX673"/>
    <mergeCell ref="D669:BX669"/>
    <mergeCell ref="BM670:BN670"/>
    <mergeCell ref="BO670:BP670"/>
    <mergeCell ref="BU670:BV670"/>
    <mergeCell ref="BW670:BX670"/>
    <mergeCell ref="BM671:BN671"/>
    <mergeCell ref="BO671:BP671"/>
    <mergeCell ref="BU671:BV671"/>
    <mergeCell ref="BW671:BX671"/>
    <mergeCell ref="D667:O667"/>
    <mergeCell ref="BM667:BN667"/>
    <mergeCell ref="BO667:BP667"/>
    <mergeCell ref="BU667:BV667"/>
    <mergeCell ref="BW667:BX667"/>
    <mergeCell ref="BM665:BN665"/>
    <mergeCell ref="BO665:BP665"/>
    <mergeCell ref="BU665:BV665"/>
    <mergeCell ref="BW665:BX665"/>
    <mergeCell ref="BM666:BN666"/>
    <mergeCell ref="BO666:BP666"/>
    <mergeCell ref="BU666:BV666"/>
    <mergeCell ref="BW666:BX666"/>
    <mergeCell ref="BM664:BN664"/>
    <mergeCell ref="BO664:BP664"/>
    <mergeCell ref="BU664:BV664"/>
    <mergeCell ref="BW664:BX664"/>
    <mergeCell ref="BM662:BN662"/>
    <mergeCell ref="BO662:BP662"/>
    <mergeCell ref="BU662:BV662"/>
    <mergeCell ref="BW662:BX662"/>
    <mergeCell ref="BM663:BN663"/>
    <mergeCell ref="BO663:BP663"/>
    <mergeCell ref="BU663:BV663"/>
    <mergeCell ref="BW663:BX663"/>
    <mergeCell ref="BM660:BN660"/>
    <mergeCell ref="BO660:BP660"/>
    <mergeCell ref="BU660:BV660"/>
    <mergeCell ref="BW660:BX660"/>
    <mergeCell ref="BM661:BN661"/>
    <mergeCell ref="BO661:BP661"/>
    <mergeCell ref="BU661:BV661"/>
    <mergeCell ref="BW661:BX661"/>
    <mergeCell ref="BM659:BN659"/>
    <mergeCell ref="BO659:BP659"/>
    <mergeCell ref="BU659:BV659"/>
    <mergeCell ref="BW659:BX659"/>
    <mergeCell ref="BM657:BN657"/>
    <mergeCell ref="BO657:BP657"/>
    <mergeCell ref="BU657:BV657"/>
    <mergeCell ref="BW657:BX657"/>
    <mergeCell ref="BM658:BN658"/>
    <mergeCell ref="BO658:BP658"/>
    <mergeCell ref="BU658:BV658"/>
    <mergeCell ref="BW658:BX658"/>
    <mergeCell ref="BM656:BN656"/>
    <mergeCell ref="BO656:BP656"/>
    <mergeCell ref="BU656:BV656"/>
    <mergeCell ref="BW656:BX656"/>
    <mergeCell ref="D654:BX654"/>
    <mergeCell ref="BM655:BN655"/>
    <mergeCell ref="BO655:BP655"/>
    <mergeCell ref="BU655:BV655"/>
    <mergeCell ref="BW655:BX655"/>
    <mergeCell ref="BM651:BN651"/>
    <mergeCell ref="BO651:BP651"/>
    <mergeCell ref="BU651:BV651"/>
    <mergeCell ref="BW651:BX651"/>
    <mergeCell ref="D652:O652"/>
    <mergeCell ref="BM652:BN652"/>
    <mergeCell ref="BO652:BP652"/>
    <mergeCell ref="BU652:BV652"/>
    <mergeCell ref="BW652:BX652"/>
    <mergeCell ref="E649:N650"/>
    <mergeCell ref="O649:O650"/>
    <mergeCell ref="BM649:BN650"/>
    <mergeCell ref="BO649:BP650"/>
    <mergeCell ref="BU649:BV649"/>
    <mergeCell ref="BW649:BX649"/>
    <mergeCell ref="BU650:BV650"/>
    <mergeCell ref="BW650:BX650"/>
    <mergeCell ref="E647:N648"/>
    <mergeCell ref="O647:O648"/>
    <mergeCell ref="BM647:BN648"/>
    <mergeCell ref="BO647:BP648"/>
    <mergeCell ref="BU647:BV647"/>
    <mergeCell ref="BW647:BX647"/>
    <mergeCell ref="BU648:BV648"/>
    <mergeCell ref="BW648:BX648"/>
    <mergeCell ref="E645:N646"/>
    <mergeCell ref="O645:O646"/>
    <mergeCell ref="BM645:BN646"/>
    <mergeCell ref="BO645:BP646"/>
    <mergeCell ref="BU645:BV645"/>
    <mergeCell ref="BW645:BX645"/>
    <mergeCell ref="BU646:BV646"/>
    <mergeCell ref="BW646:BX646"/>
    <mergeCell ref="E643:N644"/>
    <mergeCell ref="O643:O644"/>
    <mergeCell ref="BM643:BN644"/>
    <mergeCell ref="BO643:BP644"/>
    <mergeCell ref="BU643:BV643"/>
    <mergeCell ref="BW643:BX643"/>
    <mergeCell ref="BU644:BV644"/>
    <mergeCell ref="BW644:BX644"/>
    <mergeCell ref="BM641:BN641"/>
    <mergeCell ref="BO641:BP641"/>
    <mergeCell ref="BU641:BV641"/>
    <mergeCell ref="BW641:BX641"/>
    <mergeCell ref="BM642:BN642"/>
    <mergeCell ref="BO642:BP642"/>
    <mergeCell ref="BU642:BV642"/>
    <mergeCell ref="BW642:BX642"/>
    <mergeCell ref="BM639:BN639"/>
    <mergeCell ref="BO639:BP639"/>
    <mergeCell ref="BU639:BV639"/>
    <mergeCell ref="BW639:BX639"/>
    <mergeCell ref="BM640:BN640"/>
    <mergeCell ref="BO640:BP640"/>
    <mergeCell ref="BU640:BV640"/>
    <mergeCell ref="BW640:BX640"/>
    <mergeCell ref="E637:N637"/>
    <mergeCell ref="BM637:BN637"/>
    <mergeCell ref="BO637:BP637"/>
    <mergeCell ref="BU637:BV637"/>
    <mergeCell ref="BW637:BX637"/>
    <mergeCell ref="BM638:BN638"/>
    <mergeCell ref="BO638:BP638"/>
    <mergeCell ref="BU638:BV638"/>
    <mergeCell ref="BW638:BX638"/>
    <mergeCell ref="E635:N636"/>
    <mergeCell ref="O635:O636"/>
    <mergeCell ref="BM635:BN636"/>
    <mergeCell ref="BO635:BP636"/>
    <mergeCell ref="BU635:BV635"/>
    <mergeCell ref="BW635:BX635"/>
    <mergeCell ref="BU636:BV636"/>
    <mergeCell ref="BW636:BX636"/>
    <mergeCell ref="D632:BX632"/>
    <mergeCell ref="BM633:BN633"/>
    <mergeCell ref="BO633:BP633"/>
    <mergeCell ref="BU633:BV633"/>
    <mergeCell ref="BW633:BX633"/>
    <mergeCell ref="BM634:BN634"/>
    <mergeCell ref="BO634:BP634"/>
    <mergeCell ref="BU634:BV634"/>
    <mergeCell ref="BW634:BX634"/>
    <mergeCell ref="BU629:BV629"/>
    <mergeCell ref="BW629:BX629"/>
    <mergeCell ref="L630:O630"/>
    <mergeCell ref="BM630:BN630"/>
    <mergeCell ref="BO630:BP630"/>
    <mergeCell ref="BU630:BV630"/>
    <mergeCell ref="BW630:BX630"/>
    <mergeCell ref="S629:BL629"/>
    <mergeCell ref="S630:BL630"/>
    <mergeCell ref="D629:J630"/>
    <mergeCell ref="L629:O629"/>
    <mergeCell ref="BM629:BN629"/>
    <mergeCell ref="BO629:BP629"/>
    <mergeCell ref="BM627:BN627"/>
    <mergeCell ref="BO627:BP627"/>
    <mergeCell ref="BU627:BV627"/>
    <mergeCell ref="BW627:BX627"/>
    <mergeCell ref="BM623:BN623"/>
    <mergeCell ref="BO623:BP623"/>
    <mergeCell ref="BU623:BV623"/>
    <mergeCell ref="BW623:BX623"/>
    <mergeCell ref="BM621:BN621"/>
    <mergeCell ref="BO621:BP621"/>
    <mergeCell ref="BU621:BV621"/>
    <mergeCell ref="BW621:BX621"/>
    <mergeCell ref="BM619:BN619"/>
    <mergeCell ref="BO619:BP619"/>
    <mergeCell ref="BU619:BV619"/>
    <mergeCell ref="BW619:BX619"/>
    <mergeCell ref="BM620:BN620"/>
    <mergeCell ref="BO620:BP620"/>
    <mergeCell ref="BU620:BV620"/>
    <mergeCell ref="BW620:BX620"/>
    <mergeCell ref="BM626:BN626"/>
    <mergeCell ref="BO626:BP626"/>
    <mergeCell ref="BU626:BV626"/>
    <mergeCell ref="BW626:BX626"/>
    <mergeCell ref="BM624:BN624"/>
    <mergeCell ref="BO624:BP624"/>
    <mergeCell ref="BU624:BV624"/>
    <mergeCell ref="BW624:BX624"/>
    <mergeCell ref="BM625:BN625"/>
    <mergeCell ref="BO625:BP625"/>
    <mergeCell ref="BU625:BV625"/>
    <mergeCell ref="BW625:BX625"/>
    <mergeCell ref="BM617:BN617"/>
    <mergeCell ref="BO617:BP617"/>
    <mergeCell ref="BU617:BV617"/>
    <mergeCell ref="BW617:BX617"/>
    <mergeCell ref="BM618:BN618"/>
    <mergeCell ref="BO618:BP618"/>
    <mergeCell ref="BU618:BV618"/>
    <mergeCell ref="BW618:BX618"/>
    <mergeCell ref="D615:BX615"/>
    <mergeCell ref="BM616:BN616"/>
    <mergeCell ref="BO616:BP616"/>
    <mergeCell ref="BU616:BV616"/>
    <mergeCell ref="BW616:BX616"/>
    <mergeCell ref="BM622:BN622"/>
    <mergeCell ref="BO622:BP622"/>
    <mergeCell ref="BU622:BV622"/>
    <mergeCell ref="BW622:BX622"/>
    <mergeCell ref="E602:N602"/>
    <mergeCell ref="BM602:BN602"/>
    <mergeCell ref="BO602:BP602"/>
    <mergeCell ref="BU602:BV602"/>
    <mergeCell ref="BW602:BX602"/>
    <mergeCell ref="BM603:BN603"/>
    <mergeCell ref="BO603:BP603"/>
    <mergeCell ref="BU603:BV603"/>
    <mergeCell ref="BW603:BX603"/>
    <mergeCell ref="D613:O613"/>
    <mergeCell ref="BM613:BN613"/>
    <mergeCell ref="BO613:BP613"/>
    <mergeCell ref="BU613:BV613"/>
    <mergeCell ref="BW613:BX613"/>
    <mergeCell ref="S613:BL613"/>
    <mergeCell ref="BM610:BN610"/>
    <mergeCell ref="BO610:BP610"/>
    <mergeCell ref="BU610:BV610"/>
    <mergeCell ref="BW610:BX610"/>
    <mergeCell ref="BM611:BN611"/>
    <mergeCell ref="BO611:BP611"/>
    <mergeCell ref="BU611:BV611"/>
    <mergeCell ref="BW611:BX611"/>
    <mergeCell ref="BM608:BN608"/>
    <mergeCell ref="BO608:BP608"/>
    <mergeCell ref="BU608:BV608"/>
    <mergeCell ref="BW608:BX608"/>
    <mergeCell ref="BM609:BN609"/>
    <mergeCell ref="BO609:BP609"/>
    <mergeCell ref="BU609:BV609"/>
    <mergeCell ref="BW609:BX609"/>
    <mergeCell ref="BM612:BN612"/>
    <mergeCell ref="BU597:BV597"/>
    <mergeCell ref="BW597:BX597"/>
    <mergeCell ref="BU598:BV598"/>
    <mergeCell ref="BW598:BX598"/>
    <mergeCell ref="BM606:BN606"/>
    <mergeCell ref="BO606:BP606"/>
    <mergeCell ref="BU606:BV606"/>
    <mergeCell ref="BW606:BX606"/>
    <mergeCell ref="BM607:BN607"/>
    <mergeCell ref="BO607:BP607"/>
    <mergeCell ref="BU607:BV607"/>
    <mergeCell ref="BW607:BX607"/>
    <mergeCell ref="BM604:BN604"/>
    <mergeCell ref="BO604:BP604"/>
    <mergeCell ref="BU604:BV604"/>
    <mergeCell ref="BW604:BX604"/>
    <mergeCell ref="BM605:BN605"/>
    <mergeCell ref="BO605:BP605"/>
    <mergeCell ref="BU605:BV605"/>
    <mergeCell ref="BW605:BX605"/>
    <mergeCell ref="BM595:BN595"/>
    <mergeCell ref="BO595:BP595"/>
    <mergeCell ref="BU595:BV595"/>
    <mergeCell ref="BW595:BX595"/>
    <mergeCell ref="BM596:BN596"/>
    <mergeCell ref="BO596:BP596"/>
    <mergeCell ref="BU596:BV596"/>
    <mergeCell ref="BW596:BX596"/>
    <mergeCell ref="D592:BX592"/>
    <mergeCell ref="P593:BL611"/>
    <mergeCell ref="BM593:BN593"/>
    <mergeCell ref="BO593:BP593"/>
    <mergeCell ref="BU593:BV593"/>
    <mergeCell ref="BW593:BX593"/>
    <mergeCell ref="BM594:BN594"/>
    <mergeCell ref="BO594:BP594"/>
    <mergeCell ref="BU594:BV594"/>
    <mergeCell ref="BW594:BX594"/>
    <mergeCell ref="BM599:BN599"/>
    <mergeCell ref="BO599:BP599"/>
    <mergeCell ref="BU599:BV599"/>
    <mergeCell ref="BW599:BX599"/>
    <mergeCell ref="BM601:BN601"/>
    <mergeCell ref="BO601:BP601"/>
    <mergeCell ref="BU601:BV601"/>
    <mergeCell ref="BW601:BX601"/>
    <mergeCell ref="BM600:BN600"/>
    <mergeCell ref="BO600:BP600"/>
    <mergeCell ref="BU600:BV600"/>
    <mergeCell ref="BW600:BX600"/>
    <mergeCell ref="BM597:BN597"/>
    <mergeCell ref="BO597:BP597"/>
    <mergeCell ref="D590:O590"/>
    <mergeCell ref="BM590:BN590"/>
    <mergeCell ref="BO590:BP590"/>
    <mergeCell ref="BU590:BV590"/>
    <mergeCell ref="BW590:BX590"/>
    <mergeCell ref="BM589:BN589"/>
    <mergeCell ref="BO589:BP589"/>
    <mergeCell ref="BU589:BV589"/>
    <mergeCell ref="BW589:BX589"/>
    <mergeCell ref="BM587:BN587"/>
    <mergeCell ref="BO587:BP587"/>
    <mergeCell ref="BU587:BV587"/>
    <mergeCell ref="BW587:BX587"/>
    <mergeCell ref="BM588:BN588"/>
    <mergeCell ref="BO588:BP588"/>
    <mergeCell ref="BU588:BV588"/>
    <mergeCell ref="BW588:BX588"/>
    <mergeCell ref="BM579:BN579"/>
    <mergeCell ref="BO579:BP579"/>
    <mergeCell ref="BM580:BN580"/>
    <mergeCell ref="BO580:BP580"/>
    <mergeCell ref="D575:BV575"/>
    <mergeCell ref="D576:BX576"/>
    <mergeCell ref="P577:BL589"/>
    <mergeCell ref="BM577:BN577"/>
    <mergeCell ref="BO577:BP577"/>
    <mergeCell ref="BU577:BV577"/>
    <mergeCell ref="BW577:BX577"/>
    <mergeCell ref="BM578:BN578"/>
    <mergeCell ref="BO578:BP578"/>
    <mergeCell ref="BM585:BN585"/>
    <mergeCell ref="BO585:BP585"/>
    <mergeCell ref="BM586:BN586"/>
    <mergeCell ref="BO586:BP586"/>
    <mergeCell ref="BM583:BN583"/>
    <mergeCell ref="BO583:BP583"/>
    <mergeCell ref="BM584:BN584"/>
    <mergeCell ref="BO584:BP584"/>
    <mergeCell ref="BM581:BN581"/>
    <mergeCell ref="BO581:BP581"/>
    <mergeCell ref="BM582:BN582"/>
    <mergeCell ref="BO582:BP582"/>
    <mergeCell ref="BE569:BF570"/>
    <mergeCell ref="AU553:AV553"/>
    <mergeCell ref="AW553:AX553"/>
    <mergeCell ref="BE553:BF553"/>
    <mergeCell ref="AW567:AX568"/>
    <mergeCell ref="BE567:BF568"/>
    <mergeCell ref="AU569:AV570"/>
    <mergeCell ref="AW569:AX570"/>
    <mergeCell ref="AU567:AV568"/>
    <mergeCell ref="D562:O562"/>
    <mergeCell ref="AU562:AV562"/>
    <mergeCell ref="AW562:AX562"/>
    <mergeCell ref="BC562:BD562"/>
    <mergeCell ref="BE562:BF562"/>
    <mergeCell ref="AU560:AV560"/>
    <mergeCell ref="AW560:AX560"/>
    <mergeCell ref="BE560:BF560"/>
    <mergeCell ref="AU561:AV561"/>
    <mergeCell ref="AW561:AX561"/>
    <mergeCell ref="BC561:BD561"/>
    <mergeCell ref="BE561:BF561"/>
    <mergeCell ref="AU559:AV559"/>
    <mergeCell ref="AW559:AX559"/>
    <mergeCell ref="BE559:BF559"/>
    <mergeCell ref="D567:AT568"/>
    <mergeCell ref="AU554:AV554"/>
    <mergeCell ref="AW554:AX554"/>
    <mergeCell ref="BC554:BD554"/>
    <mergeCell ref="BE554:BF554"/>
    <mergeCell ref="D545:O545"/>
    <mergeCell ref="AU545:AV545"/>
    <mergeCell ref="AW545:AX545"/>
    <mergeCell ref="BC545:BD545"/>
    <mergeCell ref="BE545:BF545"/>
    <mergeCell ref="AU564:AV566"/>
    <mergeCell ref="AW564:AX566"/>
    <mergeCell ref="AY564:BD566"/>
    <mergeCell ref="BE564:BF566"/>
    <mergeCell ref="BM534:BX545"/>
    <mergeCell ref="AU538:AV538"/>
    <mergeCell ref="AW538:AX538"/>
    <mergeCell ref="BC538:BD538"/>
    <mergeCell ref="BE538:BF538"/>
    <mergeCell ref="AU541:AV541"/>
    <mergeCell ref="AW541:AX541"/>
    <mergeCell ref="BC541:BD541"/>
    <mergeCell ref="BE541:BF541"/>
    <mergeCell ref="AU557:AV557"/>
    <mergeCell ref="AW557:AX557"/>
    <mergeCell ref="BE557:BF557"/>
    <mergeCell ref="AU558:AV558"/>
    <mergeCell ref="AW558:AX558"/>
    <mergeCell ref="BE558:BF558"/>
    <mergeCell ref="AU555:AV555"/>
    <mergeCell ref="AW555:AX555"/>
    <mergeCell ref="BC555:BD555"/>
    <mergeCell ref="BE555:BF555"/>
    <mergeCell ref="AU556:AV556"/>
    <mergeCell ref="AW556:AX556"/>
    <mergeCell ref="AU548:BF552"/>
    <mergeCell ref="D548:O552"/>
    <mergeCell ref="BC531:BD531"/>
    <mergeCell ref="BE531:BF531"/>
    <mergeCell ref="AU534:AV534"/>
    <mergeCell ref="AW534:AX534"/>
    <mergeCell ref="BC534:BD534"/>
    <mergeCell ref="BE534:BF534"/>
    <mergeCell ref="BM526:BX531"/>
    <mergeCell ref="AU526:AV526"/>
    <mergeCell ref="AW526:AX526"/>
    <mergeCell ref="BC526:BD526"/>
    <mergeCell ref="BE526:BF526"/>
    <mergeCell ref="AU530:AV530"/>
    <mergeCell ref="AW530:AX530"/>
    <mergeCell ref="BC530:BD530"/>
    <mergeCell ref="BE530:BF530"/>
    <mergeCell ref="P526:AT530"/>
    <mergeCell ref="AU528:AV528"/>
    <mergeCell ref="AW528:AX528"/>
    <mergeCell ref="BC528:BD528"/>
    <mergeCell ref="BE528:BF528"/>
    <mergeCell ref="BC529:BD529"/>
    <mergeCell ref="BE529:BF529"/>
    <mergeCell ref="AU527:AV527"/>
    <mergeCell ref="AW527:AX527"/>
    <mergeCell ref="BC527:BD527"/>
    <mergeCell ref="BE527:BF527"/>
    <mergeCell ref="BC518:BD518"/>
    <mergeCell ref="BE518:BF518"/>
    <mergeCell ref="AU519:AV519"/>
    <mergeCell ref="AW519:AX519"/>
    <mergeCell ref="BC519:BD519"/>
    <mergeCell ref="BE519:BF519"/>
    <mergeCell ref="AU517:AV517"/>
    <mergeCell ref="AW517:AX517"/>
    <mergeCell ref="BC517:BD517"/>
    <mergeCell ref="BE517:BF517"/>
    <mergeCell ref="BM517:BX523"/>
    <mergeCell ref="AU520:AV520"/>
    <mergeCell ref="AW520:AX520"/>
    <mergeCell ref="D523:O523"/>
    <mergeCell ref="AU523:AV523"/>
    <mergeCell ref="AW523:AX523"/>
    <mergeCell ref="BC523:BD523"/>
    <mergeCell ref="BE523:BF523"/>
    <mergeCell ref="AU521:AV521"/>
    <mergeCell ref="AW521:AX521"/>
    <mergeCell ref="AU522:AV522"/>
    <mergeCell ref="AW522:AX522"/>
    <mergeCell ref="BC522:BD522"/>
    <mergeCell ref="BE522:BF522"/>
    <mergeCell ref="P517:AT522"/>
    <mergeCell ref="BC520:BD521"/>
    <mergeCell ref="BE520:BF521"/>
    <mergeCell ref="BC499:BD500"/>
    <mergeCell ref="BE499:BF500"/>
    <mergeCell ref="D514:O514"/>
    <mergeCell ref="P514:AT514"/>
    <mergeCell ref="AU514:AV514"/>
    <mergeCell ref="AW514:AX514"/>
    <mergeCell ref="BC514:BD514"/>
    <mergeCell ref="BE514:BF514"/>
    <mergeCell ref="AU507:AV507"/>
    <mergeCell ref="AW507:AX507"/>
    <mergeCell ref="AU505:AV505"/>
    <mergeCell ref="AW505:AX505"/>
    <mergeCell ref="AU506:AV506"/>
    <mergeCell ref="AW506:AX506"/>
    <mergeCell ref="AU510:AV510"/>
    <mergeCell ref="AW510:AX510"/>
    <mergeCell ref="AU511:AV511"/>
    <mergeCell ref="AW511:AX511"/>
    <mergeCell ref="AU513:AV513"/>
    <mergeCell ref="AU509:AV509"/>
    <mergeCell ref="AW509:AX509"/>
    <mergeCell ref="BE509:BF511"/>
    <mergeCell ref="P472:AT511"/>
    <mergeCell ref="AU472:AV472"/>
    <mergeCell ref="AW472:AX472"/>
    <mergeCell ref="BC472:BD472"/>
    <mergeCell ref="BE472:BF472"/>
    <mergeCell ref="AU475:AV475"/>
    <mergeCell ref="AW475:AX475"/>
    <mergeCell ref="BC475:BD475"/>
    <mergeCell ref="BE475:BF475"/>
    <mergeCell ref="AU487:AV487"/>
    <mergeCell ref="BE474:BF474"/>
    <mergeCell ref="BC461:BD461"/>
    <mergeCell ref="AU504:AV504"/>
    <mergeCell ref="AW504:AX504"/>
    <mergeCell ref="AU501:AV501"/>
    <mergeCell ref="AW501:AX501"/>
    <mergeCell ref="BC501:BD501"/>
    <mergeCell ref="BE501:BF501"/>
    <mergeCell ref="AU502:AV502"/>
    <mergeCell ref="BC502:BD502"/>
    <mergeCell ref="AU498:AV498"/>
    <mergeCell ref="AW498:AX498"/>
    <mergeCell ref="BC498:BD498"/>
    <mergeCell ref="BE498:BF498"/>
    <mergeCell ref="AU503:AV503"/>
    <mergeCell ref="AW503:AX503"/>
    <mergeCell ref="AW497:AX497"/>
    <mergeCell ref="BC468:BD468"/>
    <mergeCell ref="BE468:BF468"/>
    <mergeCell ref="AU479:AV479"/>
    <mergeCell ref="AW479:AX479"/>
    <mergeCell ref="AU480:AV480"/>
    <mergeCell ref="AW480:AX480"/>
    <mergeCell ref="AU481:AV481"/>
    <mergeCell ref="AW481:AX481"/>
    <mergeCell ref="BE479:BF479"/>
    <mergeCell ref="BE480:BF480"/>
    <mergeCell ref="BE481:BF481"/>
    <mergeCell ref="BE461:BF461"/>
    <mergeCell ref="AU466:AV466"/>
    <mergeCell ref="AW466:AX466"/>
    <mergeCell ref="BC466:BD466"/>
    <mergeCell ref="BC469:BD469"/>
    <mergeCell ref="BE469:BF469"/>
    <mergeCell ref="BM456:BX469"/>
    <mergeCell ref="AW484:AX484"/>
    <mergeCell ref="AU484:AV484"/>
    <mergeCell ref="AU485:AV485"/>
    <mergeCell ref="AW485:AX485"/>
    <mergeCell ref="BC485:BD485"/>
    <mergeCell ref="BE485:BF485"/>
    <mergeCell ref="AU483:AV483"/>
    <mergeCell ref="AW483:AX483"/>
    <mergeCell ref="E476:N477"/>
    <mergeCell ref="AU476:AV476"/>
    <mergeCell ref="AW476:AX476"/>
    <mergeCell ref="BC476:BD476"/>
    <mergeCell ref="BE476:BF476"/>
    <mergeCell ref="AU477:AV477"/>
    <mergeCell ref="BC477:BD477"/>
    <mergeCell ref="E473:N474"/>
    <mergeCell ref="AU473:AV473"/>
    <mergeCell ref="AW473:AX473"/>
    <mergeCell ref="BC473:BD473"/>
    <mergeCell ref="BE473:BF473"/>
    <mergeCell ref="AU474:AV474"/>
    <mergeCell ref="AW474:AX474"/>
    <mergeCell ref="BC474:BD474"/>
    <mergeCell ref="AU460:AV460"/>
    <mergeCell ref="AW460:AX460"/>
    <mergeCell ref="BC460:BD460"/>
    <mergeCell ref="BE460:BF460"/>
    <mergeCell ref="AW458:AX458"/>
    <mergeCell ref="BM471:BX514"/>
    <mergeCell ref="AW487:AX487"/>
    <mergeCell ref="BC487:BD487"/>
    <mergeCell ref="BE487:BF487"/>
    <mergeCell ref="AU478:AV478"/>
    <mergeCell ref="AW478:AX478"/>
    <mergeCell ref="AU496:AV496"/>
    <mergeCell ref="AW496:AX496"/>
    <mergeCell ref="AU497:AV497"/>
    <mergeCell ref="BE491:BF491"/>
    <mergeCell ref="AU495:AV495"/>
    <mergeCell ref="AW495:AX495"/>
    <mergeCell ref="BC495:BD495"/>
    <mergeCell ref="BE495:BF495"/>
    <mergeCell ref="AU491:AV491"/>
    <mergeCell ref="AW491:AX491"/>
    <mergeCell ref="BC491:BD491"/>
    <mergeCell ref="BC496:BD497"/>
    <mergeCell ref="BE496:BF497"/>
    <mergeCell ref="BC486:BD486"/>
    <mergeCell ref="BE486:BF486"/>
    <mergeCell ref="AU489:AV489"/>
    <mergeCell ref="AU490:AV490"/>
    <mergeCell ref="AU492:AV492"/>
    <mergeCell ref="AU493:AV493"/>
    <mergeCell ref="AU494:AV494"/>
    <mergeCell ref="BC503:BD507"/>
    <mergeCell ref="BE503:BF507"/>
    <mergeCell ref="BC509:BD511"/>
    <mergeCell ref="D449:N451"/>
    <mergeCell ref="AU449:AV449"/>
    <mergeCell ref="AW449:AX449"/>
    <mergeCell ref="BC449:BD449"/>
    <mergeCell ref="AU450:AV450"/>
    <mergeCell ref="AW450:AX450"/>
    <mergeCell ref="BC450:BD450"/>
    <mergeCell ref="BC462:BD462"/>
    <mergeCell ref="AU463:AV463"/>
    <mergeCell ref="AW463:AX463"/>
    <mergeCell ref="BC463:BD463"/>
    <mergeCell ref="BE463:BF463"/>
    <mergeCell ref="BE452:BF452"/>
    <mergeCell ref="D453:J454"/>
    <mergeCell ref="L453:O453"/>
    <mergeCell ref="P453:AT453"/>
    <mergeCell ref="AU453:AV453"/>
    <mergeCell ref="AW453:AX453"/>
    <mergeCell ref="BC453:BD453"/>
    <mergeCell ref="BE453:BF453"/>
    <mergeCell ref="L454:O454"/>
    <mergeCell ref="P454:AT454"/>
    <mergeCell ref="E459:N459"/>
    <mergeCell ref="P457:AT468"/>
    <mergeCell ref="AU461:AV461"/>
    <mergeCell ref="AW461:AX461"/>
    <mergeCell ref="BE458:BF458"/>
    <mergeCell ref="AU459:AV459"/>
    <mergeCell ref="AW459:AX459"/>
    <mergeCell ref="BC459:BD459"/>
    <mergeCell ref="BE459:BF459"/>
    <mergeCell ref="AU452:AV452"/>
    <mergeCell ref="AU451:AV451"/>
    <mergeCell ref="AW451:AX451"/>
    <mergeCell ref="BC451:BD451"/>
    <mergeCell ref="AU441:AV441"/>
    <mergeCell ref="AU442:AV442"/>
    <mergeCell ref="AU443:AV443"/>
    <mergeCell ref="AU444:AV444"/>
    <mergeCell ref="AU438:AV438"/>
    <mergeCell ref="AW438:AX438"/>
    <mergeCell ref="AU439:AV439"/>
    <mergeCell ref="AW439:AX439"/>
    <mergeCell ref="BC458:BD458"/>
    <mergeCell ref="AU454:AV454"/>
    <mergeCell ref="AW454:AX454"/>
    <mergeCell ref="BC454:BD454"/>
    <mergeCell ref="BE454:BF454"/>
    <mergeCell ref="AU457:AV457"/>
    <mergeCell ref="AW457:AX457"/>
    <mergeCell ref="BC457:BD457"/>
    <mergeCell ref="AU458:AV458"/>
    <mergeCell ref="AU448:AV448"/>
    <mergeCell ref="AW448:AX448"/>
    <mergeCell ref="BC448:BD448"/>
    <mergeCell ref="AW452:AX452"/>
    <mergeCell ref="BC452:BD452"/>
    <mergeCell ref="AU436:AV436"/>
    <mergeCell ref="AW436:AX436"/>
    <mergeCell ref="AU437:AV437"/>
    <mergeCell ref="AW437:AX437"/>
    <mergeCell ref="AU435:AV435"/>
    <mergeCell ref="AW435:AX435"/>
    <mergeCell ref="AU432:AV432"/>
    <mergeCell ref="AU433:AV433"/>
    <mergeCell ref="AW433:AX433"/>
    <mergeCell ref="AU434:AV434"/>
    <mergeCell ref="AW434:AX434"/>
    <mergeCell ref="AU440:AV440"/>
    <mergeCell ref="AU445:AV445"/>
    <mergeCell ref="AW445:AX445"/>
    <mergeCell ref="AU447:AV447"/>
    <mergeCell ref="AW447:AX447"/>
    <mergeCell ref="BC447:BD447"/>
    <mergeCell ref="AU424:AV424"/>
    <mergeCell ref="AW424:AX424"/>
    <mergeCell ref="AU425:AV425"/>
    <mergeCell ref="AW425:AX425"/>
    <mergeCell ref="AU422:AV422"/>
    <mergeCell ref="AW422:AX422"/>
    <mergeCell ref="AU423:AV423"/>
    <mergeCell ref="AW423:AX423"/>
    <mergeCell ref="AU419:AV419"/>
    <mergeCell ref="AW419:AX419"/>
    <mergeCell ref="AU420:AV420"/>
    <mergeCell ref="AU421:AV421"/>
    <mergeCell ref="AW421:AX421"/>
    <mergeCell ref="AU430:AV430"/>
    <mergeCell ref="AW430:AX430"/>
    <mergeCell ref="AU431:AV431"/>
    <mergeCell ref="AW431:AX431"/>
    <mergeCell ref="AU428:AV428"/>
    <mergeCell ref="AW428:AX428"/>
    <mergeCell ref="AU429:AV429"/>
    <mergeCell ref="AW429:AX429"/>
    <mergeCell ref="AU426:AV426"/>
    <mergeCell ref="AW426:AX426"/>
    <mergeCell ref="AU427:AV427"/>
    <mergeCell ref="AW427:AX427"/>
    <mergeCell ref="BC417:BD417"/>
    <mergeCell ref="AU418:AV418"/>
    <mergeCell ref="AW418:AX418"/>
    <mergeCell ref="AU415:AV415"/>
    <mergeCell ref="AW415:AX415"/>
    <mergeCell ref="BC415:BD415"/>
    <mergeCell ref="BC412:BD412"/>
    <mergeCell ref="D416:N417"/>
    <mergeCell ref="AU416:AV416"/>
    <mergeCell ref="AW416:AX416"/>
    <mergeCell ref="BC416:BD416"/>
    <mergeCell ref="AU417:AV417"/>
    <mergeCell ref="AW417:AX417"/>
    <mergeCell ref="AU413:AV413"/>
    <mergeCell ref="AW413:AX413"/>
    <mergeCell ref="BC413:BD413"/>
    <mergeCell ref="BE413:BF413"/>
    <mergeCell ref="AU414:AV414"/>
    <mergeCell ref="AW414:AX414"/>
    <mergeCell ref="BC414:BD414"/>
    <mergeCell ref="AU410:AV410"/>
    <mergeCell ref="AW410:AX410"/>
    <mergeCell ref="BC410:BD410"/>
    <mergeCell ref="BE410:BF410"/>
    <mergeCell ref="AU406:AV406"/>
    <mergeCell ref="AW406:AX406"/>
    <mergeCell ref="BC406:BD406"/>
    <mergeCell ref="BE406:BF406"/>
    <mergeCell ref="BC407:BD407"/>
    <mergeCell ref="AU408:AV408"/>
    <mergeCell ref="AU393:AV393"/>
    <mergeCell ref="AW393:AX393"/>
    <mergeCell ref="BC393:BD393"/>
    <mergeCell ref="AU404:AV404"/>
    <mergeCell ref="AW404:AX404"/>
    <mergeCell ref="BC404:BD404"/>
    <mergeCell ref="BE404:BF404"/>
    <mergeCell ref="AU405:AV405"/>
    <mergeCell ref="AW408:AX408"/>
    <mergeCell ref="AW401:AX401"/>
    <mergeCell ref="BC401:BD401"/>
    <mergeCell ref="AW405:AX405"/>
    <mergeCell ref="BC405:BD405"/>
    <mergeCell ref="BE405:BF405"/>
    <mergeCell ref="AU402:AV402"/>
    <mergeCell ref="AW402:AX402"/>
    <mergeCell ref="BC402:BD402"/>
    <mergeCell ref="BE402:BF402"/>
    <mergeCell ref="AU403:AV403"/>
    <mergeCell ref="AW403:AX403"/>
    <mergeCell ref="BC403:BD403"/>
    <mergeCell ref="BE403:BF403"/>
    <mergeCell ref="AU398:AV398"/>
    <mergeCell ref="AU399:AV399"/>
    <mergeCell ref="AW399:AX399"/>
    <mergeCell ref="BC399:BD399"/>
    <mergeCell ref="BE399:BF399"/>
    <mergeCell ref="AU401:AV401"/>
    <mergeCell ref="BC398:BD398"/>
    <mergeCell ref="D388:O388"/>
    <mergeCell ref="AU388:AV388"/>
    <mergeCell ref="AW388:AX388"/>
    <mergeCell ref="BC388:BD388"/>
    <mergeCell ref="BE388:BF388"/>
    <mergeCell ref="BM390:BX454"/>
    <mergeCell ref="P391:AT452"/>
    <mergeCell ref="BC408:BD408"/>
    <mergeCell ref="BE408:BF408"/>
    <mergeCell ref="AU392:AV392"/>
    <mergeCell ref="AW392:AX392"/>
    <mergeCell ref="BC392:BD392"/>
    <mergeCell ref="BE391:BF391"/>
    <mergeCell ref="BE400:BF400"/>
    <mergeCell ref="AU411:AV411"/>
    <mergeCell ref="AW411:AX411"/>
    <mergeCell ref="BC411:BD411"/>
    <mergeCell ref="BE411:BF411"/>
    <mergeCell ref="BE401:BF401"/>
    <mergeCell ref="AU409:AV409"/>
    <mergeCell ref="AW409:AX409"/>
    <mergeCell ref="BC409:BD409"/>
    <mergeCell ref="BE409:BF409"/>
    <mergeCell ref="BM348:BX388"/>
    <mergeCell ref="P349:AT387"/>
    <mergeCell ref="AU396:AV396"/>
    <mergeCell ref="AW396:AX396"/>
    <mergeCell ref="BC396:BD396"/>
    <mergeCell ref="BE396:BF396"/>
    <mergeCell ref="AU397:AV397"/>
    <mergeCell ref="AW397:AX397"/>
    <mergeCell ref="BC397:BD397"/>
    <mergeCell ref="BE397:BF397"/>
    <mergeCell ref="AU394:AV394"/>
    <mergeCell ref="AW394:AX394"/>
    <mergeCell ref="BC394:BD394"/>
    <mergeCell ref="BE394:BF394"/>
    <mergeCell ref="AU395:AV395"/>
    <mergeCell ref="AW395:AX395"/>
    <mergeCell ref="BC395:BD395"/>
    <mergeCell ref="BE395:BF395"/>
    <mergeCell ref="AU391:AV391"/>
    <mergeCell ref="AW391:AX391"/>
    <mergeCell ref="BC391:BD391"/>
    <mergeCell ref="AU386:AV386"/>
    <mergeCell ref="AW386:AX386"/>
    <mergeCell ref="AU384:AV384"/>
    <mergeCell ref="AW384:AX384"/>
    <mergeCell ref="BC384:BD384"/>
    <mergeCell ref="BE384:BF384"/>
    <mergeCell ref="AU382:AV382"/>
    <mergeCell ref="AW382:AX382"/>
    <mergeCell ref="BC382:BD382"/>
    <mergeCell ref="BE382:BF382"/>
    <mergeCell ref="AU383:AV383"/>
    <mergeCell ref="AW383:AX383"/>
    <mergeCell ref="BC383:BD383"/>
    <mergeCell ref="BE383:BF383"/>
    <mergeCell ref="BE380:BF380"/>
    <mergeCell ref="AU385:AV385"/>
    <mergeCell ref="AU387:AV387"/>
    <mergeCell ref="AW387:AX387"/>
    <mergeCell ref="BC387:BD387"/>
    <mergeCell ref="BE387:BF387"/>
    <mergeCell ref="AU375:AV375"/>
    <mergeCell ref="AW375:AX375"/>
    <mergeCell ref="AU376:AV376"/>
    <mergeCell ref="AW376:AX376"/>
    <mergeCell ref="AU373:AV373"/>
    <mergeCell ref="AW373:AX373"/>
    <mergeCell ref="BC373:BD373"/>
    <mergeCell ref="BE373:BF373"/>
    <mergeCell ref="AU374:AV374"/>
    <mergeCell ref="AW374:AX374"/>
    <mergeCell ref="AU371:AV371"/>
    <mergeCell ref="AW371:AX371"/>
    <mergeCell ref="AU372:AV372"/>
    <mergeCell ref="AW372:AX372"/>
    <mergeCell ref="BC372:BD372"/>
    <mergeCell ref="BE372:BF372"/>
    <mergeCell ref="AU381:AV381"/>
    <mergeCell ref="BC381:BD381"/>
    <mergeCell ref="AU380:AV380"/>
    <mergeCell ref="AW380:AX380"/>
    <mergeCell ref="BC380:BD380"/>
    <mergeCell ref="AU377:AV377"/>
    <mergeCell ref="AW377:AX377"/>
    <mergeCell ref="AU378:AV378"/>
    <mergeCell ref="AW378:AX378"/>
    <mergeCell ref="AU379:AV379"/>
    <mergeCell ref="AU370:AV370"/>
    <mergeCell ref="AW370:AX370"/>
    <mergeCell ref="AU362:AV362"/>
    <mergeCell ref="AW362:AX362"/>
    <mergeCell ref="BC362:BD362"/>
    <mergeCell ref="BE362:BF362"/>
    <mergeCell ref="AU364:AV364"/>
    <mergeCell ref="AW364:AX364"/>
    <mergeCell ref="AU360:AV360"/>
    <mergeCell ref="AW360:AX360"/>
    <mergeCell ref="AU361:AV361"/>
    <mergeCell ref="AW361:AX361"/>
    <mergeCell ref="AU368:AV368"/>
    <mergeCell ref="AU369:AV369"/>
    <mergeCell ref="BC359:BD359"/>
    <mergeCell ref="BE359:BF359"/>
    <mergeCell ref="AU349:AV349"/>
    <mergeCell ref="AW349:AX349"/>
    <mergeCell ref="BC349:BD349"/>
    <mergeCell ref="BE349:BF349"/>
    <mergeCell ref="AU350:AV350"/>
    <mergeCell ref="AW350:AX350"/>
    <mergeCell ref="BC350:BD350"/>
    <mergeCell ref="AU358:AV358"/>
    <mergeCell ref="AW358:AX358"/>
    <mergeCell ref="R297:S297"/>
    <mergeCell ref="AJ297:AK297"/>
    <mergeCell ref="AU353:AV353"/>
    <mergeCell ref="AW353:AX353"/>
    <mergeCell ref="BC353:BD353"/>
    <mergeCell ref="BE353:BF353"/>
    <mergeCell ref="BE350:BF350"/>
    <mergeCell ref="AU351:AV351"/>
    <mergeCell ref="AW351:AX351"/>
    <mergeCell ref="BC351:BD351"/>
    <mergeCell ref="BE351:BF351"/>
    <mergeCell ref="AU352:AV352"/>
    <mergeCell ref="BC352:BD352"/>
    <mergeCell ref="D313:O313"/>
    <mergeCell ref="D320:O320"/>
    <mergeCell ref="R323:S323"/>
    <mergeCell ref="AJ323:AK323"/>
    <mergeCell ref="P324:Q324"/>
    <mergeCell ref="R324:S324"/>
    <mergeCell ref="AJ324:AK324"/>
    <mergeCell ref="AJ316:AK316"/>
    <mergeCell ref="AJ325:AK325"/>
    <mergeCell ref="D326:O326"/>
    <mergeCell ref="P326:Q326"/>
    <mergeCell ref="R326:S326"/>
    <mergeCell ref="AJ326:AK326"/>
    <mergeCell ref="AL326:AM326"/>
    <mergeCell ref="AK341:AM342"/>
    <mergeCell ref="P291:Q291"/>
    <mergeCell ref="D297:O297"/>
    <mergeCell ref="P297:Q297"/>
    <mergeCell ref="D283:O287"/>
    <mergeCell ref="P325:Q325"/>
    <mergeCell ref="D347:BF347"/>
    <mergeCell ref="P323:Q323"/>
    <mergeCell ref="P320:Q320"/>
    <mergeCell ref="R320:S320"/>
    <mergeCell ref="AJ320:AK320"/>
    <mergeCell ref="AL320:AM320"/>
    <mergeCell ref="AU355:AV355"/>
    <mergeCell ref="AW355:AX355"/>
    <mergeCell ref="BC355:BD355"/>
    <mergeCell ref="BE355:BF355"/>
    <mergeCell ref="D328:O331"/>
    <mergeCell ref="P328:Q331"/>
    <mergeCell ref="R328:S331"/>
    <mergeCell ref="D332:O333"/>
    <mergeCell ref="P332:Q333"/>
    <mergeCell ref="R332:S333"/>
    <mergeCell ref="D335:O338"/>
    <mergeCell ref="P335:Q338"/>
    <mergeCell ref="R335:S338"/>
    <mergeCell ref="D339:O340"/>
    <mergeCell ref="P339:Q340"/>
    <mergeCell ref="R339:S340"/>
    <mergeCell ref="D341:O342"/>
    <mergeCell ref="P341:Q342"/>
    <mergeCell ref="R341:S342"/>
    <mergeCell ref="T335:AJ338"/>
    <mergeCell ref="P319:Q319"/>
    <mergeCell ref="P261:Q261"/>
    <mergeCell ref="R261:S261"/>
    <mergeCell ref="AL261:AM261"/>
    <mergeCell ref="P262:Q262"/>
    <mergeCell ref="AL279:AM279"/>
    <mergeCell ref="P266:Q266"/>
    <mergeCell ref="R266:S266"/>
    <mergeCell ref="AJ266:AK266"/>
    <mergeCell ref="AL266:AM266"/>
    <mergeCell ref="O275:O276"/>
    <mergeCell ref="P275:Q276"/>
    <mergeCell ref="R275:S276"/>
    <mergeCell ref="T275:T276"/>
    <mergeCell ref="D305:O306"/>
    <mergeCell ref="P305:Q306"/>
    <mergeCell ref="R305:S306"/>
    <mergeCell ref="T305:AK306"/>
    <mergeCell ref="AL305:AM306"/>
    <mergeCell ref="P288:Q288"/>
    <mergeCell ref="D299:O302"/>
    <mergeCell ref="P299:Q302"/>
    <mergeCell ref="R299:S302"/>
    <mergeCell ref="D303:O304"/>
    <mergeCell ref="P303:Q304"/>
    <mergeCell ref="R303:S304"/>
    <mergeCell ref="T303:AK304"/>
    <mergeCell ref="AL303:AM304"/>
    <mergeCell ref="P295:Q295"/>
    <mergeCell ref="R295:S295"/>
    <mergeCell ref="AL295:AM295"/>
    <mergeCell ref="P296:Q296"/>
    <mergeCell ref="R296:S296"/>
    <mergeCell ref="P270:Q270"/>
    <mergeCell ref="R270:S270"/>
    <mergeCell ref="AJ270:AK270"/>
    <mergeCell ref="AL270:AM270"/>
    <mergeCell ref="AJ274:AK274"/>
    <mergeCell ref="AL274:AM274"/>
    <mergeCell ref="D267:O267"/>
    <mergeCell ref="P267:Q267"/>
    <mergeCell ref="R267:S267"/>
    <mergeCell ref="AJ267:AK267"/>
    <mergeCell ref="AL267:AM267"/>
    <mergeCell ref="P264:Q264"/>
    <mergeCell ref="R264:S264"/>
    <mergeCell ref="AL264:AM264"/>
    <mergeCell ref="P265:Q265"/>
    <mergeCell ref="R265:S265"/>
    <mergeCell ref="AL265:AM265"/>
    <mergeCell ref="R233:S233"/>
    <mergeCell ref="P234:Q234"/>
    <mergeCell ref="P235:Q235"/>
    <mergeCell ref="R235:S235"/>
    <mergeCell ref="E231:N232"/>
    <mergeCell ref="O231:O232"/>
    <mergeCell ref="P231:Q232"/>
    <mergeCell ref="R231:S232"/>
    <mergeCell ref="T231:T232"/>
    <mergeCell ref="AJ231:AK232"/>
    <mergeCell ref="AU244:BX258"/>
    <mergeCell ref="P245:Q245"/>
    <mergeCell ref="R245:S245"/>
    <mergeCell ref="AJ245:AK245"/>
    <mergeCell ref="AL245:AM245"/>
    <mergeCell ref="P248:Q248"/>
    <mergeCell ref="P249:Q249"/>
    <mergeCell ref="R249:S249"/>
    <mergeCell ref="P254:Q254"/>
    <mergeCell ref="R254:S254"/>
    <mergeCell ref="AJ254:AK254"/>
    <mergeCell ref="AL254:AM254"/>
    <mergeCell ref="P255:Q255"/>
    <mergeCell ref="R255:S255"/>
    <mergeCell ref="AJ255:AK255"/>
    <mergeCell ref="AL255:AM255"/>
    <mergeCell ref="P251:Q251"/>
    <mergeCell ref="R251:S251"/>
    <mergeCell ref="P252:Q252"/>
    <mergeCell ref="R252:S252"/>
    <mergeCell ref="AJ252:AK252"/>
    <mergeCell ref="AL253:AM253"/>
    <mergeCell ref="P220:Q220"/>
    <mergeCell ref="R220:S220"/>
    <mergeCell ref="AJ220:AK220"/>
    <mergeCell ref="AL220:AM220"/>
    <mergeCell ref="P221:Q221"/>
    <mergeCell ref="R221:S221"/>
    <mergeCell ref="AJ221:AK221"/>
    <mergeCell ref="AL221:AM221"/>
    <mergeCell ref="AL242:AM242"/>
    <mergeCell ref="P240:Q240"/>
    <mergeCell ref="P229:Q229"/>
    <mergeCell ref="R229:S229"/>
    <mergeCell ref="AJ229:AK229"/>
    <mergeCell ref="AL229:AM229"/>
    <mergeCell ref="P230:Q230"/>
    <mergeCell ref="R230:S230"/>
    <mergeCell ref="P225:Q225"/>
    <mergeCell ref="R225:S225"/>
    <mergeCell ref="AJ225:AK225"/>
    <mergeCell ref="AL225:AM225"/>
    <mergeCell ref="P228:Q228"/>
    <mergeCell ref="R228:S228"/>
    <mergeCell ref="AJ228:AK228"/>
    <mergeCell ref="AL228:AM228"/>
    <mergeCell ref="P236:Q236"/>
    <mergeCell ref="R236:S236"/>
    <mergeCell ref="P237:Q237"/>
    <mergeCell ref="R237:S237"/>
    <mergeCell ref="P238:Q238"/>
    <mergeCell ref="R238:S238"/>
    <mergeCell ref="AL231:AM232"/>
    <mergeCell ref="P233:Q233"/>
    <mergeCell ref="E209:N211"/>
    <mergeCell ref="P209:Q209"/>
    <mergeCell ref="R209:S209"/>
    <mergeCell ref="AJ209:AK209"/>
    <mergeCell ref="P210:Q210"/>
    <mergeCell ref="D204:J205"/>
    <mergeCell ref="L204:O204"/>
    <mergeCell ref="P204:Q204"/>
    <mergeCell ref="R204:S204"/>
    <mergeCell ref="AJ204:AK204"/>
    <mergeCell ref="AL204:AM204"/>
    <mergeCell ref="L205:O205"/>
    <mergeCell ref="P205:Q205"/>
    <mergeCell ref="R205:S205"/>
    <mergeCell ref="AJ205:AK205"/>
    <mergeCell ref="AJ215:AK215"/>
    <mergeCell ref="AL215:AM215"/>
    <mergeCell ref="E213:N214"/>
    <mergeCell ref="P213:Q214"/>
    <mergeCell ref="R213:S214"/>
    <mergeCell ref="T213:T214"/>
    <mergeCell ref="P215:Q215"/>
    <mergeCell ref="R215:S215"/>
    <mergeCell ref="R210:S210"/>
    <mergeCell ref="AJ210:AK210"/>
    <mergeCell ref="P211:Q211"/>
    <mergeCell ref="R211:S211"/>
    <mergeCell ref="AJ211:AK211"/>
    <mergeCell ref="P212:Q212"/>
    <mergeCell ref="R212:S212"/>
    <mergeCell ref="AJ212:AK212"/>
    <mergeCell ref="P201:Q201"/>
    <mergeCell ref="R201:S201"/>
    <mergeCell ref="AJ201:AK201"/>
    <mergeCell ref="P216:Q216"/>
    <mergeCell ref="R216:S216"/>
    <mergeCell ref="AJ216:AK216"/>
    <mergeCell ref="AL216:AM216"/>
    <mergeCell ref="P217:Q217"/>
    <mergeCell ref="R217:S217"/>
    <mergeCell ref="AJ217:AK217"/>
    <mergeCell ref="AL217:AM217"/>
    <mergeCell ref="AL205:AM205"/>
    <mergeCell ref="AU207:BX242"/>
    <mergeCell ref="P208:Q208"/>
    <mergeCell ref="R208:S208"/>
    <mergeCell ref="AJ208:AK208"/>
    <mergeCell ref="AL219:AM219"/>
    <mergeCell ref="P218:Q218"/>
    <mergeCell ref="R218:S218"/>
    <mergeCell ref="AU181:BX205"/>
    <mergeCell ref="P224:Q224"/>
    <mergeCell ref="R224:S224"/>
    <mergeCell ref="AJ224:AK224"/>
    <mergeCell ref="AL224:AM224"/>
    <mergeCell ref="P222:Q222"/>
    <mergeCell ref="R222:S222"/>
    <mergeCell ref="AJ222:AK222"/>
    <mergeCell ref="AL222:AM222"/>
    <mergeCell ref="P223:Q223"/>
    <mergeCell ref="R223:S223"/>
    <mergeCell ref="AJ223:AK223"/>
    <mergeCell ref="AL223:AM223"/>
    <mergeCell ref="R196:S196"/>
    <mergeCell ref="AJ196:AK196"/>
    <mergeCell ref="P197:Q197"/>
    <mergeCell ref="R197:S197"/>
    <mergeCell ref="AJ197:AK197"/>
    <mergeCell ref="P194:Q194"/>
    <mergeCell ref="R194:S194"/>
    <mergeCell ref="AJ194:AK194"/>
    <mergeCell ref="P192:Q192"/>
    <mergeCell ref="R192:S192"/>
    <mergeCell ref="AJ192:AK192"/>
    <mergeCell ref="P193:Q193"/>
    <mergeCell ref="R193:S193"/>
    <mergeCell ref="AJ193:AK193"/>
    <mergeCell ref="P219:Q219"/>
    <mergeCell ref="R219:S219"/>
    <mergeCell ref="AJ219:AK219"/>
    <mergeCell ref="P198:Q198"/>
    <mergeCell ref="R198:S198"/>
    <mergeCell ref="AJ198:AK198"/>
    <mergeCell ref="P199:Q199"/>
    <mergeCell ref="R199:S199"/>
    <mergeCell ref="AJ199:AK199"/>
    <mergeCell ref="P196:Q196"/>
    <mergeCell ref="P202:Q202"/>
    <mergeCell ref="R202:S202"/>
    <mergeCell ref="AJ202:AK202"/>
    <mergeCell ref="P203:Q203"/>
    <mergeCell ref="R203:S203"/>
    <mergeCell ref="AJ203:AK203"/>
    <mergeCell ref="P200:Q200"/>
    <mergeCell ref="R200:S200"/>
    <mergeCell ref="P182:Q182"/>
    <mergeCell ref="R182:S182"/>
    <mergeCell ref="AJ182:AK182"/>
    <mergeCell ref="E183:N185"/>
    <mergeCell ref="AU81:BX179"/>
    <mergeCell ref="P190:Q190"/>
    <mergeCell ref="R190:S190"/>
    <mergeCell ref="AJ190:AK190"/>
    <mergeCell ref="P191:Q191"/>
    <mergeCell ref="R191:S191"/>
    <mergeCell ref="AJ191:AK191"/>
    <mergeCell ref="P188:Q188"/>
    <mergeCell ref="R188:S188"/>
    <mergeCell ref="AJ188:AK188"/>
    <mergeCell ref="E189:N189"/>
    <mergeCell ref="AJ189:AK189"/>
    <mergeCell ref="E186:N187"/>
    <mergeCell ref="P186:Q186"/>
    <mergeCell ref="P177:Q177"/>
    <mergeCell ref="R186:S186"/>
    <mergeCell ref="AJ186:AK186"/>
    <mergeCell ref="P187:Q187"/>
    <mergeCell ref="R187:S187"/>
    <mergeCell ref="AJ187:AK187"/>
    <mergeCell ref="P167:Q167"/>
    <mergeCell ref="R167:S167"/>
    <mergeCell ref="AJ167:AK167"/>
    <mergeCell ref="R177:S177"/>
    <mergeCell ref="AJ177:AK177"/>
    <mergeCell ref="AL177:AM177"/>
    <mergeCell ref="D178:J179"/>
    <mergeCell ref="L178:O178"/>
    <mergeCell ref="P178:Q178"/>
    <mergeCell ref="R178:S178"/>
    <mergeCell ref="AJ178:AK178"/>
    <mergeCell ref="AL178:AM178"/>
    <mergeCell ref="AJ183:AK183"/>
    <mergeCell ref="P184:Q184"/>
    <mergeCell ref="R184:S184"/>
    <mergeCell ref="AJ184:AK184"/>
    <mergeCell ref="P185:Q185"/>
    <mergeCell ref="R185:S185"/>
    <mergeCell ref="AJ185:AK185"/>
    <mergeCell ref="L179:O179"/>
    <mergeCell ref="P179:Q179"/>
    <mergeCell ref="R179:S179"/>
    <mergeCell ref="AJ179:AK179"/>
    <mergeCell ref="AL179:AM179"/>
    <mergeCell ref="P165:Q165"/>
    <mergeCell ref="R165:S165"/>
    <mergeCell ref="AJ165:AK165"/>
    <mergeCell ref="AL165:AM165"/>
    <mergeCell ref="R172:S172"/>
    <mergeCell ref="AJ172:AK172"/>
    <mergeCell ref="AL172:AM172"/>
    <mergeCell ref="P173:Q173"/>
    <mergeCell ref="R173:S173"/>
    <mergeCell ref="AJ173:AK173"/>
    <mergeCell ref="AL173:AM173"/>
    <mergeCell ref="P174:Q174"/>
    <mergeCell ref="R174:S174"/>
    <mergeCell ref="AJ174:AK174"/>
    <mergeCell ref="AL174:AM174"/>
    <mergeCell ref="P175:Q175"/>
    <mergeCell ref="D162:N164"/>
    <mergeCell ref="AJ162:AK162"/>
    <mergeCell ref="AL162:AM164"/>
    <mergeCell ref="P163:Q163"/>
    <mergeCell ref="R163:S163"/>
    <mergeCell ref="AJ163:AK163"/>
    <mergeCell ref="P164:Q164"/>
    <mergeCell ref="R164:S164"/>
    <mergeCell ref="AJ164:AK164"/>
    <mergeCell ref="P166:Q166"/>
    <mergeCell ref="R166:S166"/>
    <mergeCell ref="AJ166:AK166"/>
    <mergeCell ref="AL166:AM166"/>
    <mergeCell ref="P160:Q160"/>
    <mergeCell ref="R160:S160"/>
    <mergeCell ref="AJ160:AK160"/>
    <mergeCell ref="AL160:AM160"/>
    <mergeCell ref="P161:Q161"/>
    <mergeCell ref="R161:S161"/>
    <mergeCell ref="AJ161:AK161"/>
    <mergeCell ref="AL161:AM161"/>
    <mergeCell ref="X160:Y160"/>
    <mergeCell ref="X161:Y161"/>
    <mergeCell ref="AD160:AE160"/>
    <mergeCell ref="AD161:AE161"/>
    <mergeCell ref="X162:Y164"/>
    <mergeCell ref="AD162:AE164"/>
    <mergeCell ref="P142:Q142"/>
    <mergeCell ref="R142:S142"/>
    <mergeCell ref="P143:Q143"/>
    <mergeCell ref="R143:S143"/>
    <mergeCell ref="P150:Q150"/>
    <mergeCell ref="R150:S150"/>
    <mergeCell ref="P151:Q151"/>
    <mergeCell ref="R151:S151"/>
    <mergeCell ref="P149:Q149"/>
    <mergeCell ref="R149:S149"/>
    <mergeCell ref="P147:Q147"/>
    <mergeCell ref="R147:S147"/>
    <mergeCell ref="P148:Q148"/>
    <mergeCell ref="R148:S148"/>
    <mergeCell ref="P154:Q154"/>
    <mergeCell ref="R154:S154"/>
    <mergeCell ref="P159:Q159"/>
    <mergeCell ref="R159:S159"/>
    <mergeCell ref="P152:Q152"/>
    <mergeCell ref="R152:S152"/>
    <mergeCell ref="P153:Q153"/>
    <mergeCell ref="R153:S153"/>
    <mergeCell ref="P158:Q158"/>
    <mergeCell ref="P157:Q157"/>
    <mergeCell ref="P156:Q156"/>
    <mergeCell ref="P135:Q135"/>
    <mergeCell ref="R135:S135"/>
    <mergeCell ref="P136:Q136"/>
    <mergeCell ref="R136:S136"/>
    <mergeCell ref="P133:Q133"/>
    <mergeCell ref="R133:S133"/>
    <mergeCell ref="P134:Q134"/>
    <mergeCell ref="R134:S134"/>
    <mergeCell ref="P128:Q128"/>
    <mergeCell ref="R128:S128"/>
    <mergeCell ref="AJ128:AK128"/>
    <mergeCell ref="AL128:AM128"/>
    <mergeCell ref="P129:Q129"/>
    <mergeCell ref="R129:S129"/>
    <mergeCell ref="AJ129:AK129"/>
    <mergeCell ref="AL129:AM129"/>
    <mergeCell ref="AJ132:AK159"/>
    <mergeCell ref="AL132:AM159"/>
    <mergeCell ref="P140:Q140"/>
    <mergeCell ref="R140:S140"/>
    <mergeCell ref="P141:Q141"/>
    <mergeCell ref="R141:S141"/>
    <mergeCell ref="P137:Q137"/>
    <mergeCell ref="P138:Q138"/>
    <mergeCell ref="R138:S138"/>
    <mergeCell ref="P139:Q139"/>
    <mergeCell ref="R139:S139"/>
    <mergeCell ref="P144:Q144"/>
    <mergeCell ref="P145:Q145"/>
    <mergeCell ref="R145:S145"/>
    <mergeCell ref="P146:Q146"/>
    <mergeCell ref="R146:S146"/>
    <mergeCell ref="D130:N131"/>
    <mergeCell ref="P130:Q130"/>
    <mergeCell ref="R130:S130"/>
    <mergeCell ref="AJ130:AK130"/>
    <mergeCell ref="AL130:AM130"/>
    <mergeCell ref="P131:Q131"/>
    <mergeCell ref="R131:S131"/>
    <mergeCell ref="AJ131:AK131"/>
    <mergeCell ref="AL131:AM131"/>
    <mergeCell ref="P126:Q126"/>
    <mergeCell ref="R126:S126"/>
    <mergeCell ref="AJ126:AK126"/>
    <mergeCell ref="AL126:AM126"/>
    <mergeCell ref="P127:Q127"/>
    <mergeCell ref="R127:S127"/>
    <mergeCell ref="AJ127:AK127"/>
    <mergeCell ref="AL127:AM127"/>
    <mergeCell ref="X128:Y128"/>
    <mergeCell ref="AD128:AE128"/>
    <mergeCell ref="X129:Y129"/>
    <mergeCell ref="AD129:AE129"/>
    <mergeCell ref="X130:Y131"/>
    <mergeCell ref="AD130:AE131"/>
    <mergeCell ref="P113:Q113"/>
    <mergeCell ref="R113:S113"/>
    <mergeCell ref="AJ113:AK113"/>
    <mergeCell ref="AL113:AM113"/>
    <mergeCell ref="P125:Q125"/>
    <mergeCell ref="R125:S125"/>
    <mergeCell ref="AJ125:AK125"/>
    <mergeCell ref="AL125:AM125"/>
    <mergeCell ref="P121:Q121"/>
    <mergeCell ref="P122:Q122"/>
    <mergeCell ref="R122:S122"/>
    <mergeCell ref="AJ122:AK122"/>
    <mergeCell ref="AL122:AM122"/>
    <mergeCell ref="AJ123:AK123"/>
    <mergeCell ref="P119:Q119"/>
    <mergeCell ref="R119:S119"/>
    <mergeCell ref="AJ119:AK119"/>
    <mergeCell ref="AL119:AM119"/>
    <mergeCell ref="P120:Q120"/>
    <mergeCell ref="R120:S120"/>
    <mergeCell ref="AJ120:AK120"/>
    <mergeCell ref="AL120:AM120"/>
    <mergeCell ref="P124:Q124"/>
    <mergeCell ref="R124:S124"/>
    <mergeCell ref="AJ124:AK124"/>
    <mergeCell ref="AL124:AM124"/>
    <mergeCell ref="X116:Y116"/>
    <mergeCell ref="AD116:AE116"/>
    <mergeCell ref="X117:Y117"/>
    <mergeCell ref="AD117:AE117"/>
    <mergeCell ref="X118:Y118"/>
    <mergeCell ref="AD118:AE118"/>
    <mergeCell ref="E117:K117"/>
    <mergeCell ref="P117:Q117"/>
    <mergeCell ref="R117:S117"/>
    <mergeCell ref="AJ117:AK117"/>
    <mergeCell ref="AL117:AM117"/>
    <mergeCell ref="P118:Q118"/>
    <mergeCell ref="R118:S118"/>
    <mergeCell ref="AJ118:AK118"/>
    <mergeCell ref="AL118:AM118"/>
    <mergeCell ref="AJ114:AK114"/>
    <mergeCell ref="P115:Q115"/>
    <mergeCell ref="R115:S115"/>
    <mergeCell ref="AJ115:AK115"/>
    <mergeCell ref="AL115:AM115"/>
    <mergeCell ref="P116:Q116"/>
    <mergeCell ref="R116:S116"/>
    <mergeCell ref="AJ116:AK116"/>
    <mergeCell ref="AL116:AM116"/>
    <mergeCell ref="P103:Q103"/>
    <mergeCell ref="R103:S103"/>
    <mergeCell ref="AJ103:AK103"/>
    <mergeCell ref="AL103:AM103"/>
    <mergeCell ref="P104:Q104"/>
    <mergeCell ref="R104:S104"/>
    <mergeCell ref="AJ104:AK104"/>
    <mergeCell ref="AL104:AM104"/>
    <mergeCell ref="P101:Q101"/>
    <mergeCell ref="R101:S101"/>
    <mergeCell ref="AJ101:AK101"/>
    <mergeCell ref="AL101:AM101"/>
    <mergeCell ref="P102:Q102"/>
    <mergeCell ref="R102:S102"/>
    <mergeCell ref="AJ102:AK102"/>
    <mergeCell ref="AL102:AM102"/>
    <mergeCell ref="P112:Q112"/>
    <mergeCell ref="R112:S112"/>
    <mergeCell ref="AJ112:AK112"/>
    <mergeCell ref="AL112:AM112"/>
    <mergeCell ref="AJ110:AK110"/>
    <mergeCell ref="AL110:AM110"/>
    <mergeCell ref="P111:Q111"/>
    <mergeCell ref="R111:S111"/>
    <mergeCell ref="AJ111:AK111"/>
    <mergeCell ref="AL111:AM111"/>
    <mergeCell ref="P108:Q108"/>
    <mergeCell ref="R108:S108"/>
    <mergeCell ref="AJ108:AK108"/>
    <mergeCell ref="AL108:AM108"/>
    <mergeCell ref="P109:Q109"/>
    <mergeCell ref="R109:S109"/>
    <mergeCell ref="P100:Q100"/>
    <mergeCell ref="R100:S100"/>
    <mergeCell ref="AJ100:AK100"/>
    <mergeCell ref="AL100:AM100"/>
    <mergeCell ref="P110:Q110"/>
    <mergeCell ref="R110:S110"/>
    <mergeCell ref="P92:Q92"/>
    <mergeCell ref="R92:S92"/>
    <mergeCell ref="AJ92:AK92"/>
    <mergeCell ref="AL92:AM92"/>
    <mergeCell ref="P93:Q93"/>
    <mergeCell ref="R93:S93"/>
    <mergeCell ref="AJ93:AK93"/>
    <mergeCell ref="AL93:AM93"/>
    <mergeCell ref="P90:Q90"/>
    <mergeCell ref="R90:S90"/>
    <mergeCell ref="AJ90:AK90"/>
    <mergeCell ref="P105:Q105"/>
    <mergeCell ref="R105:S105"/>
    <mergeCell ref="AJ105:AK105"/>
    <mergeCell ref="AL105:AM105"/>
    <mergeCell ref="P106:Q106"/>
    <mergeCell ref="R106:S106"/>
    <mergeCell ref="P95:Q95"/>
    <mergeCell ref="R95:S95"/>
    <mergeCell ref="AJ95:AK95"/>
    <mergeCell ref="AL95:AM95"/>
    <mergeCell ref="P98:Q98"/>
    <mergeCell ref="R98:S98"/>
    <mergeCell ref="AJ98:AK98"/>
    <mergeCell ref="AL98:AM98"/>
    <mergeCell ref="AJ99:AK99"/>
    <mergeCell ref="P87:Q87"/>
    <mergeCell ref="R87:S87"/>
    <mergeCell ref="AJ87:AK87"/>
    <mergeCell ref="AL87:AM87"/>
    <mergeCell ref="AL88:AM89"/>
    <mergeCell ref="P96:Q96"/>
    <mergeCell ref="R96:S96"/>
    <mergeCell ref="AJ96:AK96"/>
    <mergeCell ref="AL96:AM96"/>
    <mergeCell ref="P97:Q97"/>
    <mergeCell ref="R97:S97"/>
    <mergeCell ref="AJ97:AK97"/>
    <mergeCell ref="AL97:AM97"/>
    <mergeCell ref="P94:Q94"/>
    <mergeCell ref="R94:S94"/>
    <mergeCell ref="AJ94:AK94"/>
    <mergeCell ref="AL94:AM94"/>
    <mergeCell ref="W88:W89"/>
    <mergeCell ref="X87:Y87"/>
    <mergeCell ref="AD87:AE87"/>
    <mergeCell ref="X90:Y90"/>
    <mergeCell ref="AD90:AE90"/>
    <mergeCell ref="X91:Y91"/>
    <mergeCell ref="AD91:AE91"/>
    <mergeCell ref="X92:Y92"/>
    <mergeCell ref="AD92:AE92"/>
    <mergeCell ref="X93:Y93"/>
    <mergeCell ref="AD93:AE93"/>
    <mergeCell ref="X94:Y94"/>
    <mergeCell ref="AD94:AE94"/>
    <mergeCell ref="D79:O79"/>
    <mergeCell ref="P79:Q79"/>
    <mergeCell ref="R79:S79"/>
    <mergeCell ref="AJ79:AK79"/>
    <mergeCell ref="AL79:AM79"/>
    <mergeCell ref="P82:Q82"/>
    <mergeCell ref="R82:S82"/>
    <mergeCell ref="AJ82:AK82"/>
    <mergeCell ref="AL82:AM82"/>
    <mergeCell ref="P76:Q76"/>
    <mergeCell ref="R76:S76"/>
    <mergeCell ref="AJ76:AK76"/>
    <mergeCell ref="AL76:AM76"/>
    <mergeCell ref="P77:Q77"/>
    <mergeCell ref="R77:S77"/>
    <mergeCell ref="AJ77:AK77"/>
    <mergeCell ref="AL77:AM77"/>
    <mergeCell ref="AJ78:AK78"/>
    <mergeCell ref="X76:Y76"/>
    <mergeCell ref="X77:Y77"/>
    <mergeCell ref="X78:Y78"/>
    <mergeCell ref="X79:Y79"/>
    <mergeCell ref="AD76:AE76"/>
    <mergeCell ref="AD77:AE77"/>
    <mergeCell ref="AD78:AE78"/>
    <mergeCell ref="AD79:AE79"/>
    <mergeCell ref="X82:Y82"/>
    <mergeCell ref="AD82:AE82"/>
    <mergeCell ref="P74:Q74"/>
    <mergeCell ref="R74:S74"/>
    <mergeCell ref="AJ74:AK74"/>
    <mergeCell ref="AL74:AM74"/>
    <mergeCell ref="P75:Q75"/>
    <mergeCell ref="R75:S75"/>
    <mergeCell ref="AJ75:AK75"/>
    <mergeCell ref="AL75:AM75"/>
    <mergeCell ref="AJ69:AK69"/>
    <mergeCell ref="P70:Q70"/>
    <mergeCell ref="R70:S70"/>
    <mergeCell ref="AJ70:AK70"/>
    <mergeCell ref="AL70:AM70"/>
    <mergeCell ref="P71:Q71"/>
    <mergeCell ref="R71:S71"/>
    <mergeCell ref="AJ71:AK71"/>
    <mergeCell ref="AL71:AM71"/>
    <mergeCell ref="P72:Q72"/>
    <mergeCell ref="R72:S72"/>
    <mergeCell ref="AJ72:AK72"/>
    <mergeCell ref="X70:Y70"/>
    <mergeCell ref="X71:Y71"/>
    <mergeCell ref="X72:Y72"/>
    <mergeCell ref="X74:Y74"/>
    <mergeCell ref="X75:Y75"/>
    <mergeCell ref="AD74:AE74"/>
    <mergeCell ref="AD75:AE75"/>
    <mergeCell ref="AD70:AE70"/>
    <mergeCell ref="P68:Q68"/>
    <mergeCell ref="R68:S68"/>
    <mergeCell ref="AJ68:AK68"/>
    <mergeCell ref="AL68:AM68"/>
    <mergeCell ref="P59:Q59"/>
    <mergeCell ref="R59:S59"/>
    <mergeCell ref="AJ59:AK59"/>
    <mergeCell ref="AL59:AM59"/>
    <mergeCell ref="AJ60:AK60"/>
    <mergeCell ref="P61:Q61"/>
    <mergeCell ref="R61:S61"/>
    <mergeCell ref="AJ61:AK61"/>
    <mergeCell ref="AL61:AM61"/>
    <mergeCell ref="X56:Y56"/>
    <mergeCell ref="X58:Y58"/>
    <mergeCell ref="X59:Y59"/>
    <mergeCell ref="X61:Y61"/>
    <mergeCell ref="X64:Y64"/>
    <mergeCell ref="X68:Y68"/>
    <mergeCell ref="AD64:AE64"/>
    <mergeCell ref="P56:Q56"/>
    <mergeCell ref="R56:S56"/>
    <mergeCell ref="P58:Q58"/>
    <mergeCell ref="R58:S58"/>
    <mergeCell ref="AL58:AM58"/>
    <mergeCell ref="P54:Q54"/>
    <mergeCell ref="R54:S54"/>
    <mergeCell ref="P55:Q55"/>
    <mergeCell ref="R55:S55"/>
    <mergeCell ref="P64:Q64"/>
    <mergeCell ref="R64:S64"/>
    <mergeCell ref="AJ64:AK64"/>
    <mergeCell ref="AL64:AM64"/>
    <mergeCell ref="X55:Y55"/>
    <mergeCell ref="X46:Y46"/>
    <mergeCell ref="X47:Y47"/>
    <mergeCell ref="X48:Y48"/>
    <mergeCell ref="X49:Y49"/>
    <mergeCell ref="X50:Y50"/>
    <mergeCell ref="X52:Y52"/>
    <mergeCell ref="X53:Y53"/>
    <mergeCell ref="X54:Y54"/>
    <mergeCell ref="AL62:AM63"/>
    <mergeCell ref="R43:S43"/>
    <mergeCell ref="P44:Q44"/>
    <mergeCell ref="R44:S44"/>
    <mergeCell ref="P39:Q39"/>
    <mergeCell ref="R39:S39"/>
    <mergeCell ref="AJ40:AK40"/>
    <mergeCell ref="P42:Q42"/>
    <mergeCell ref="R42:S42"/>
    <mergeCell ref="AJ51:AK51"/>
    <mergeCell ref="P52:Q52"/>
    <mergeCell ref="R52:S52"/>
    <mergeCell ref="P53:Q53"/>
    <mergeCell ref="R53:S53"/>
    <mergeCell ref="P49:Q49"/>
    <mergeCell ref="R49:S49"/>
    <mergeCell ref="P50:Q50"/>
    <mergeCell ref="R50:S50"/>
    <mergeCell ref="X39:Y39"/>
    <mergeCell ref="X42:Y42"/>
    <mergeCell ref="X43:Y43"/>
    <mergeCell ref="X44:Y44"/>
    <mergeCell ref="P46:Q46"/>
    <mergeCell ref="R46:S46"/>
    <mergeCell ref="P47:Q47"/>
    <mergeCell ref="R47:S47"/>
    <mergeCell ref="P48:Q48"/>
    <mergeCell ref="P20:Q20"/>
    <mergeCell ref="R20:S20"/>
    <mergeCell ref="AJ20:AK20"/>
    <mergeCell ref="AL20:AM20"/>
    <mergeCell ref="X28:Y28"/>
    <mergeCell ref="X27:Y27"/>
    <mergeCell ref="AD27:AE27"/>
    <mergeCell ref="AD28:AE28"/>
    <mergeCell ref="AD34:AE34"/>
    <mergeCell ref="AD35:AE35"/>
    <mergeCell ref="AD36:AE36"/>
    <mergeCell ref="P38:Q38"/>
    <mergeCell ref="R38:S38"/>
    <mergeCell ref="P35:Q35"/>
    <mergeCell ref="R35:S35"/>
    <mergeCell ref="P36:Q36"/>
    <mergeCell ref="R36:S36"/>
    <mergeCell ref="P33:Q33"/>
    <mergeCell ref="R33:S33"/>
    <mergeCell ref="AJ33:AK33"/>
    <mergeCell ref="AL33:AM33"/>
    <mergeCell ref="P34:Q34"/>
    <mergeCell ref="R34:S34"/>
    <mergeCell ref="P29:Q29"/>
    <mergeCell ref="X33:Y33"/>
    <mergeCell ref="X32:Y32"/>
    <mergeCell ref="X31:Y31"/>
    <mergeCell ref="X30:Y30"/>
    <mergeCell ref="X29:Y29"/>
    <mergeCell ref="P31:Q31"/>
    <mergeCell ref="R31:S31"/>
    <mergeCell ref="AJ31:AK31"/>
    <mergeCell ref="P21:Q21"/>
    <mergeCell ref="R21:S21"/>
    <mergeCell ref="AJ21:AK21"/>
    <mergeCell ref="AL21:AM21"/>
    <mergeCell ref="P19:Q19"/>
    <mergeCell ref="R19:S19"/>
    <mergeCell ref="AJ19:AK19"/>
    <mergeCell ref="AL19:AM19"/>
    <mergeCell ref="AU26:BX79"/>
    <mergeCell ref="P27:Q27"/>
    <mergeCell ref="R27:S27"/>
    <mergeCell ref="AJ27:AK27"/>
    <mergeCell ref="AL27:AM27"/>
    <mergeCell ref="P22:Q22"/>
    <mergeCell ref="R22:S22"/>
    <mergeCell ref="AJ22:AK22"/>
    <mergeCell ref="AL22:AM22"/>
    <mergeCell ref="P23:Q23"/>
    <mergeCell ref="R23:S23"/>
    <mergeCell ref="AJ23:AK23"/>
    <mergeCell ref="AL23:AM23"/>
    <mergeCell ref="P32:Q32"/>
    <mergeCell ref="R32:S32"/>
    <mergeCell ref="AJ32:AK32"/>
    <mergeCell ref="AL32:AM32"/>
    <mergeCell ref="P30:Q30"/>
    <mergeCell ref="R30:S30"/>
    <mergeCell ref="AJ30:AK30"/>
    <mergeCell ref="R29:S29"/>
    <mergeCell ref="AJ29:AK29"/>
    <mergeCell ref="AL29:AM29"/>
    <mergeCell ref="P37:Q37"/>
    <mergeCell ref="P176:Q176"/>
    <mergeCell ref="R176:S176"/>
    <mergeCell ref="AJ176:AK176"/>
    <mergeCell ref="AL176:AM176"/>
    <mergeCell ref="P168:Q168"/>
    <mergeCell ref="R168:S168"/>
    <mergeCell ref="AJ168:AK168"/>
    <mergeCell ref="AL168:AM168"/>
    <mergeCell ref="P169:Q169"/>
    <mergeCell ref="R169:S169"/>
    <mergeCell ref="AJ169:AK169"/>
    <mergeCell ref="AL169:AM169"/>
    <mergeCell ref="P170:Q170"/>
    <mergeCell ref="R170:S170"/>
    <mergeCell ref="AJ170:AK170"/>
    <mergeCell ref="P171:Q171"/>
    <mergeCell ref="R171:S171"/>
    <mergeCell ref="AJ171:AK171"/>
    <mergeCell ref="AL171:AM171"/>
    <mergeCell ref="P172:Q172"/>
    <mergeCell ref="AL294:AM294"/>
    <mergeCell ref="AJ218:AK218"/>
    <mergeCell ref="AN79:AO79"/>
    <mergeCell ref="AP79:AQ79"/>
    <mergeCell ref="R175:S175"/>
    <mergeCell ref="AJ175:AK175"/>
    <mergeCell ref="AL175:AM175"/>
    <mergeCell ref="AN27:AO27"/>
    <mergeCell ref="AP27:AQ27"/>
    <mergeCell ref="AU9:AV12"/>
    <mergeCell ref="AW9:AX12"/>
    <mergeCell ref="AY9:AY12"/>
    <mergeCell ref="BC9:BD12"/>
    <mergeCell ref="BE9:BF12"/>
    <mergeCell ref="BM9:BN12"/>
    <mergeCell ref="AU8:BF8"/>
    <mergeCell ref="R9:S12"/>
    <mergeCell ref="T9:T12"/>
    <mergeCell ref="AD9:AE12"/>
    <mergeCell ref="AL30:AM30"/>
    <mergeCell ref="R37:S37"/>
    <mergeCell ref="AJ37:AK37"/>
    <mergeCell ref="AL37:AM37"/>
    <mergeCell ref="AN17:AO18"/>
    <mergeCell ref="AN19:AO19"/>
    <mergeCell ref="AN20:AO20"/>
    <mergeCell ref="AN21:AO21"/>
    <mergeCell ref="AN22:AO22"/>
    <mergeCell ref="AN23:AO23"/>
    <mergeCell ref="AN24:AO24"/>
    <mergeCell ref="AP17:AQ18"/>
    <mergeCell ref="AP19:AQ19"/>
    <mergeCell ref="BO9:BP12"/>
    <mergeCell ref="BQ9:BQ12"/>
    <mergeCell ref="BU9:BV12"/>
    <mergeCell ref="V9:V12"/>
    <mergeCell ref="BW9:BX12"/>
    <mergeCell ref="AL8:AM12"/>
    <mergeCell ref="AN8:AO12"/>
    <mergeCell ref="AN30:AO30"/>
    <mergeCell ref="AP30:AQ30"/>
    <mergeCell ref="AN31:AO31"/>
    <mergeCell ref="AP31:AQ31"/>
    <mergeCell ref="AJ28:AK28"/>
    <mergeCell ref="AL28:AM28"/>
    <mergeCell ref="AU16:BX24"/>
    <mergeCell ref="AN28:AO28"/>
    <mergeCell ref="AP28:AQ28"/>
    <mergeCell ref="AN29:AO29"/>
    <mergeCell ref="AP29:AQ29"/>
    <mergeCell ref="AP20:AQ20"/>
    <mergeCell ref="AP21:AQ21"/>
    <mergeCell ref="AP22:AQ22"/>
    <mergeCell ref="AP23:AQ23"/>
    <mergeCell ref="AP24:AQ24"/>
    <mergeCell ref="AL31:AM31"/>
    <mergeCell ref="AD29:AE29"/>
    <mergeCell ref="AD30:AE30"/>
    <mergeCell ref="AD31:AE31"/>
    <mergeCell ref="AJ249:AK251"/>
    <mergeCell ref="AL249:AM251"/>
    <mergeCell ref="AL72:AM72"/>
    <mergeCell ref="BU674:BV682"/>
    <mergeCell ref="BW674:BX682"/>
    <mergeCell ref="BU578:BV586"/>
    <mergeCell ref="BW578:BX586"/>
    <mergeCell ref="AJ235:AK239"/>
    <mergeCell ref="AL235:AM239"/>
    <mergeCell ref="BC356:BD358"/>
    <mergeCell ref="BE356:BF358"/>
    <mergeCell ref="BC360:BD361"/>
    <mergeCell ref="BE360:BF361"/>
    <mergeCell ref="BC364:BD366"/>
    <mergeCell ref="BE364:BF366"/>
    <mergeCell ref="BC368:BD371"/>
    <mergeCell ref="BE368:BF371"/>
    <mergeCell ref="BC374:BD378"/>
    <mergeCell ref="BE374:BF378"/>
    <mergeCell ref="BC385:BD386"/>
    <mergeCell ref="BE385:BF386"/>
    <mergeCell ref="BC418:BD445"/>
    <mergeCell ref="BE418:BF445"/>
    <mergeCell ref="AJ73:AK73"/>
    <mergeCell ref="AL83:AM86"/>
    <mergeCell ref="AJ109:AK109"/>
    <mergeCell ref="AL109:AM109"/>
    <mergeCell ref="AJ200:AK200"/>
    <mergeCell ref="AU269:BX280"/>
    <mergeCell ref="AU260:BX267"/>
    <mergeCell ref="AU282:BX297"/>
    <mergeCell ref="AJ296:AK296"/>
    <mergeCell ref="AL42:AM42"/>
    <mergeCell ref="AJ43:AK43"/>
    <mergeCell ref="AL43:AM43"/>
    <mergeCell ref="AJ44:AK44"/>
    <mergeCell ref="AL44:AM44"/>
    <mergeCell ref="AJ46:AK46"/>
    <mergeCell ref="AL46:AM46"/>
    <mergeCell ref="AJ47:AK47"/>
    <mergeCell ref="AL47:AM47"/>
    <mergeCell ref="AJ48:AK48"/>
    <mergeCell ref="AL48:AM48"/>
    <mergeCell ref="AJ49:AK49"/>
    <mergeCell ref="AL49:AM49"/>
    <mergeCell ref="D81:AQ81"/>
    <mergeCell ref="AN32:AO32"/>
    <mergeCell ref="AP32:AQ32"/>
    <mergeCell ref="AP33:AQ33"/>
    <mergeCell ref="AJ38:AK38"/>
    <mergeCell ref="AL40:AM40"/>
    <mergeCell ref="AL51:AM51"/>
    <mergeCell ref="AJ39:AK39"/>
    <mergeCell ref="AJ42:AK42"/>
    <mergeCell ref="AD39:AE39"/>
    <mergeCell ref="AL50:AM50"/>
    <mergeCell ref="X37:Y37"/>
    <mergeCell ref="X38:Y38"/>
    <mergeCell ref="X34:Y34"/>
    <mergeCell ref="X35:Y35"/>
    <mergeCell ref="X36:Y36"/>
    <mergeCell ref="AD32:AE32"/>
    <mergeCell ref="AD33:AE33"/>
    <mergeCell ref="P43:Q43"/>
  </mergeCells>
  <hyperlinks>
    <hyperlink ref="BC543:BD543" display="EC/CAL01"/>
    <hyperlink ref="BU587:BV587" display="SE/CAL01"/>
    <hyperlink ref="BU588:BV588" display="SE/CAL01"/>
    <hyperlink ref="BU658:BV658" display="WE/CAL01"/>
    <hyperlink ref="AJ132:AK159" display="EP/CAL01"/>
    <hyperlink ref="AJ235:AK239" display="EC/CAL01"/>
    <hyperlink ref="BC356:BD358" display="SE/CAL01"/>
    <hyperlink ref="BC360:BD361" display="SE/CAL01"/>
    <hyperlink ref="BC364:BD366" display="SE/CAL01"/>
    <hyperlink ref="BC368:BD371" display="SE/CAL01"/>
    <hyperlink ref="BC374:BD378" display="SE/CAL01"/>
    <hyperlink ref="BC385:BD386" display="TM/CAL01"/>
    <hyperlink ref="BC418:BD445" display="EP/CAL01"/>
    <hyperlink ref="BC496:BD497" display="WM/CAL01"/>
    <hyperlink ref="BC503:BD507" display="EC/CAL01"/>
    <hyperlink ref="BC509:BD511" display="CM/CAL01"/>
    <hyperlink ref="BC520:BD521" display="WE/CAL01"/>
    <hyperlink ref="BU601:BV601" display="EP/CAL01"/>
    <hyperlink ref="AJ27:AK27" display="PLANT INVENTORY"/>
  </hyperlinks>
  <pageMargins left="3.937007874015748E-2" right="3.937007874015748E-2" top="0.19685039370078741" bottom="0.39370078740157483" header="0.31496062992125984" footer="0.31496062992125984"/>
  <pageSetup paperSize="9" orientation="portrait" r:id="rId1"/>
  <headerFooter>
    <oddFooter>&amp;C&amp;"Trebuchet MS,Regular"&amp;8Prepared by EAG Consulting Sdn Bhd, All Right Reserved&amp;R&amp;"Trebuchet MS,Regular"&amp;8ICSAS CALCULATORSE/CAL 01 / FARIZA MAHMUDPage &amp;N</oddFooter>
  </headerFooter>
  <rowBreaks count="1" manualBreakCount="1">
    <brk id="68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S196"/>
  <sheetViews>
    <sheetView topLeftCell="F1" zoomScale="90" zoomScaleNormal="90" workbookViewId="0">
      <selection activeCell="D27" sqref="D27"/>
    </sheetView>
  </sheetViews>
  <sheetFormatPr defaultRowHeight="15" x14ac:dyDescent="0.25"/>
  <cols>
    <col min="1" max="1" width="59.140625" bestFit="1" customWidth="1"/>
    <col min="2" max="2" width="6.42578125" customWidth="1"/>
    <col min="3" max="3" width="5.42578125" customWidth="1"/>
    <col min="4" max="4" width="6.28515625" customWidth="1"/>
    <col min="5" max="5" width="9.28515625" bestFit="1" customWidth="1"/>
    <col min="6" max="6" width="3.7109375" customWidth="1"/>
    <col min="7" max="7" width="59.140625" bestFit="1" customWidth="1"/>
    <col min="8" max="8" width="5.42578125" customWidth="1"/>
    <col min="9" max="9" width="5.28515625" customWidth="1"/>
    <col min="10" max="10" width="6" customWidth="1"/>
    <col min="11" max="12" width="9.28515625" bestFit="1" customWidth="1"/>
  </cols>
  <sheetData>
    <row r="1" spans="1:71" ht="16.5" x14ac:dyDescent="0.3">
      <c r="A1" s="645" t="s">
        <v>183</v>
      </c>
      <c r="B1" s="641"/>
      <c r="C1" s="641"/>
      <c r="D1" s="641"/>
      <c r="E1" s="641"/>
      <c r="F1" s="641"/>
      <c r="G1" s="641"/>
      <c r="H1" s="641"/>
      <c r="I1" s="641"/>
      <c r="J1" s="641"/>
      <c r="K1" s="641"/>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row>
    <row r="2" spans="1:71" ht="16.5" x14ac:dyDescent="0.3">
      <c r="A2" s="646" t="s">
        <v>287</v>
      </c>
      <c r="B2" s="647" t="s">
        <v>53</v>
      </c>
      <c r="C2" s="647" t="s">
        <v>180</v>
      </c>
      <c r="D2" s="647" t="s">
        <v>181</v>
      </c>
      <c r="E2" s="647" t="s">
        <v>500</v>
      </c>
      <c r="F2" s="646"/>
      <c r="G2" s="646" t="s">
        <v>288</v>
      </c>
      <c r="H2" s="647" t="s">
        <v>53</v>
      </c>
      <c r="I2" s="647" t="s">
        <v>180</v>
      </c>
      <c r="J2" s="647" t="s">
        <v>181</v>
      </c>
      <c r="K2" s="647" t="s">
        <v>500</v>
      </c>
      <c r="L2" s="142"/>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row>
    <row r="3" spans="1:71" ht="16.5" x14ac:dyDescent="0.3">
      <c r="A3" s="642" t="str">
        <f>superseeded!D16</f>
        <v xml:space="preserve">PD - Pre-Design </v>
      </c>
      <c r="B3" s="650" t="e">
        <f>Design!#REF!</f>
        <v>#REF!</v>
      </c>
      <c r="C3" s="650" t="e">
        <f>Design!#REF!</f>
        <v>#REF!</v>
      </c>
      <c r="D3" s="651" t="e">
        <f>Design!#REF!</f>
        <v>#REF!</v>
      </c>
      <c r="E3" s="650" t="e">
        <f t="shared" ref="E3:E10" si="0">D3+C3+B3</f>
        <v>#REF!</v>
      </c>
      <c r="F3" s="643"/>
      <c r="G3" s="642" t="str">
        <f>A3</f>
        <v xml:space="preserve">PD - Pre-Design </v>
      </c>
      <c r="H3" s="652" t="e">
        <f t="shared" ref="H3:J4" si="1">B3</f>
        <v>#REF!</v>
      </c>
      <c r="I3" s="652" t="e">
        <f t="shared" si="1"/>
        <v>#REF!</v>
      </c>
      <c r="J3" s="653" t="e">
        <f t="shared" si="1"/>
        <v>#REF!</v>
      </c>
      <c r="K3" s="652" t="e">
        <f t="shared" ref="K3:K10" si="2">SUM(H3:J3)</f>
        <v>#REF!</v>
      </c>
      <c r="L3" s="184"/>
      <c r="M3" s="184"/>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row>
    <row r="4" spans="1:71" ht="16.5" x14ac:dyDescent="0.3">
      <c r="A4" s="644" t="str">
        <f>superseeded!D26</f>
        <v>IS - Infrastructure and Sequestration- Towards the Low Carbon City</v>
      </c>
      <c r="B4" s="650" t="e">
        <f>Design!#REF!</f>
        <v>#REF!</v>
      </c>
      <c r="C4" s="650" t="e">
        <f>Design!#REF!</f>
        <v>#REF!</v>
      </c>
      <c r="D4" s="651" t="e">
        <f>Design!#REF!</f>
        <v>#REF!</v>
      </c>
      <c r="E4" s="650" t="e">
        <f>D4+C4+B4</f>
        <v>#REF!</v>
      </c>
      <c r="F4" s="643"/>
      <c r="G4" s="644" t="str">
        <f>A4</f>
        <v>IS - Infrastructure and Sequestration- Towards the Low Carbon City</v>
      </c>
      <c r="H4" s="652" t="e">
        <f t="shared" si="1"/>
        <v>#REF!</v>
      </c>
      <c r="I4" s="652" t="e">
        <f t="shared" si="1"/>
        <v>#REF!</v>
      </c>
      <c r="J4" s="653" t="e">
        <f t="shared" si="1"/>
        <v>#REF!</v>
      </c>
      <c r="K4" s="652" t="e">
        <f t="shared" si="2"/>
        <v>#REF!</v>
      </c>
      <c r="L4" s="184"/>
      <c r="M4" s="184"/>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row>
    <row r="5" spans="1:71" ht="16.5" x14ac:dyDescent="0.3">
      <c r="A5" s="642" t="str">
        <f>superseeded!D81</f>
        <v>EP - Lowering Operational Carbon- Energy Performance Impacts</v>
      </c>
      <c r="B5" s="650" t="e">
        <f>Design!#REF!</f>
        <v>#REF!</v>
      </c>
      <c r="C5" s="650" t="e">
        <f>Design!#REF!</f>
        <v>#REF!</v>
      </c>
      <c r="D5" s="651" t="e">
        <f>Design!#REF!</f>
        <v>#REF!</v>
      </c>
      <c r="E5" s="650" t="e">
        <f t="shared" si="0"/>
        <v>#REF!</v>
      </c>
      <c r="F5" s="643"/>
      <c r="G5" s="642" t="str">
        <f t="shared" ref="G5:G11" si="3">A5</f>
        <v>EP - Lowering Operational Carbon- Energy Performance Impacts</v>
      </c>
      <c r="H5" s="652" t="e">
        <f>Design!#REF!</f>
        <v>#REF!</v>
      </c>
      <c r="I5" s="652" t="e">
        <f>Design!#REF!</f>
        <v>#REF!</v>
      </c>
      <c r="J5" s="653" t="e">
        <f>Design!#REF!</f>
        <v>#REF!</v>
      </c>
      <c r="K5" s="652" t="e">
        <f t="shared" si="2"/>
        <v>#REF!</v>
      </c>
      <c r="L5" s="184"/>
      <c r="M5" s="184"/>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row>
    <row r="6" spans="1:71" ht="16.5" x14ac:dyDescent="0.3">
      <c r="A6" s="644" t="str">
        <f>superseeded!D181</f>
        <v xml:space="preserve">OH - Human Factors in a Low Carbon Economy- Occupant &amp; Health </v>
      </c>
      <c r="B6" s="650" t="e">
        <f>Design!#REF!</f>
        <v>#REF!</v>
      </c>
      <c r="C6" s="650" t="e">
        <f>Design!#REF!</f>
        <v>#REF!</v>
      </c>
      <c r="D6" s="651" t="e">
        <f>Design!#REF!</f>
        <v>#REF!</v>
      </c>
      <c r="E6" s="650" t="e">
        <f>D6+C6+B6</f>
        <v>#REF!</v>
      </c>
      <c r="F6" s="643"/>
      <c r="G6" s="644" t="str">
        <f t="shared" si="3"/>
        <v xml:space="preserve">OH - Human Factors in a Low Carbon Economy- Occupant &amp; Health </v>
      </c>
      <c r="H6" s="652" t="e">
        <f>Design!#REF!</f>
        <v>#REF!</v>
      </c>
      <c r="I6" s="652" t="e">
        <f>Design!#REF!</f>
        <v>#REF!</v>
      </c>
      <c r="J6" s="653" t="e">
        <f>Design!#REF!</f>
        <v>#REF!</v>
      </c>
      <c r="K6" s="652" t="e">
        <f t="shared" si="2"/>
        <v>#REF!</v>
      </c>
      <c r="L6" s="184"/>
      <c r="M6" s="184"/>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row>
    <row r="7" spans="1:71" ht="16.5" x14ac:dyDescent="0.3">
      <c r="A7" s="642" t="str">
        <f>superseeded!D207</f>
        <v>EC - Lowering the Embodied Carbon</v>
      </c>
      <c r="B7" s="650" t="e">
        <f>Design!#REF!</f>
        <v>#REF!</v>
      </c>
      <c r="C7" s="650" t="e">
        <f>Design!#REF!</f>
        <v>#REF!</v>
      </c>
      <c r="D7" s="651" t="e">
        <f>Design!#REF!</f>
        <v>#REF!</v>
      </c>
      <c r="E7" s="650" t="e">
        <f>D7+C7+B7</f>
        <v>#REF!</v>
      </c>
      <c r="F7" s="643"/>
      <c r="G7" s="642" t="str">
        <f t="shared" si="3"/>
        <v>EC - Lowering the Embodied Carbon</v>
      </c>
      <c r="H7" s="652" t="e">
        <f t="shared" ref="H7:J11" si="4">B7</f>
        <v>#REF!</v>
      </c>
      <c r="I7" s="652" t="e">
        <f t="shared" si="4"/>
        <v>#REF!</v>
      </c>
      <c r="J7" s="653" t="e">
        <f t="shared" si="4"/>
        <v>#REF!</v>
      </c>
      <c r="K7" s="652" t="e">
        <f t="shared" si="2"/>
        <v>#REF!</v>
      </c>
      <c r="L7" s="184"/>
      <c r="M7" s="184"/>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row>
    <row r="8" spans="1:71" ht="16.5" x14ac:dyDescent="0.3">
      <c r="A8" s="644" t="str">
        <f>superseeded!D244</f>
        <v xml:space="preserve">WE - Lowering Operational Carbon- Water Efficiency Factors </v>
      </c>
      <c r="B8" s="650" t="e">
        <f>Design!#REF!</f>
        <v>#REF!</v>
      </c>
      <c r="C8" s="650" t="e">
        <f>Design!#REF!</f>
        <v>#REF!</v>
      </c>
      <c r="D8" s="651" t="e">
        <f>Design!#REF!</f>
        <v>#REF!</v>
      </c>
      <c r="E8" s="650" t="e">
        <f t="shared" si="0"/>
        <v>#REF!</v>
      </c>
      <c r="F8" s="643"/>
      <c r="G8" s="644" t="str">
        <f t="shared" si="3"/>
        <v xml:space="preserve">WE - Lowering Operational Carbon- Water Efficiency Factors </v>
      </c>
      <c r="H8" s="652" t="e">
        <f t="shared" si="4"/>
        <v>#REF!</v>
      </c>
      <c r="I8" s="652" t="e">
        <f t="shared" si="4"/>
        <v>#REF!</v>
      </c>
      <c r="J8" s="653" t="e">
        <f t="shared" si="4"/>
        <v>#REF!</v>
      </c>
      <c r="K8" s="652" t="e">
        <f t="shared" si="2"/>
        <v>#REF!</v>
      </c>
      <c r="L8" s="184"/>
      <c r="M8" s="184"/>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row>
    <row r="9" spans="1:71" ht="16.5" x14ac:dyDescent="0.3">
      <c r="A9" s="642" t="str">
        <f>superseeded!D260</f>
        <v xml:space="preserve">SC - Social and Cultural Sustainability </v>
      </c>
      <c r="B9" s="650" t="e">
        <f>Design!#REF!</f>
        <v>#REF!</v>
      </c>
      <c r="C9" s="650" t="e">
        <f>Design!#REF!</f>
        <v>#REF!</v>
      </c>
      <c r="D9" s="651" t="e">
        <f>Design!#REF!</f>
        <v>#REF!</v>
      </c>
      <c r="E9" s="650" t="e">
        <f>D9+C9+B9</f>
        <v>#REF!</v>
      </c>
      <c r="F9" s="643"/>
      <c r="G9" s="642" t="str">
        <f t="shared" si="3"/>
        <v xml:space="preserve">SC - Social and Cultural Sustainability </v>
      </c>
      <c r="H9" s="652" t="e">
        <f t="shared" si="4"/>
        <v>#REF!</v>
      </c>
      <c r="I9" s="652" t="e">
        <f t="shared" si="4"/>
        <v>#REF!</v>
      </c>
      <c r="J9" s="653" t="e">
        <f t="shared" si="4"/>
        <v>#REF!</v>
      </c>
      <c r="K9" s="652" t="e">
        <f t="shared" si="2"/>
        <v>#REF!</v>
      </c>
      <c r="L9" s="184"/>
      <c r="M9" s="184"/>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row>
    <row r="10" spans="1:71" s="256" customFormat="1" ht="16.5" x14ac:dyDescent="0.3">
      <c r="A10" s="642" t="str">
        <f>superseeded!D269</f>
        <v xml:space="preserve">DP - Avoiding Carbon Emission- Demolition &amp; Disposal Factors </v>
      </c>
      <c r="B10" s="650" t="e">
        <f>Design!#REF!</f>
        <v>#REF!</v>
      </c>
      <c r="C10" s="650" t="e">
        <f>Design!#REF!</f>
        <v>#REF!</v>
      </c>
      <c r="D10" s="650" t="e">
        <f>Design!#REF!</f>
        <v>#REF!</v>
      </c>
      <c r="E10" s="650" t="e">
        <f t="shared" si="0"/>
        <v>#REF!</v>
      </c>
      <c r="F10" s="643"/>
      <c r="G10" s="642" t="str">
        <f t="shared" si="3"/>
        <v xml:space="preserve">DP - Avoiding Carbon Emission- Demolition &amp; Disposal Factors </v>
      </c>
      <c r="H10" s="652" t="e">
        <f t="shared" si="4"/>
        <v>#REF!</v>
      </c>
      <c r="I10" s="652" t="e">
        <f t="shared" si="4"/>
        <v>#REF!</v>
      </c>
      <c r="J10" s="652" t="e">
        <f t="shared" si="4"/>
        <v>#REF!</v>
      </c>
      <c r="K10" s="652" t="e">
        <f t="shared" si="2"/>
        <v>#REF!</v>
      </c>
      <c r="L10" s="184"/>
      <c r="M10" s="184"/>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c r="BI10" s="142"/>
      <c r="BJ10" s="142"/>
      <c r="BK10" s="142"/>
      <c r="BL10" s="142"/>
      <c r="BM10" s="142"/>
      <c r="BN10" s="142"/>
      <c r="BO10" s="142"/>
      <c r="BP10" s="142"/>
      <c r="BQ10" s="142"/>
      <c r="BR10" s="142"/>
      <c r="BS10" s="142"/>
    </row>
    <row r="11" spans="1:71" ht="16.5" x14ac:dyDescent="0.3">
      <c r="A11" s="642" t="str">
        <f>superseeded!D282</f>
        <v xml:space="preserve">IN - Sustainable and Carbon Initiatives </v>
      </c>
      <c r="B11" s="650" t="e">
        <f>Design!#REF!</f>
        <v>#REF!</v>
      </c>
      <c r="C11" s="650" t="e">
        <f>Design!#REF!</f>
        <v>#REF!</v>
      </c>
      <c r="D11" s="651" t="e">
        <f>Design!#REF!</f>
        <v>#REF!</v>
      </c>
      <c r="E11" s="650">
        <v>6</v>
      </c>
      <c r="F11" s="643"/>
      <c r="G11" s="642" t="str">
        <f t="shared" si="3"/>
        <v xml:space="preserve">IN - Sustainable and Carbon Initiatives </v>
      </c>
      <c r="H11" s="652" t="e">
        <f t="shared" si="4"/>
        <v>#REF!</v>
      </c>
      <c r="I11" s="652" t="e">
        <f t="shared" si="4"/>
        <v>#REF!</v>
      </c>
      <c r="J11" s="653" t="e">
        <f t="shared" si="4"/>
        <v>#REF!</v>
      </c>
      <c r="K11" s="652">
        <f>E11</f>
        <v>6</v>
      </c>
      <c r="L11" s="184"/>
      <c r="M11" s="184"/>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row>
    <row r="12" spans="1:71" s="19" customFormat="1" ht="16.5" x14ac:dyDescent="0.3">
      <c r="A12" s="238" t="s">
        <v>506</v>
      </c>
      <c r="B12" s="659" t="e">
        <f>SUM(B3:B10)</f>
        <v>#REF!</v>
      </c>
      <c r="C12" s="659" t="e">
        <f>SUM(C3:C10)</f>
        <v>#REF!</v>
      </c>
      <c r="D12" s="659" t="e">
        <f>SUM(D3:D10)</f>
        <v>#REF!</v>
      </c>
      <c r="E12" s="660" t="e">
        <f>SUM(E3:E10)</f>
        <v>#REF!</v>
      </c>
      <c r="F12" s="643"/>
      <c r="G12" s="136"/>
      <c r="H12" s="659" t="e">
        <f>SUM(H3:H10)</f>
        <v>#REF!</v>
      </c>
      <c r="I12" s="659" t="e">
        <f>SUM(I3:I10)</f>
        <v>#REF!</v>
      </c>
      <c r="J12" s="659" t="e">
        <f>SUM(J3:J10)</f>
        <v>#REF!</v>
      </c>
      <c r="K12" s="660" t="e">
        <f>SUM(K3:K10)</f>
        <v>#REF!</v>
      </c>
      <c r="L12" s="184"/>
      <c r="M12" s="184"/>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row>
    <row r="13" spans="1:71" s="597" customFormat="1" ht="16.5" x14ac:dyDescent="0.3">
      <c r="A13" s="238" t="s">
        <v>507</v>
      </c>
      <c r="B13" s="657" t="e">
        <f>B12/E12</f>
        <v>#REF!</v>
      </c>
      <c r="C13" s="657" t="e">
        <f>C12/E12</f>
        <v>#REF!</v>
      </c>
      <c r="D13" s="657" t="e">
        <f>D12/E12</f>
        <v>#REF!</v>
      </c>
      <c r="F13" s="643"/>
      <c r="G13" s="136"/>
      <c r="H13" s="657" t="e">
        <f>H12/K12</f>
        <v>#REF!</v>
      </c>
      <c r="I13" s="657" t="e">
        <f>I12/K12</f>
        <v>#REF!</v>
      </c>
      <c r="J13" s="657" t="e">
        <f>J12/K12</f>
        <v>#REF!</v>
      </c>
      <c r="K13" s="655"/>
      <c r="L13" s="184"/>
      <c r="M13" s="184"/>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row>
    <row r="14" spans="1:71" ht="16.5" x14ac:dyDescent="0.3">
      <c r="A14" s="238" t="s">
        <v>505</v>
      </c>
      <c r="B14" s="29"/>
      <c r="C14" s="29"/>
      <c r="D14" s="29"/>
      <c r="E14" s="654" t="e">
        <f>SUM(E3:E11)</f>
        <v>#REF!</v>
      </c>
      <c r="F14" s="184"/>
      <c r="G14" s="184"/>
      <c r="H14" s="640"/>
      <c r="I14" s="640"/>
      <c r="J14" s="640"/>
      <c r="K14" s="654" t="e">
        <f>SUM(K3:K11)</f>
        <v>#REF!</v>
      </c>
      <c r="L14" s="184"/>
      <c r="M14" s="184"/>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row>
    <row r="15" spans="1:71" s="597" customFormat="1" ht="16.5" x14ac:dyDescent="0.3">
      <c r="A15" s="238"/>
      <c r="B15" s="29"/>
      <c r="C15" s="29"/>
      <c r="D15" s="29"/>
      <c r="E15" s="142"/>
      <c r="F15" s="184"/>
      <c r="G15" s="184"/>
      <c r="H15" s="640"/>
      <c r="I15" s="640"/>
      <c r="J15" s="640"/>
      <c r="K15" s="184"/>
      <c r="L15" s="184"/>
      <c r="M15" s="184"/>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row>
    <row r="16" spans="1:71" ht="16.5" x14ac:dyDescent="0.3">
      <c r="A16" s="649" t="s">
        <v>184</v>
      </c>
      <c r="B16" s="641"/>
      <c r="C16" s="641"/>
      <c r="D16" s="641"/>
      <c r="E16" s="641"/>
      <c r="F16" s="641"/>
      <c r="G16" s="641"/>
      <c r="H16" s="641"/>
      <c r="I16" s="641"/>
      <c r="J16" s="641"/>
      <c r="K16" s="641"/>
      <c r="L16" s="184"/>
      <c r="M16" s="184"/>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row>
    <row r="17" spans="1:71" ht="16.5" x14ac:dyDescent="0.3">
      <c r="A17" s="646" t="s">
        <v>287</v>
      </c>
      <c r="B17" s="647" t="s">
        <v>53</v>
      </c>
      <c r="C17" s="647" t="s">
        <v>180</v>
      </c>
      <c r="D17" s="647" t="s">
        <v>181</v>
      </c>
      <c r="E17" s="647" t="s">
        <v>500</v>
      </c>
      <c r="F17" s="646"/>
      <c r="G17" s="646" t="s">
        <v>288</v>
      </c>
      <c r="H17" s="647" t="s">
        <v>53</v>
      </c>
      <c r="I17" s="647" t="s">
        <v>180</v>
      </c>
      <c r="J17" s="647" t="s">
        <v>181</v>
      </c>
      <c r="K17" s="647" t="s">
        <v>500</v>
      </c>
      <c r="L17" s="184"/>
      <c r="M17" s="184"/>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row>
    <row r="18" spans="1:71" ht="16.5" x14ac:dyDescent="0.3">
      <c r="A18" s="642" t="str">
        <f>superseeded!D348</f>
        <v xml:space="preserve">IS - Infrastructure and Sequestration- Towards the Low Carbon City </v>
      </c>
      <c r="B18" s="650" t="e">
        <f>Design!#REF!</f>
        <v>#REF!</v>
      </c>
      <c r="C18" s="650" t="e">
        <f>Design!#REF!</f>
        <v>#REF!</v>
      </c>
      <c r="D18" s="651" t="e">
        <f>Design!#REF!</f>
        <v>#REF!</v>
      </c>
      <c r="E18" s="650" t="e">
        <f t="shared" ref="E18:E24" si="5">D18+C18+B18</f>
        <v>#REF!</v>
      </c>
      <c r="F18" s="643"/>
      <c r="G18" s="642" t="str">
        <f>A18</f>
        <v xml:space="preserve">IS - Infrastructure and Sequestration- Towards the Low Carbon City </v>
      </c>
      <c r="H18" s="652" t="e">
        <f>B18</f>
        <v>#REF!</v>
      </c>
      <c r="I18" s="652" t="e">
        <f>C18</f>
        <v>#REF!</v>
      </c>
      <c r="J18" s="653" t="e">
        <f>D18</f>
        <v>#REF!</v>
      </c>
      <c r="K18" s="652" t="e">
        <f t="shared" ref="K18:K24" si="6">SUM(H18:J18)</f>
        <v>#REF!</v>
      </c>
      <c r="L18" s="184"/>
      <c r="M18" s="184"/>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row>
    <row r="19" spans="1:71" ht="16.5" x14ac:dyDescent="0.3">
      <c r="A19" s="644" t="str">
        <f>superseeded!D390</f>
        <v>EP - Lowering Operational Carbon- Energy Performance Impacts</v>
      </c>
      <c r="B19" s="650" t="e">
        <f>Design!#REF!</f>
        <v>#REF!</v>
      </c>
      <c r="C19" s="650" t="e">
        <f>Design!#REF!</f>
        <v>#REF!</v>
      </c>
      <c r="D19" s="651" t="e">
        <f>Design!#REF!</f>
        <v>#REF!</v>
      </c>
      <c r="E19" s="650" t="e">
        <f t="shared" si="5"/>
        <v>#REF!</v>
      </c>
      <c r="F19" s="643"/>
      <c r="G19" s="644" t="str">
        <f t="shared" ref="G19:G25" si="7">A19</f>
        <v>EP - Lowering Operational Carbon- Energy Performance Impacts</v>
      </c>
      <c r="H19" s="658" t="e">
        <f>Design!#REF!</f>
        <v>#REF!</v>
      </c>
      <c r="I19" s="652" t="e">
        <f>Design!#REF!</f>
        <v>#REF!</v>
      </c>
      <c r="J19" s="653" t="e">
        <f>Design!#REF!</f>
        <v>#REF!</v>
      </c>
      <c r="K19" s="652" t="e">
        <f t="shared" si="6"/>
        <v>#REF!</v>
      </c>
      <c r="L19" s="184"/>
      <c r="M19" s="184"/>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row>
    <row r="20" spans="1:71" ht="16.5" x14ac:dyDescent="0.3">
      <c r="A20" s="642" t="str">
        <f>superseeded!D456</f>
        <v xml:space="preserve">OH - Human Factors in a Low Carbon Economy- Occupant &amp; Health </v>
      </c>
      <c r="B20" s="650" t="e">
        <f>Design!#REF!</f>
        <v>#REF!</v>
      </c>
      <c r="C20" s="650" t="e">
        <f>Design!#REF!</f>
        <v>#REF!</v>
      </c>
      <c r="D20" s="651" t="e">
        <f>Design!#REF!</f>
        <v>#REF!</v>
      </c>
      <c r="E20" s="650" t="e">
        <f t="shared" si="5"/>
        <v>#REF!</v>
      </c>
      <c r="F20" s="643"/>
      <c r="G20" s="642" t="str">
        <f t="shared" si="7"/>
        <v xml:space="preserve">OH - Human Factors in a Low Carbon Economy- Occupant &amp; Health </v>
      </c>
      <c r="H20" s="652" t="e">
        <f t="shared" ref="H20:J25" si="8">B20</f>
        <v>#REF!</v>
      </c>
      <c r="I20" s="652" t="e">
        <f t="shared" si="8"/>
        <v>#REF!</v>
      </c>
      <c r="J20" s="653" t="e">
        <f t="shared" si="8"/>
        <v>#REF!</v>
      </c>
      <c r="K20" s="652" t="e">
        <f t="shared" si="6"/>
        <v>#REF!</v>
      </c>
      <c r="L20" s="184"/>
      <c r="M20" s="184"/>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row>
    <row r="21" spans="1:71" ht="16.5" x14ac:dyDescent="0.3">
      <c r="A21" s="644" t="str">
        <f>superseeded!D471</f>
        <v>EC - Lowering the Embodied Carbon</v>
      </c>
      <c r="B21" s="650" t="e">
        <f>Design!#REF!</f>
        <v>#REF!</v>
      </c>
      <c r="C21" s="650" t="e">
        <f>Design!#REF!</f>
        <v>#REF!</v>
      </c>
      <c r="D21" s="651">
        <f>'superseeded 0309'!$AC$501</f>
        <v>0</v>
      </c>
      <c r="E21" s="650" t="e">
        <f t="shared" si="5"/>
        <v>#REF!</v>
      </c>
      <c r="F21" s="643"/>
      <c r="G21" s="644" t="str">
        <f t="shared" si="7"/>
        <v>EC - Lowering the Embodied Carbon</v>
      </c>
      <c r="H21" s="652" t="e">
        <f t="shared" si="8"/>
        <v>#REF!</v>
      </c>
      <c r="I21" s="652" t="e">
        <f t="shared" si="8"/>
        <v>#REF!</v>
      </c>
      <c r="J21" s="653">
        <f t="shared" si="8"/>
        <v>0</v>
      </c>
      <c r="K21" s="652" t="e">
        <f t="shared" si="6"/>
        <v>#REF!</v>
      </c>
      <c r="L21" s="184"/>
      <c r="M21" s="184"/>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row>
    <row r="22" spans="1:71" ht="16.5" x14ac:dyDescent="0.3">
      <c r="A22" s="642" t="str">
        <f>superseeded!D516</f>
        <v xml:space="preserve">WE - Lowering Operational Carbon- Water Efficiency Factors </v>
      </c>
      <c r="B22" s="650" t="e">
        <f>Design!#REF!</f>
        <v>#REF!</v>
      </c>
      <c r="C22" s="650" t="e">
        <f>Design!#REF!</f>
        <v>#REF!</v>
      </c>
      <c r="D22" s="651" t="e">
        <f>Design!#REF!</f>
        <v>#REF!</v>
      </c>
      <c r="E22" s="650" t="e">
        <f t="shared" si="5"/>
        <v>#REF!</v>
      </c>
      <c r="F22" s="643"/>
      <c r="G22" s="642" t="str">
        <f t="shared" si="7"/>
        <v xml:space="preserve">WE - Lowering Operational Carbon- Water Efficiency Factors </v>
      </c>
      <c r="H22" s="652" t="e">
        <f t="shared" si="8"/>
        <v>#REF!</v>
      </c>
      <c r="I22" s="652" t="e">
        <f t="shared" si="8"/>
        <v>#REF!</v>
      </c>
      <c r="J22" s="653" t="e">
        <f t="shared" si="8"/>
        <v>#REF!</v>
      </c>
      <c r="K22" s="652" t="e">
        <f t="shared" si="6"/>
        <v>#REF!</v>
      </c>
      <c r="L22" s="184"/>
      <c r="M22" s="184"/>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row>
    <row r="23" spans="1:71" ht="16.5" x14ac:dyDescent="0.3">
      <c r="A23" s="644" t="str">
        <f>superseeded!D525</f>
        <v xml:space="preserve">SC - Social and Cultural Sustainability </v>
      </c>
      <c r="B23" s="650" t="e">
        <f>Design!#REF!</f>
        <v>#REF!</v>
      </c>
      <c r="C23" s="650" t="e">
        <f>Design!#REF!</f>
        <v>#REF!</v>
      </c>
      <c r="D23" s="651" t="e">
        <f>Design!#REF!</f>
        <v>#REF!</v>
      </c>
      <c r="E23" s="650" t="e">
        <f t="shared" si="5"/>
        <v>#REF!</v>
      </c>
      <c r="F23" s="643"/>
      <c r="G23" s="644" t="str">
        <f t="shared" si="7"/>
        <v xml:space="preserve">SC - Social and Cultural Sustainability </v>
      </c>
      <c r="H23" s="652" t="e">
        <f t="shared" si="8"/>
        <v>#REF!</v>
      </c>
      <c r="I23" s="652" t="e">
        <f t="shared" si="8"/>
        <v>#REF!</v>
      </c>
      <c r="J23" s="653" t="e">
        <f t="shared" si="8"/>
        <v>#REF!</v>
      </c>
      <c r="K23" s="652" t="e">
        <f t="shared" si="6"/>
        <v>#REF!</v>
      </c>
      <c r="L23" s="184"/>
      <c r="M23" s="184"/>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row>
    <row r="24" spans="1:71" s="256" customFormat="1" ht="16.5" x14ac:dyDescent="0.3">
      <c r="A24" s="642" t="str">
        <f>superseeded!D533</f>
        <v>DP - Avoiding Carbon Emission- Demolition &amp; Disposal Factors</v>
      </c>
      <c r="B24" s="650" t="e">
        <f>Design!#REF!</f>
        <v>#REF!</v>
      </c>
      <c r="C24" s="650" t="e">
        <f>Design!#REF!</f>
        <v>#REF!</v>
      </c>
      <c r="D24" s="651" t="e">
        <f>Design!#REF!</f>
        <v>#REF!</v>
      </c>
      <c r="E24" s="650" t="e">
        <f t="shared" si="5"/>
        <v>#REF!</v>
      </c>
      <c r="F24" s="643"/>
      <c r="G24" s="642" t="str">
        <f t="shared" si="7"/>
        <v>DP - Avoiding Carbon Emission- Demolition &amp; Disposal Factors</v>
      </c>
      <c r="H24" s="652" t="e">
        <f t="shared" si="8"/>
        <v>#REF!</v>
      </c>
      <c r="I24" s="652" t="e">
        <f t="shared" si="8"/>
        <v>#REF!</v>
      </c>
      <c r="J24" s="653" t="e">
        <f t="shared" si="8"/>
        <v>#REF!</v>
      </c>
      <c r="K24" s="652" t="e">
        <f t="shared" si="6"/>
        <v>#REF!</v>
      </c>
      <c r="L24" s="184"/>
      <c r="M24" s="184"/>
      <c r="N24" s="142"/>
      <c r="O24" s="142"/>
      <c r="P24" s="142"/>
      <c r="Q24" s="142"/>
      <c r="R24" s="142"/>
      <c r="S24" s="142"/>
      <c r="T24" s="142"/>
      <c r="U24" s="142"/>
      <c r="V24" s="142"/>
      <c r="W24" s="142"/>
      <c r="X24" s="142"/>
      <c r="Y24" s="142"/>
      <c r="Z24" s="142"/>
      <c r="AA24" s="142"/>
      <c r="AB24" s="142"/>
      <c r="AC24" s="142"/>
      <c r="AD24" s="142"/>
      <c r="AE24" s="142"/>
      <c r="AF24" s="142"/>
      <c r="AG24" s="142"/>
      <c r="AH24" s="142"/>
      <c r="AI24" s="142"/>
      <c r="AJ24" s="142"/>
      <c r="AK24" s="142"/>
      <c r="AL24" s="142"/>
      <c r="AM24" s="142"/>
      <c r="AN24" s="142"/>
      <c r="AO24" s="142"/>
      <c r="AP24" s="142"/>
      <c r="AQ24" s="142"/>
      <c r="AR24" s="142"/>
      <c r="AS24" s="142"/>
      <c r="AT24" s="142"/>
      <c r="AU24" s="142"/>
      <c r="AV24" s="142"/>
      <c r="AW24" s="142"/>
      <c r="AX24" s="142"/>
      <c r="AY24" s="142"/>
      <c r="AZ24" s="142"/>
      <c r="BA24" s="142"/>
      <c r="BB24" s="142"/>
      <c r="BC24" s="142"/>
      <c r="BD24" s="142"/>
      <c r="BE24" s="142"/>
      <c r="BF24" s="142"/>
      <c r="BG24" s="142"/>
      <c r="BH24" s="142"/>
      <c r="BI24" s="142"/>
      <c r="BJ24" s="142"/>
      <c r="BK24" s="142"/>
      <c r="BL24" s="142"/>
      <c r="BM24" s="142"/>
      <c r="BN24" s="142"/>
      <c r="BO24" s="142"/>
      <c r="BP24" s="142"/>
      <c r="BQ24" s="142"/>
      <c r="BR24" s="142"/>
      <c r="BS24" s="142"/>
    </row>
    <row r="25" spans="1:71" ht="16.5" x14ac:dyDescent="0.3">
      <c r="A25" s="642" t="str">
        <f>superseeded!D547</f>
        <v>IN - Sustainable and Carbon Initiatives</v>
      </c>
      <c r="B25" s="650" t="e">
        <f>Design!#REF!</f>
        <v>#REF!</v>
      </c>
      <c r="C25" s="650" t="e">
        <f>Design!#REF!</f>
        <v>#REF!</v>
      </c>
      <c r="D25" s="650" t="e">
        <f>Design!#REF!</f>
        <v>#REF!</v>
      </c>
      <c r="E25" s="650">
        <v>6</v>
      </c>
      <c r="F25" s="643"/>
      <c r="G25" s="642" t="str">
        <f t="shared" si="7"/>
        <v>IN - Sustainable and Carbon Initiatives</v>
      </c>
      <c r="H25" s="652" t="e">
        <f t="shared" si="8"/>
        <v>#REF!</v>
      </c>
      <c r="I25" s="652" t="e">
        <f t="shared" si="8"/>
        <v>#REF!</v>
      </c>
      <c r="J25" s="652" t="e">
        <f t="shared" si="8"/>
        <v>#REF!</v>
      </c>
      <c r="K25" s="652">
        <v>6</v>
      </c>
      <c r="L25" s="184"/>
      <c r="M25" s="184"/>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row>
    <row r="26" spans="1:71" ht="16.5" x14ac:dyDescent="0.3">
      <c r="A26" s="238" t="s">
        <v>506</v>
      </c>
      <c r="B26" s="659" t="e">
        <f>SUM(B18:B24)</f>
        <v>#REF!</v>
      </c>
      <c r="C26" s="659" t="e">
        <f>SUM(C17:C24)</f>
        <v>#REF!</v>
      </c>
      <c r="D26" s="659" t="e">
        <f>SUM(D17:D24)</f>
        <v>#REF!</v>
      </c>
      <c r="E26" s="659" t="e">
        <f>SUM(E18:E24)</f>
        <v>#REF!</v>
      </c>
      <c r="F26" s="643"/>
      <c r="G26" s="136"/>
      <c r="H26" s="659" t="e">
        <f>SUM(H18:H24)</f>
        <v>#REF!</v>
      </c>
      <c r="I26" s="659" t="e">
        <f>SUM(I18:I24)</f>
        <v>#REF!</v>
      </c>
      <c r="J26" s="661" t="e">
        <f>SUM(J18:J24)</f>
        <v>#REF!</v>
      </c>
      <c r="K26" s="659" t="e">
        <f>SUM(K18:K24)</f>
        <v>#REF!</v>
      </c>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row>
    <row r="27" spans="1:71" s="597" customFormat="1" ht="16.5" x14ac:dyDescent="0.3">
      <c r="A27" s="238" t="s">
        <v>507</v>
      </c>
      <c r="B27" s="657" t="e">
        <f>B26/E26</f>
        <v>#REF!</v>
      </c>
      <c r="C27" s="657" t="e">
        <f>C26/E26</f>
        <v>#REF!</v>
      </c>
      <c r="D27" s="657" t="e">
        <f>D26/E26</f>
        <v>#REF!</v>
      </c>
      <c r="E27" s="656"/>
      <c r="F27" s="643"/>
      <c r="G27" s="136"/>
      <c r="H27" s="657" t="e">
        <f>H26/K26</f>
        <v>#REF!</v>
      </c>
      <c r="I27" s="657" t="e">
        <f>I26/K26</f>
        <v>#REF!</v>
      </c>
      <c r="J27" s="657" t="e">
        <f>J26/K26</f>
        <v>#REF!</v>
      </c>
      <c r="K27" s="656"/>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c r="BO27" s="142"/>
      <c r="BP27" s="142"/>
      <c r="BQ27" s="142"/>
      <c r="BR27" s="142"/>
      <c r="BS27" s="142"/>
    </row>
    <row r="28" spans="1:71" s="597" customFormat="1" ht="16.5" x14ac:dyDescent="0.3">
      <c r="A28" s="238" t="s">
        <v>505</v>
      </c>
      <c r="B28" s="29"/>
      <c r="C28" s="29"/>
      <c r="D28" s="29"/>
      <c r="E28" s="654" t="e">
        <f>SUM(E18:E25)</f>
        <v>#REF!</v>
      </c>
      <c r="F28" s="184"/>
      <c r="G28" s="184"/>
      <c r="H28" s="640"/>
      <c r="I28" s="640"/>
      <c r="J28" s="640"/>
      <c r="K28" s="654" t="e">
        <f>SUM(K18:K25)</f>
        <v>#REF!</v>
      </c>
      <c r="L28" s="142"/>
      <c r="M28" s="142"/>
      <c r="N28" s="142"/>
      <c r="O28" s="142"/>
      <c r="P28" s="142"/>
      <c r="Q28" s="142"/>
      <c r="R28" s="142"/>
      <c r="S28" s="142"/>
      <c r="T28" s="142"/>
      <c r="U28" s="142"/>
      <c r="V28" s="142"/>
      <c r="W28" s="142"/>
      <c r="X28" s="142"/>
      <c r="Y28" s="142"/>
      <c r="Z28" s="142"/>
      <c r="AA28" s="142"/>
      <c r="AB28" s="142"/>
      <c r="AC28" s="142"/>
      <c r="AD28" s="142"/>
      <c r="AE28" s="142"/>
      <c r="AF28" s="142"/>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2"/>
      <c r="BG28" s="142"/>
      <c r="BH28" s="142"/>
      <c r="BI28" s="142"/>
      <c r="BJ28" s="142"/>
      <c r="BK28" s="142"/>
      <c r="BL28" s="142"/>
      <c r="BM28" s="142"/>
      <c r="BN28" s="142"/>
      <c r="BO28" s="142"/>
      <c r="BP28" s="142"/>
      <c r="BQ28" s="142"/>
      <c r="BR28" s="142"/>
      <c r="BS28" s="142"/>
    </row>
    <row r="29" spans="1:71" s="597" customFormat="1" ht="16.5" x14ac:dyDescent="0.3">
      <c r="A29" s="238"/>
      <c r="B29" s="238"/>
      <c r="C29" s="238"/>
      <c r="D29" s="238"/>
      <c r="E29" s="238"/>
      <c r="F29" s="643"/>
      <c r="G29" s="136"/>
      <c r="H29" s="643"/>
      <c r="I29" s="643"/>
      <c r="J29" s="643"/>
      <c r="K29" s="136"/>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c r="BM29" s="142"/>
      <c r="BN29" s="142"/>
      <c r="BO29" s="142"/>
      <c r="BP29" s="142"/>
      <c r="BQ29" s="142"/>
      <c r="BR29" s="142"/>
      <c r="BS29" s="142"/>
    </row>
    <row r="30" spans="1:71" ht="16.5" x14ac:dyDescent="0.3">
      <c r="A30" s="648" t="s">
        <v>504</v>
      </c>
      <c r="B30" s="641"/>
      <c r="C30" s="641"/>
      <c r="D30" s="641"/>
      <c r="E30" s="641"/>
      <c r="F30" s="641"/>
      <c r="G30" s="641"/>
      <c r="H30" s="641"/>
      <c r="I30" s="641"/>
      <c r="J30" s="641"/>
      <c r="K30" s="641"/>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row>
    <row r="31" spans="1:71" ht="16.5" x14ac:dyDescent="0.3">
      <c r="A31" s="646" t="s">
        <v>287</v>
      </c>
      <c r="B31" s="647" t="s">
        <v>53</v>
      </c>
      <c r="C31" s="647" t="s">
        <v>180</v>
      </c>
      <c r="D31" s="647" t="s">
        <v>181</v>
      </c>
      <c r="E31" s="647" t="s">
        <v>500</v>
      </c>
      <c r="F31" s="646"/>
      <c r="G31" s="646" t="s">
        <v>288</v>
      </c>
      <c r="H31" s="647" t="s">
        <v>53</v>
      </c>
      <c r="I31" s="647" t="s">
        <v>180</v>
      </c>
      <c r="J31" s="647" t="s">
        <v>181</v>
      </c>
      <c r="K31" s="647" t="s">
        <v>500</v>
      </c>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row>
    <row r="32" spans="1:71" ht="16.5" x14ac:dyDescent="0.3">
      <c r="A32" s="642" t="str">
        <f>superseeded!D576</f>
        <v xml:space="preserve">IS - Infrastructure and Sequestration Management- Towards the Low Carbon City </v>
      </c>
      <c r="B32" s="650" t="e">
        <f>Design!#REF!</f>
        <v>#REF!</v>
      </c>
      <c r="C32" s="650" t="e">
        <f>Design!#REF!</f>
        <v>#REF!</v>
      </c>
      <c r="D32" s="651" t="e">
        <f>Design!#REF!</f>
        <v>#REF!</v>
      </c>
      <c r="E32" s="650" t="e">
        <f t="shared" ref="E32:E38" si="9">D32+C32+B32</f>
        <v>#REF!</v>
      </c>
      <c r="F32" s="643"/>
      <c r="G32" s="642" t="str">
        <f t="shared" ref="G32:J33" si="10">A32</f>
        <v xml:space="preserve">IS - Infrastructure and Sequestration Management- Towards the Low Carbon City </v>
      </c>
      <c r="H32" s="652" t="e">
        <f t="shared" si="10"/>
        <v>#REF!</v>
      </c>
      <c r="I32" s="652" t="e">
        <f t="shared" si="10"/>
        <v>#REF!</v>
      </c>
      <c r="J32" s="653" t="e">
        <f t="shared" si="10"/>
        <v>#REF!</v>
      </c>
      <c r="K32" s="652" t="e">
        <f t="shared" ref="K32:K38" si="11">SUM(H32:J32)</f>
        <v>#REF!</v>
      </c>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row>
    <row r="33" spans="1:71" ht="16.5" x14ac:dyDescent="0.3">
      <c r="A33" s="644" t="str">
        <f>superseeded!D592</f>
        <v>EP - Lowering Operational Carbon- Energy Performance Impacts</v>
      </c>
      <c r="B33" s="650" t="e">
        <f>Design!#REF!</f>
        <v>#REF!</v>
      </c>
      <c r="C33" s="650" t="e">
        <f>Design!#REF!</f>
        <v>#REF!</v>
      </c>
      <c r="D33" s="651" t="e">
        <f>Design!#REF!</f>
        <v>#REF!</v>
      </c>
      <c r="E33" s="650" t="e">
        <f t="shared" si="9"/>
        <v>#REF!</v>
      </c>
      <c r="F33" s="643"/>
      <c r="G33" s="644" t="str">
        <f t="shared" si="10"/>
        <v>EP - Lowering Operational Carbon- Energy Performance Impacts</v>
      </c>
      <c r="H33" s="658" t="e">
        <f t="shared" si="10"/>
        <v>#REF!</v>
      </c>
      <c r="I33" s="652" t="e">
        <f t="shared" si="10"/>
        <v>#REF!</v>
      </c>
      <c r="J33" s="653" t="e">
        <f t="shared" si="10"/>
        <v>#REF!</v>
      </c>
      <c r="K33" s="652" t="e">
        <f t="shared" si="11"/>
        <v>#REF!</v>
      </c>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row>
    <row r="34" spans="1:71" ht="16.5" x14ac:dyDescent="0.3">
      <c r="A34" s="642" t="str">
        <f>superseeded!D615</f>
        <v xml:space="preserve">OH - Human Factors in a Low Carbon Economy- Occupant &amp; Health </v>
      </c>
      <c r="B34" s="650" t="e">
        <f>Design!#REF!</f>
        <v>#REF!</v>
      </c>
      <c r="C34" s="650" t="e">
        <f>Design!#REF!</f>
        <v>#REF!</v>
      </c>
      <c r="D34" s="651" t="e">
        <f>Design!#REF!</f>
        <v>#REF!</v>
      </c>
      <c r="E34" s="650" t="e">
        <f t="shared" si="9"/>
        <v>#REF!</v>
      </c>
      <c r="F34" s="643"/>
      <c r="G34" s="642" t="str">
        <f t="shared" ref="G34:G39" si="12">A34</f>
        <v xml:space="preserve">OH - Human Factors in a Low Carbon Economy- Occupant &amp; Health </v>
      </c>
      <c r="H34" s="652" t="e">
        <f>B34</f>
        <v>#REF!</v>
      </c>
      <c r="I34" s="652" t="e">
        <f>C34</f>
        <v>#REF!</v>
      </c>
      <c r="J34" s="653" t="e">
        <f>D34</f>
        <v>#REF!</v>
      </c>
      <c r="K34" s="652" t="e">
        <f t="shared" si="11"/>
        <v>#REF!</v>
      </c>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row>
    <row r="35" spans="1:71" ht="16.5" x14ac:dyDescent="0.3">
      <c r="A35" s="644" t="str">
        <f>superseeded!D632</f>
        <v xml:space="preserve">EC - Lowering the Embodied Carbon </v>
      </c>
      <c r="B35" s="650" t="e">
        <f>Design!#REF!</f>
        <v>#REF!</v>
      </c>
      <c r="C35" s="650" t="e">
        <f>Design!#REF!</f>
        <v>#REF!</v>
      </c>
      <c r="D35" s="651" t="e">
        <f>Design!#REF!</f>
        <v>#REF!</v>
      </c>
      <c r="E35" s="650" t="e">
        <f t="shared" si="9"/>
        <v>#REF!</v>
      </c>
      <c r="F35" s="643"/>
      <c r="G35" s="644" t="str">
        <f t="shared" si="12"/>
        <v xml:space="preserve">EC - Lowering the Embodied Carbon </v>
      </c>
      <c r="H35" s="652" t="e">
        <f t="shared" ref="H35:J39" si="13">B35</f>
        <v>#REF!</v>
      </c>
      <c r="I35" s="652" t="e">
        <f t="shared" si="13"/>
        <v>#REF!</v>
      </c>
      <c r="J35" s="653" t="e">
        <f t="shared" si="13"/>
        <v>#REF!</v>
      </c>
      <c r="K35" s="652" t="e">
        <f t="shared" si="11"/>
        <v>#REF!</v>
      </c>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row>
    <row r="36" spans="1:71" ht="16.5" x14ac:dyDescent="0.3">
      <c r="A36" s="642" t="str">
        <f>superseeded!D654</f>
        <v xml:space="preserve">WE - Lowering Operational Carbon- Water Efficiency Factors </v>
      </c>
      <c r="B36" s="650" t="e">
        <f>Design!#REF!</f>
        <v>#REF!</v>
      </c>
      <c r="C36" s="650" t="e">
        <f>Design!#REF!</f>
        <v>#REF!</v>
      </c>
      <c r="D36" s="651" t="e">
        <f>Design!#REF!</f>
        <v>#REF!</v>
      </c>
      <c r="E36" s="650" t="e">
        <f t="shared" si="9"/>
        <v>#REF!</v>
      </c>
      <c r="F36" s="643"/>
      <c r="G36" s="642" t="str">
        <f t="shared" si="12"/>
        <v xml:space="preserve">WE - Lowering Operational Carbon- Water Efficiency Factors </v>
      </c>
      <c r="H36" s="652" t="e">
        <f t="shared" si="13"/>
        <v>#REF!</v>
      </c>
      <c r="I36" s="652" t="e">
        <f t="shared" si="13"/>
        <v>#REF!</v>
      </c>
      <c r="J36" s="653" t="e">
        <f t="shared" si="13"/>
        <v>#REF!</v>
      </c>
      <c r="K36" s="652" t="e">
        <f t="shared" si="11"/>
        <v>#REF!</v>
      </c>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row>
    <row r="37" spans="1:71" ht="16.5" x14ac:dyDescent="0.3">
      <c r="A37" s="644" t="str">
        <f>superseeded!D669</f>
        <v>WM - Lowering Operational Carbon - Waste Management and Reduction</v>
      </c>
      <c r="B37" s="650" t="e">
        <f>Design!#REF!</f>
        <v>#REF!</v>
      </c>
      <c r="C37" s="650" t="e">
        <f>Design!#REF!</f>
        <v>#REF!</v>
      </c>
      <c r="D37" s="651" t="e">
        <f>Design!#REF!</f>
        <v>#REF!</v>
      </c>
      <c r="E37" s="650" t="e">
        <f t="shared" si="9"/>
        <v>#REF!</v>
      </c>
      <c r="F37" s="643"/>
      <c r="G37" s="644" t="str">
        <f t="shared" si="12"/>
        <v>WM - Lowering Operational Carbon - Waste Management and Reduction</v>
      </c>
      <c r="H37" s="652" t="e">
        <f t="shared" si="13"/>
        <v>#REF!</v>
      </c>
      <c r="I37" s="652" t="e">
        <f t="shared" si="13"/>
        <v>#REF!</v>
      </c>
      <c r="J37" s="653" t="e">
        <f t="shared" si="13"/>
        <v>#REF!</v>
      </c>
      <c r="K37" s="652" t="e">
        <f t="shared" si="11"/>
        <v>#REF!</v>
      </c>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row>
    <row r="38" spans="1:71" s="19" customFormat="1" ht="16.5" x14ac:dyDescent="0.3">
      <c r="A38" s="642" t="str">
        <f>superseeded!D685</f>
        <v>FM - Sustainable Facility Management</v>
      </c>
      <c r="B38" s="650" t="e">
        <f>Design!#REF!</f>
        <v>#REF!</v>
      </c>
      <c r="C38" s="650" t="e">
        <f>Design!#REF!</f>
        <v>#REF!</v>
      </c>
      <c r="D38" s="651" t="e">
        <f>Design!#REF!</f>
        <v>#REF!</v>
      </c>
      <c r="E38" s="650" t="e">
        <f t="shared" si="9"/>
        <v>#REF!</v>
      </c>
      <c r="F38" s="643"/>
      <c r="G38" s="642" t="str">
        <f t="shared" si="12"/>
        <v>FM - Sustainable Facility Management</v>
      </c>
      <c r="H38" s="652" t="e">
        <f t="shared" si="13"/>
        <v>#REF!</v>
      </c>
      <c r="I38" s="652" t="e">
        <f t="shared" si="13"/>
        <v>#REF!</v>
      </c>
      <c r="J38" s="653" t="e">
        <f t="shared" si="13"/>
        <v>#REF!</v>
      </c>
      <c r="K38" s="652" t="e">
        <f t="shared" si="11"/>
        <v>#REF!</v>
      </c>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row>
    <row r="39" spans="1:71" ht="16.5" x14ac:dyDescent="0.3">
      <c r="A39" s="642" t="str">
        <f>superseeded!D693</f>
        <v xml:space="preserve">IN - Sustainable and Carbon Initiatives </v>
      </c>
      <c r="B39" s="650" t="e">
        <f>Design!#REF!</f>
        <v>#REF!</v>
      </c>
      <c r="C39" s="650" t="e">
        <f>Design!#REF!</f>
        <v>#REF!</v>
      </c>
      <c r="D39" s="650" t="e">
        <f>Design!#REF!</f>
        <v>#REF!</v>
      </c>
      <c r="E39" s="650">
        <v>6</v>
      </c>
      <c r="F39" s="643"/>
      <c r="G39" s="642" t="str">
        <f t="shared" si="12"/>
        <v xml:space="preserve">IN - Sustainable and Carbon Initiatives </v>
      </c>
      <c r="H39" s="652" t="e">
        <f t="shared" si="13"/>
        <v>#REF!</v>
      </c>
      <c r="I39" s="652" t="e">
        <f t="shared" si="13"/>
        <v>#REF!</v>
      </c>
      <c r="J39" s="652" t="e">
        <f t="shared" si="13"/>
        <v>#REF!</v>
      </c>
      <c r="K39" s="652">
        <v>6</v>
      </c>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row>
    <row r="40" spans="1:71" ht="16.5" x14ac:dyDescent="0.3">
      <c r="A40" s="238" t="s">
        <v>506</v>
      </c>
      <c r="B40" s="659" t="e">
        <f>SUM(B32:B38)</f>
        <v>#REF!</v>
      </c>
      <c r="C40" s="659" t="e">
        <f>SUM(C31:C38)</f>
        <v>#REF!</v>
      </c>
      <c r="D40" s="659" t="e">
        <f>SUM(D31:D38)</f>
        <v>#REF!</v>
      </c>
      <c r="E40" s="659" t="e">
        <f>SUM(E32:E38)</f>
        <v>#REF!</v>
      </c>
      <c r="F40" s="643"/>
      <c r="G40" s="136"/>
      <c r="H40" s="659" t="e">
        <f>SUM(H32:H38)</f>
        <v>#REF!</v>
      </c>
      <c r="I40" s="659" t="e">
        <f>SUM(I32:I38)</f>
        <v>#REF!</v>
      </c>
      <c r="J40" s="661" t="e">
        <f>SUM(J32:J38)</f>
        <v>#REF!</v>
      </c>
      <c r="K40" s="659" t="e">
        <f>SUM(K32:K38)</f>
        <v>#REF!</v>
      </c>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row>
    <row r="41" spans="1:71" ht="16.5" x14ac:dyDescent="0.3">
      <c r="A41" s="238" t="s">
        <v>507</v>
      </c>
      <c r="B41" s="657" t="e">
        <f>B40/E40</f>
        <v>#REF!</v>
      </c>
      <c r="C41" s="657" t="e">
        <f>C40/E40</f>
        <v>#REF!</v>
      </c>
      <c r="D41" s="657" t="e">
        <f>D40/E40</f>
        <v>#REF!</v>
      </c>
      <c r="E41" s="656"/>
      <c r="F41" s="643"/>
      <c r="G41" s="136"/>
      <c r="H41" s="657" t="e">
        <f>H40/K40</f>
        <v>#REF!</v>
      </c>
      <c r="I41" s="657" t="e">
        <f>I40/K40</f>
        <v>#REF!</v>
      </c>
      <c r="J41" s="657" t="e">
        <f>J40/K40</f>
        <v>#REF!</v>
      </c>
      <c r="K41" s="656"/>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row>
    <row r="42" spans="1:71" ht="16.5" x14ac:dyDescent="0.3">
      <c r="A42" s="238" t="s">
        <v>505</v>
      </c>
      <c r="B42" s="29"/>
      <c r="C42" s="29"/>
      <c r="D42" s="29"/>
      <c r="E42" s="654" t="e">
        <f>SUM(E32:E39)</f>
        <v>#REF!</v>
      </c>
      <c r="F42" s="184"/>
      <c r="G42" s="184"/>
      <c r="H42" s="640"/>
      <c r="I42" s="640"/>
      <c r="J42" s="640"/>
      <c r="K42" s="654" t="e">
        <f>SUM(K32:K39)</f>
        <v>#REF!</v>
      </c>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row>
    <row r="43" spans="1:71" ht="16.5" x14ac:dyDescent="0.3">
      <c r="A43" s="20">
        <f>55+55+16+6</f>
        <v>132</v>
      </c>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row>
    <row r="44" spans="1:71" ht="16.5" x14ac:dyDescent="0.3">
      <c r="A44" s="641" t="s">
        <v>229</v>
      </c>
      <c r="B44" s="641" t="s">
        <v>178</v>
      </c>
      <c r="C44" s="641"/>
      <c r="D44" s="641"/>
      <c r="E44" s="641"/>
      <c r="F44" s="641"/>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row>
    <row r="45" spans="1:71" ht="16.5" x14ac:dyDescent="0.3">
      <c r="A45" s="641" t="s">
        <v>230</v>
      </c>
      <c r="B45" s="641" t="s">
        <v>179</v>
      </c>
      <c r="C45" s="641"/>
      <c r="D45" s="641"/>
      <c r="E45" s="641"/>
      <c r="F45" s="641"/>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row>
    <row r="46" spans="1:71" ht="16.5" x14ac:dyDescent="0.3">
      <c r="A46" s="641" t="s">
        <v>231</v>
      </c>
      <c r="B46" s="641"/>
      <c r="C46" s="641"/>
      <c r="D46" s="641"/>
      <c r="E46" s="641"/>
      <c r="F46" s="641"/>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row>
    <row r="47" spans="1:71" ht="16.5" x14ac:dyDescent="0.3">
      <c r="A47" s="641" t="s">
        <v>232</v>
      </c>
      <c r="B47" s="641"/>
      <c r="C47" s="641"/>
      <c r="D47" s="641"/>
      <c r="E47" s="641"/>
      <c r="F47" s="641"/>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row>
    <row r="48" spans="1:71" ht="16.5" x14ac:dyDescent="0.3">
      <c r="A48" s="641" t="s">
        <v>233</v>
      </c>
      <c r="B48" s="641"/>
      <c r="C48" s="641"/>
      <c r="D48" s="641"/>
      <c r="E48" s="641"/>
      <c r="F48" s="641"/>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row>
    <row r="49" spans="1:71" ht="16.5" x14ac:dyDescent="0.3">
      <c r="A49" s="641" t="s">
        <v>234</v>
      </c>
      <c r="B49" s="641"/>
      <c r="C49" s="641"/>
      <c r="D49" s="641"/>
      <c r="E49" s="641"/>
      <c r="F49" s="641"/>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row>
    <row r="50" spans="1:71" ht="16.5" x14ac:dyDescent="0.3">
      <c r="A50" s="641" t="s">
        <v>235</v>
      </c>
      <c r="B50" s="641"/>
      <c r="C50" s="641"/>
      <c r="D50" s="641"/>
      <c r="E50" s="641"/>
      <c r="F50" s="641"/>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row>
    <row r="51" spans="1:71" ht="16.5" x14ac:dyDescent="0.3">
      <c r="A51" s="641"/>
      <c r="B51" s="641"/>
      <c r="C51" s="641"/>
      <c r="D51" s="641"/>
      <c r="E51" s="641"/>
      <c r="F51" s="641"/>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row>
    <row r="52" spans="1:71" ht="16.5" x14ac:dyDescent="0.3">
      <c r="A52" s="641" t="s">
        <v>236</v>
      </c>
      <c r="B52" s="641"/>
      <c r="C52" s="641"/>
      <c r="D52" s="641"/>
      <c r="E52" s="641"/>
      <c r="F52" s="641"/>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row>
    <row r="53" spans="1:71" ht="16.5" x14ac:dyDescent="0.3">
      <c r="A53" s="641" t="s">
        <v>237</v>
      </c>
      <c r="B53" s="641"/>
      <c r="C53" s="641"/>
      <c r="D53" s="641"/>
      <c r="E53" s="641"/>
      <c r="F53" s="641"/>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row>
    <row r="54" spans="1:71" ht="16.5" x14ac:dyDescent="0.3">
      <c r="A54" s="641" t="s">
        <v>238</v>
      </c>
      <c r="B54" s="641"/>
      <c r="C54" s="641"/>
      <c r="D54" s="641"/>
      <c r="E54" s="641"/>
      <c r="F54" s="641"/>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row>
    <row r="55" spans="1:71" ht="16.5" x14ac:dyDescent="0.3">
      <c r="A55" s="641" t="s">
        <v>239</v>
      </c>
      <c r="B55" s="641"/>
      <c r="C55" s="641"/>
      <c r="D55" s="641"/>
      <c r="E55" s="641"/>
      <c r="F55" s="641"/>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row>
    <row r="56" spans="1:71" ht="16.5" x14ac:dyDescent="0.3">
      <c r="A56" s="641" t="s">
        <v>240</v>
      </c>
      <c r="B56" s="641"/>
      <c r="C56" s="641"/>
      <c r="D56" s="641"/>
      <c r="E56" s="641"/>
      <c r="F56" s="641"/>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row>
    <row r="57" spans="1:71" ht="16.5" x14ac:dyDescent="0.3">
      <c r="A57" s="641" t="s">
        <v>241</v>
      </c>
      <c r="B57" s="641"/>
      <c r="C57" s="641"/>
      <c r="D57" s="641"/>
      <c r="E57" s="641"/>
      <c r="F57" s="641"/>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row>
    <row r="58" spans="1:71" ht="16.5" x14ac:dyDescent="0.3">
      <c r="A58" s="641"/>
      <c r="B58" s="641"/>
      <c r="C58" s="641"/>
      <c r="D58" s="641"/>
      <c r="E58" s="641"/>
      <c r="F58" s="641"/>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row>
    <row r="59" spans="1:71" ht="16.5" x14ac:dyDescent="0.3">
      <c r="A59" s="641"/>
      <c r="B59" s="641"/>
      <c r="C59" s="641"/>
      <c r="D59" s="641"/>
      <c r="E59" s="641"/>
      <c r="F59" s="641"/>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row>
    <row r="60" spans="1:71" ht="16.5" x14ac:dyDescent="0.3">
      <c r="A60" s="238"/>
      <c r="B60" s="238"/>
      <c r="C60" s="238"/>
      <c r="D60" s="238"/>
      <c r="E60" s="238"/>
      <c r="F60" s="238"/>
      <c r="G60" s="531"/>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row>
    <row r="61" spans="1:71" ht="16.5" x14ac:dyDescent="0.3">
      <c r="A61" s="238"/>
      <c r="B61" s="238"/>
      <c r="C61" s="238"/>
      <c r="D61" s="238"/>
      <c r="E61" s="238"/>
      <c r="F61" s="238"/>
      <c r="G61" s="531"/>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row>
    <row r="62" spans="1:71" ht="16.5" x14ac:dyDescent="0.3">
      <c r="A62" s="238"/>
      <c r="B62" s="238"/>
      <c r="C62" s="238"/>
      <c r="D62" s="238"/>
      <c r="E62" s="662"/>
      <c r="F62" s="238"/>
      <c r="G62" s="531"/>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row>
    <row r="63" spans="1:71" ht="16.5" x14ac:dyDescent="0.3">
      <c r="A63" s="238"/>
      <c r="B63" s="238"/>
      <c r="C63" s="238"/>
      <c r="D63" s="238"/>
      <c r="E63" s="662"/>
      <c r="F63" s="238"/>
      <c r="G63" s="531"/>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row>
    <row r="64" spans="1:71" ht="16.5" x14ac:dyDescent="0.3">
      <c r="A64" s="238"/>
      <c r="B64" s="238"/>
      <c r="C64" s="238"/>
      <c r="D64" s="238"/>
      <c r="E64" s="662"/>
      <c r="F64" s="238"/>
      <c r="G64" s="531"/>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row>
    <row r="65" spans="1:71" ht="16.5" x14ac:dyDescent="0.3">
      <c r="A65" s="238"/>
      <c r="B65" s="238"/>
      <c r="C65" s="238"/>
      <c r="D65" s="238"/>
      <c r="E65" s="662"/>
      <c r="F65" s="238"/>
      <c r="G65" s="531"/>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row>
    <row r="66" spans="1:71" ht="16.5" x14ac:dyDescent="0.3">
      <c r="A66" s="238"/>
      <c r="B66" s="238"/>
      <c r="C66" s="238"/>
      <c r="D66" s="238"/>
      <c r="E66" s="662"/>
      <c r="F66" s="238"/>
      <c r="G66" s="531"/>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row>
    <row r="67" spans="1:71" ht="16.5" x14ac:dyDescent="0.3">
      <c r="A67" s="238"/>
      <c r="B67" s="238"/>
      <c r="C67" s="238"/>
      <c r="D67" s="238"/>
      <c r="E67" s="662"/>
      <c r="F67" s="238"/>
      <c r="G67" s="531"/>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row>
    <row r="68" spans="1:71" ht="16.5" x14ac:dyDescent="0.3">
      <c r="A68" s="238"/>
      <c r="B68" s="238"/>
      <c r="C68" s="238"/>
      <c r="D68" s="238"/>
      <c r="E68" s="662"/>
      <c r="F68" s="238"/>
      <c r="G68" s="531"/>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row>
    <row r="69" spans="1:71" ht="16.5" x14ac:dyDescent="0.3">
      <c r="A69" s="238"/>
      <c r="B69" s="238"/>
      <c r="C69" s="238"/>
      <c r="D69" s="238"/>
      <c r="E69" s="662"/>
      <c r="F69" s="238"/>
      <c r="G69" s="531"/>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row>
    <row r="70" spans="1:71" ht="16.5" x14ac:dyDescent="0.3">
      <c r="A70" s="238"/>
      <c r="B70" s="238"/>
      <c r="C70" s="238"/>
      <c r="D70" s="238"/>
      <c r="E70" s="238"/>
      <c r="F70" s="238"/>
      <c r="G70" s="531"/>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row>
    <row r="71" spans="1:71" ht="16.5" x14ac:dyDescent="0.3">
      <c r="A71" s="238"/>
      <c r="B71" s="663"/>
      <c r="C71" s="663"/>
      <c r="D71" s="663"/>
      <c r="E71" s="238"/>
      <c r="F71" s="238"/>
      <c r="G71" s="531"/>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row>
    <row r="72" spans="1:71" ht="16.5" x14ac:dyDescent="0.3">
      <c r="A72" s="238"/>
      <c r="B72" s="238"/>
      <c r="C72" s="238"/>
      <c r="D72" s="238"/>
      <c r="E72" s="238"/>
      <c r="F72" s="238"/>
      <c r="G72" s="531"/>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row>
    <row r="73" spans="1:71" ht="16.5" x14ac:dyDescent="0.3">
      <c r="A73" s="238"/>
      <c r="B73" s="238"/>
      <c r="C73" s="238"/>
      <c r="D73" s="238"/>
      <c r="E73" s="662"/>
      <c r="F73" s="238"/>
      <c r="G73" s="531"/>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row>
    <row r="74" spans="1:71" ht="16.5" x14ac:dyDescent="0.3">
      <c r="A74" s="238"/>
      <c r="B74" s="238"/>
      <c r="C74" s="238"/>
      <c r="D74" s="238"/>
      <c r="E74" s="662"/>
      <c r="F74" s="238"/>
      <c r="G74" s="531"/>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row>
    <row r="75" spans="1:71" ht="16.5" x14ac:dyDescent="0.3">
      <c r="A75" s="238"/>
      <c r="B75" s="238"/>
      <c r="C75" s="238"/>
      <c r="D75" s="238"/>
      <c r="E75" s="662"/>
      <c r="F75" s="238"/>
      <c r="G75" s="531"/>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row>
    <row r="76" spans="1:71" ht="16.5" x14ac:dyDescent="0.3">
      <c r="A76" s="238"/>
      <c r="B76" s="238"/>
      <c r="C76" s="238"/>
      <c r="D76" s="238"/>
      <c r="E76" s="662"/>
      <c r="F76" s="238"/>
      <c r="G76" s="531"/>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row>
    <row r="77" spans="1:71" ht="16.5" x14ac:dyDescent="0.3">
      <c r="A77" s="238"/>
      <c r="B77" s="238"/>
      <c r="C77" s="238"/>
      <c r="D77" s="238"/>
      <c r="E77" s="662"/>
      <c r="F77" s="238"/>
      <c r="G77" s="531"/>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row>
    <row r="78" spans="1:71" ht="16.5" x14ac:dyDescent="0.3">
      <c r="A78" s="238"/>
      <c r="B78" s="238"/>
      <c r="C78" s="238"/>
      <c r="D78" s="238"/>
      <c r="E78" s="662"/>
      <c r="F78" s="238"/>
      <c r="G78" s="531"/>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row>
    <row r="79" spans="1:71" ht="16.5" x14ac:dyDescent="0.3">
      <c r="A79" s="238"/>
      <c r="B79" s="238"/>
      <c r="C79" s="238"/>
      <c r="D79" s="238"/>
      <c r="E79" s="662"/>
      <c r="F79" s="238"/>
      <c r="G79" s="531"/>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row>
    <row r="80" spans="1:71" ht="16.5" x14ac:dyDescent="0.3">
      <c r="A80" s="238"/>
      <c r="B80" s="238"/>
      <c r="C80" s="238"/>
      <c r="D80" s="238"/>
      <c r="E80" s="662"/>
      <c r="F80" s="238"/>
      <c r="G80" s="531"/>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row>
    <row r="81" spans="1:71" ht="16.5" x14ac:dyDescent="0.3">
      <c r="A81" s="238"/>
      <c r="B81" s="238"/>
      <c r="C81" s="238"/>
      <c r="D81" s="238"/>
      <c r="E81" s="238"/>
      <c r="F81" s="238"/>
      <c r="G81" s="531"/>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row>
    <row r="82" spans="1:71" ht="16.5" x14ac:dyDescent="0.3">
      <c r="A82" s="238"/>
      <c r="B82" s="663"/>
      <c r="C82" s="663"/>
      <c r="D82" s="663"/>
      <c r="E82" s="238"/>
      <c r="F82" s="238"/>
      <c r="G82" s="531"/>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row>
    <row r="83" spans="1:71" ht="16.5" x14ac:dyDescent="0.3">
      <c r="A83" s="238"/>
      <c r="B83" s="238"/>
      <c r="C83" s="238"/>
      <c r="D83" s="238"/>
      <c r="E83" s="238"/>
      <c r="F83" s="238"/>
      <c r="G83" s="531"/>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row>
    <row r="84" spans="1:71" ht="16.5" x14ac:dyDescent="0.3">
      <c r="A84" s="238"/>
      <c r="B84" s="238"/>
      <c r="C84" s="238"/>
      <c r="D84" s="238"/>
      <c r="E84" s="238"/>
      <c r="F84" s="238"/>
      <c r="G84" s="531"/>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row>
    <row r="85" spans="1:71" ht="16.5" x14ac:dyDescent="0.3">
      <c r="A85" s="238"/>
      <c r="B85" s="238"/>
      <c r="C85" s="238"/>
      <c r="D85" s="238"/>
      <c r="E85" s="238"/>
      <c r="F85" s="238"/>
      <c r="G85" s="531"/>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row>
    <row r="86" spans="1:71" ht="16.5" x14ac:dyDescent="0.3">
      <c r="A86" s="641"/>
      <c r="B86" s="641"/>
      <c r="C86" s="641"/>
      <c r="D86" s="641"/>
      <c r="E86" s="641"/>
      <c r="F86" s="641"/>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row>
    <row r="87" spans="1:71" ht="16.5" x14ac:dyDescent="0.3">
      <c r="A87" s="641"/>
      <c r="B87" s="641"/>
      <c r="C87" s="641"/>
      <c r="D87" s="641"/>
      <c r="E87" s="641"/>
      <c r="F87" s="641"/>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row>
    <row r="88" spans="1:71" ht="16.5" x14ac:dyDescent="0.3">
      <c r="A88" s="641"/>
      <c r="B88" s="641"/>
      <c r="C88" s="641"/>
      <c r="D88" s="641"/>
      <c r="E88" s="641"/>
      <c r="F88" s="641"/>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row>
    <row r="89" spans="1:71" ht="16.5" x14ac:dyDescent="0.3">
      <c r="A89" s="641"/>
      <c r="B89" s="641"/>
      <c r="C89" s="641"/>
      <c r="D89" s="641"/>
      <c r="E89" s="641"/>
      <c r="F89" s="641"/>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row>
    <row r="90" spans="1:71" ht="16.5" x14ac:dyDescent="0.3">
      <c r="A90" s="641"/>
      <c r="B90" s="641"/>
      <c r="C90" s="641"/>
      <c r="D90" s="641"/>
      <c r="E90" s="641"/>
      <c r="F90" s="641"/>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row>
    <row r="91" spans="1:71" ht="16.5" x14ac:dyDescent="0.3">
      <c r="A91" s="641"/>
      <c r="B91" s="641"/>
      <c r="C91" s="641"/>
      <c r="D91" s="641"/>
      <c r="E91" s="641"/>
      <c r="F91" s="641"/>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row>
    <row r="92" spans="1:71" ht="16.5" x14ac:dyDescent="0.3">
      <c r="A92" s="641"/>
      <c r="B92" s="641"/>
      <c r="C92" s="641"/>
      <c r="D92" s="641"/>
      <c r="E92" s="641"/>
      <c r="F92" s="641"/>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row>
    <row r="93" spans="1:71" ht="16.5" x14ac:dyDescent="0.3">
      <c r="A93" s="641"/>
      <c r="B93" s="641"/>
      <c r="C93" s="641"/>
      <c r="D93" s="641"/>
      <c r="E93" s="641"/>
      <c r="F93" s="641"/>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row>
    <row r="94" spans="1:71" ht="16.5" x14ac:dyDescent="0.3">
      <c r="A94" s="641"/>
      <c r="B94" s="641"/>
      <c r="C94" s="641"/>
      <c r="D94" s="641"/>
      <c r="E94" s="641"/>
      <c r="F94" s="641"/>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row>
    <row r="95" spans="1:71" ht="16.5" x14ac:dyDescent="0.3">
      <c r="A95" s="641"/>
      <c r="B95" s="641"/>
      <c r="C95" s="641"/>
      <c r="D95" s="641"/>
      <c r="E95" s="641"/>
      <c r="F95" s="641"/>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row>
    <row r="96" spans="1:71" ht="16.5" x14ac:dyDescent="0.3">
      <c r="A96" s="641"/>
      <c r="B96" s="641"/>
      <c r="C96" s="641"/>
      <c r="D96" s="641"/>
      <c r="E96" s="641"/>
      <c r="F96" s="641"/>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row>
    <row r="97" spans="1:71" ht="16.5" x14ac:dyDescent="0.3">
      <c r="A97" s="641"/>
      <c r="B97" s="641"/>
      <c r="C97" s="641"/>
      <c r="D97" s="641"/>
      <c r="E97" s="641"/>
      <c r="F97" s="641"/>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row>
    <row r="98" spans="1:71" ht="16.5" x14ac:dyDescent="0.3">
      <c r="A98" s="641"/>
      <c r="B98" s="641"/>
      <c r="C98" s="641"/>
      <c r="D98" s="641"/>
      <c r="E98" s="641"/>
      <c r="F98" s="641"/>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row>
    <row r="99" spans="1:71" ht="16.5" x14ac:dyDescent="0.3">
      <c r="A99" s="641"/>
      <c r="B99" s="641"/>
      <c r="C99" s="641"/>
      <c r="D99" s="641"/>
      <c r="E99" s="641"/>
      <c r="F99" s="641"/>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row>
    <row r="100" spans="1:71" ht="16.5" x14ac:dyDescent="0.3">
      <c r="A100" s="641"/>
      <c r="B100" s="641"/>
      <c r="C100" s="641"/>
      <c r="D100" s="641"/>
      <c r="E100" s="641"/>
      <c r="F100" s="641"/>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row>
    <row r="101" spans="1:71" ht="16.5" x14ac:dyDescent="0.3">
      <c r="A101" s="641"/>
      <c r="B101" s="641"/>
      <c r="C101" s="641"/>
      <c r="D101" s="641"/>
      <c r="E101" s="641"/>
      <c r="F101" s="641"/>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row>
    <row r="102" spans="1:71" ht="16.5" x14ac:dyDescent="0.3">
      <c r="A102" s="641"/>
      <c r="B102" s="641"/>
      <c r="C102" s="641"/>
      <c r="D102" s="641"/>
      <c r="E102" s="641"/>
      <c r="F102" s="641"/>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row>
    <row r="103" spans="1:71" ht="16.5" x14ac:dyDescent="0.3">
      <c r="A103" s="641"/>
      <c r="B103" s="641"/>
      <c r="C103" s="641"/>
      <c r="D103" s="641"/>
      <c r="E103" s="641"/>
      <c r="F103" s="641"/>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row>
    <row r="104" spans="1:71" ht="16.5" x14ac:dyDescent="0.3">
      <c r="A104" s="641"/>
      <c r="B104" s="641"/>
      <c r="C104" s="641"/>
      <c r="D104" s="641"/>
      <c r="E104" s="641"/>
      <c r="F104" s="641"/>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row>
    <row r="105" spans="1:71" ht="16.5" x14ac:dyDescent="0.3">
      <c r="A105" s="641"/>
      <c r="B105" s="641"/>
      <c r="C105" s="641"/>
      <c r="D105" s="641"/>
      <c r="E105" s="641"/>
      <c r="F105" s="641"/>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row>
    <row r="106" spans="1:71" ht="16.5" x14ac:dyDescent="0.3">
      <c r="A106" s="641"/>
      <c r="B106" s="641"/>
      <c r="C106" s="641"/>
      <c r="D106" s="641"/>
      <c r="E106" s="641"/>
      <c r="F106" s="641"/>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row>
    <row r="107" spans="1:71" ht="16.5" x14ac:dyDescent="0.3">
      <c r="A107" s="641"/>
      <c r="B107" s="641"/>
      <c r="C107" s="641"/>
      <c r="D107" s="641"/>
      <c r="E107" s="641"/>
      <c r="F107" s="641"/>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row>
    <row r="108" spans="1:71" ht="16.5" x14ac:dyDescent="0.3">
      <c r="A108" s="641"/>
      <c r="B108" s="641"/>
      <c r="C108" s="641"/>
      <c r="D108" s="641"/>
      <c r="E108" s="641"/>
      <c r="F108" s="641"/>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row>
    <row r="109" spans="1:71" ht="16.5" x14ac:dyDescent="0.3">
      <c r="A109" s="641"/>
      <c r="B109" s="641"/>
      <c r="C109" s="641"/>
      <c r="D109" s="641"/>
      <c r="E109" s="641"/>
      <c r="F109" s="641"/>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row>
    <row r="110" spans="1:71" ht="16.5" x14ac:dyDescent="0.3">
      <c r="A110" s="641"/>
      <c r="B110" s="641"/>
      <c r="C110" s="641"/>
      <c r="D110" s="641"/>
      <c r="E110" s="641"/>
      <c r="F110" s="641"/>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row>
    <row r="111" spans="1:71" ht="16.5" x14ac:dyDescent="0.3">
      <c r="A111" s="641"/>
      <c r="B111" s="641"/>
      <c r="C111" s="641"/>
      <c r="D111" s="641"/>
      <c r="E111" s="641"/>
      <c r="F111" s="641"/>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row>
    <row r="112" spans="1:71" ht="16.5" x14ac:dyDescent="0.3">
      <c r="A112" s="641"/>
      <c r="B112" s="641"/>
      <c r="C112" s="641"/>
      <c r="D112" s="641"/>
      <c r="E112" s="641"/>
      <c r="F112" s="641"/>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20"/>
      <c r="BG112" s="20"/>
      <c r="BH112" s="20"/>
      <c r="BI112" s="20"/>
      <c r="BJ112" s="20"/>
      <c r="BK112" s="20"/>
      <c r="BL112" s="20"/>
      <c r="BM112" s="20"/>
      <c r="BN112" s="20"/>
      <c r="BO112" s="20"/>
      <c r="BP112" s="20"/>
      <c r="BQ112" s="20"/>
      <c r="BR112" s="20"/>
      <c r="BS112" s="20"/>
    </row>
    <row r="113" spans="1:71" ht="16.5" x14ac:dyDescent="0.3">
      <c r="A113" s="641"/>
      <c r="B113" s="641"/>
      <c r="C113" s="641"/>
      <c r="D113" s="641"/>
      <c r="E113" s="641"/>
      <c r="F113" s="641"/>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row>
    <row r="114" spans="1:71" ht="16.5" x14ac:dyDescent="0.3">
      <c r="A114" s="641"/>
      <c r="B114" s="641"/>
      <c r="C114" s="641"/>
      <c r="D114" s="641"/>
      <c r="E114" s="641"/>
      <c r="F114" s="641"/>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row>
    <row r="115" spans="1:71" ht="16.5" x14ac:dyDescent="0.3">
      <c r="A115" s="641"/>
      <c r="B115" s="641"/>
      <c r="C115" s="641"/>
      <c r="D115" s="641"/>
      <c r="E115" s="641"/>
      <c r="F115" s="641"/>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row>
    <row r="116" spans="1:71" ht="16.5" x14ac:dyDescent="0.3">
      <c r="A116" s="641"/>
      <c r="B116" s="641"/>
      <c r="C116" s="641"/>
      <c r="D116" s="641"/>
      <c r="E116" s="641"/>
      <c r="F116" s="641"/>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row>
    <row r="117" spans="1:71" ht="16.5" x14ac:dyDescent="0.3">
      <c r="A117" s="641"/>
      <c r="B117" s="641"/>
      <c r="C117" s="641"/>
      <c r="D117" s="641"/>
      <c r="E117" s="641"/>
      <c r="F117" s="641"/>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row>
    <row r="118" spans="1:71" ht="16.5" x14ac:dyDescent="0.3">
      <c r="A118" s="641"/>
      <c r="B118" s="641"/>
      <c r="C118" s="641"/>
      <c r="D118" s="641"/>
      <c r="E118" s="641"/>
      <c r="F118" s="641"/>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row>
    <row r="119" spans="1:71" ht="16.5" x14ac:dyDescent="0.3">
      <c r="A119" s="641"/>
      <c r="B119" s="641"/>
      <c r="C119" s="641"/>
      <c r="D119" s="641"/>
      <c r="E119" s="641"/>
      <c r="F119" s="641"/>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row>
    <row r="120" spans="1:71" ht="16.5" x14ac:dyDescent="0.3">
      <c r="A120" s="641"/>
      <c r="B120" s="641"/>
      <c r="C120" s="641"/>
      <c r="D120" s="641"/>
      <c r="E120" s="641"/>
      <c r="F120" s="641"/>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20"/>
    </row>
    <row r="121" spans="1:71" ht="16.5" x14ac:dyDescent="0.3">
      <c r="A121" s="641"/>
      <c r="B121" s="641"/>
      <c r="C121" s="641"/>
      <c r="D121" s="641"/>
      <c r="E121" s="641"/>
      <c r="F121" s="641"/>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c r="BN121" s="20"/>
      <c r="BO121" s="20"/>
      <c r="BP121" s="20"/>
      <c r="BQ121" s="20"/>
      <c r="BR121" s="20"/>
      <c r="BS121" s="20"/>
    </row>
    <row r="122" spans="1:71" ht="16.5" x14ac:dyDescent="0.3">
      <c r="A122" s="641"/>
      <c r="B122" s="641"/>
      <c r="C122" s="641"/>
      <c r="D122" s="641"/>
      <c r="E122" s="641"/>
      <c r="F122" s="641"/>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row>
    <row r="123" spans="1:71" ht="16.5" x14ac:dyDescent="0.3">
      <c r="A123" s="641"/>
      <c r="B123" s="641"/>
      <c r="C123" s="641"/>
      <c r="D123" s="641"/>
      <c r="E123" s="641"/>
      <c r="F123" s="641"/>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row>
    <row r="124" spans="1:71" ht="16.5" x14ac:dyDescent="0.3">
      <c r="A124" s="641"/>
      <c r="B124" s="641"/>
      <c r="C124" s="641"/>
      <c r="D124" s="641"/>
      <c r="E124" s="641"/>
      <c r="F124" s="641"/>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row>
    <row r="125" spans="1:71" ht="16.5" x14ac:dyDescent="0.3">
      <c r="A125" s="641"/>
      <c r="B125" s="641"/>
      <c r="C125" s="641"/>
      <c r="D125" s="641"/>
      <c r="E125" s="641"/>
      <c r="F125" s="641"/>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row>
    <row r="126" spans="1:71" ht="16.5" x14ac:dyDescent="0.3">
      <c r="A126" s="641"/>
      <c r="B126" s="641"/>
      <c r="C126" s="641"/>
      <c r="D126" s="641"/>
      <c r="E126" s="641"/>
      <c r="F126" s="641"/>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row>
    <row r="127" spans="1:71" ht="16.5" x14ac:dyDescent="0.3">
      <c r="A127" s="641"/>
      <c r="B127" s="641"/>
      <c r="C127" s="641"/>
      <c r="D127" s="641"/>
      <c r="E127" s="641"/>
      <c r="F127" s="641"/>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row>
    <row r="128" spans="1:71" ht="16.5" x14ac:dyDescent="0.3">
      <c r="A128" s="641"/>
      <c r="B128" s="641"/>
      <c r="C128" s="641"/>
      <c r="D128" s="641"/>
      <c r="E128" s="641"/>
      <c r="F128" s="641"/>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row>
    <row r="129" spans="1:71" ht="16.5" x14ac:dyDescent="0.3">
      <c r="A129" s="641"/>
      <c r="B129" s="641"/>
      <c r="C129" s="641"/>
      <c r="D129" s="641"/>
      <c r="E129" s="641"/>
      <c r="F129" s="641"/>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20"/>
    </row>
    <row r="130" spans="1:71" ht="16.5" x14ac:dyDescent="0.3">
      <c r="A130" s="641"/>
      <c r="B130" s="641"/>
      <c r="C130" s="641"/>
      <c r="D130" s="641"/>
      <c r="E130" s="641"/>
      <c r="F130" s="641"/>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row>
    <row r="131" spans="1:71" ht="16.5" x14ac:dyDescent="0.3">
      <c r="A131" s="641"/>
      <c r="B131" s="641"/>
      <c r="C131" s="641"/>
      <c r="D131" s="641"/>
      <c r="E131" s="641"/>
      <c r="F131" s="641"/>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row>
    <row r="132" spans="1:71" ht="16.5" x14ac:dyDescent="0.3">
      <c r="A132" s="641"/>
      <c r="B132" s="641"/>
      <c r="C132" s="641"/>
      <c r="D132" s="641"/>
      <c r="E132" s="641"/>
      <c r="F132" s="641"/>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row>
    <row r="133" spans="1:71" ht="16.5" x14ac:dyDescent="0.3">
      <c r="A133" s="641"/>
      <c r="B133" s="641"/>
      <c r="C133" s="641"/>
      <c r="D133" s="641"/>
      <c r="E133" s="641"/>
      <c r="F133" s="641"/>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row>
    <row r="134" spans="1:71" ht="16.5" x14ac:dyDescent="0.3">
      <c r="A134" s="641"/>
      <c r="B134" s="641"/>
      <c r="C134" s="641"/>
      <c r="D134" s="641"/>
      <c r="E134" s="641"/>
      <c r="F134" s="641"/>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20"/>
    </row>
    <row r="135" spans="1:71" ht="16.5" x14ac:dyDescent="0.3">
      <c r="A135" s="641"/>
      <c r="B135" s="641"/>
      <c r="C135" s="641"/>
      <c r="D135" s="641"/>
      <c r="E135" s="641"/>
      <c r="F135" s="641"/>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BQ135" s="20"/>
      <c r="BR135" s="20"/>
      <c r="BS135" s="20"/>
    </row>
    <row r="136" spans="1:71" ht="16.5" x14ac:dyDescent="0.3">
      <c r="A136" s="641"/>
      <c r="B136" s="641"/>
      <c r="C136" s="641"/>
      <c r="D136" s="641"/>
      <c r="E136" s="641"/>
      <c r="F136" s="641"/>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20"/>
    </row>
    <row r="137" spans="1:71" ht="16.5" x14ac:dyDescent="0.3">
      <c r="A137" s="641"/>
      <c r="B137" s="641"/>
      <c r="C137" s="641"/>
      <c r="D137" s="641"/>
      <c r="E137" s="641"/>
      <c r="F137" s="641"/>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20"/>
    </row>
    <row r="138" spans="1:71" ht="16.5" x14ac:dyDescent="0.3">
      <c r="A138" s="641"/>
      <c r="B138" s="641"/>
      <c r="C138" s="641"/>
      <c r="D138" s="641"/>
      <c r="E138" s="641"/>
      <c r="F138" s="641"/>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row>
    <row r="139" spans="1:71" ht="16.5" x14ac:dyDescent="0.3">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row>
    <row r="140" spans="1:71" ht="16.5" x14ac:dyDescent="0.3">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row>
    <row r="141" spans="1:71" ht="16.5" x14ac:dyDescent="0.3">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row>
    <row r="142" spans="1:71" ht="16.5" x14ac:dyDescent="0.3">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row>
    <row r="143" spans="1:71" ht="16.5" x14ac:dyDescent="0.3">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row>
    <row r="144" spans="1:71" ht="16.5" x14ac:dyDescent="0.3">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row>
    <row r="145" spans="1:71" ht="16.5" x14ac:dyDescent="0.3">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row>
    <row r="146" spans="1:71" ht="16.5" x14ac:dyDescent="0.3">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row>
    <row r="147" spans="1:71" ht="16.5" x14ac:dyDescent="0.3">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row>
    <row r="148" spans="1:71" ht="16.5" x14ac:dyDescent="0.3">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row>
    <row r="149" spans="1:71" ht="16.5" x14ac:dyDescent="0.3">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row>
    <row r="150" spans="1:71" ht="16.5" x14ac:dyDescent="0.3">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row>
    <row r="151" spans="1:71" ht="16.5" x14ac:dyDescent="0.3">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row>
    <row r="152" spans="1:71" ht="16.5" x14ac:dyDescent="0.3">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row>
    <row r="153" spans="1:71" ht="16.5" x14ac:dyDescent="0.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row>
    <row r="154" spans="1:71" ht="16.5" x14ac:dyDescent="0.3">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row>
    <row r="155" spans="1:71" ht="16.5" x14ac:dyDescent="0.3">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row>
    <row r="156" spans="1:71" ht="16.5" x14ac:dyDescent="0.3">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row>
    <row r="157" spans="1:71" ht="16.5" x14ac:dyDescent="0.3">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row>
    <row r="158" spans="1:71" ht="16.5" x14ac:dyDescent="0.3">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row>
    <row r="159" spans="1:71" ht="16.5" x14ac:dyDescent="0.3">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row>
    <row r="160" spans="1:71" ht="16.5" x14ac:dyDescent="0.3">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row>
    <row r="161" spans="1:71" ht="16.5" x14ac:dyDescent="0.3">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row>
    <row r="162" spans="1:71" ht="16.5" x14ac:dyDescent="0.3">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row>
    <row r="163" spans="1:71" ht="16.5" x14ac:dyDescent="0.3">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row>
    <row r="164" spans="1:71" ht="16.5" x14ac:dyDescent="0.3">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row>
    <row r="165" spans="1:71" ht="16.5" x14ac:dyDescent="0.3">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row>
    <row r="166" spans="1:71" ht="16.5" x14ac:dyDescent="0.3">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row>
    <row r="167" spans="1:71" ht="16.5" x14ac:dyDescent="0.3">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row>
    <row r="168" spans="1:71" ht="16.5" x14ac:dyDescent="0.3">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row>
    <row r="169" spans="1:71" ht="16.5" x14ac:dyDescent="0.3">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row>
    <row r="170" spans="1:71" ht="16.5" x14ac:dyDescent="0.3">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row>
    <row r="171" spans="1:71" ht="16.5" x14ac:dyDescent="0.3">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row>
    <row r="172" spans="1:71" ht="16.5" x14ac:dyDescent="0.3">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row>
    <row r="173" spans="1:71" ht="16.5" x14ac:dyDescent="0.3">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row>
    <row r="174" spans="1:71" ht="16.5" x14ac:dyDescent="0.3">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row>
    <row r="175" spans="1:71" ht="16.5" x14ac:dyDescent="0.3">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row>
    <row r="176" spans="1:71" ht="16.5" x14ac:dyDescent="0.3">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row>
    <row r="177" spans="1:71" ht="16.5" x14ac:dyDescent="0.3">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row>
    <row r="178" spans="1:71" ht="16.5" x14ac:dyDescent="0.3">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row>
    <row r="179" spans="1:71" ht="16.5" x14ac:dyDescent="0.3">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row>
    <row r="180" spans="1:71" ht="16.5" x14ac:dyDescent="0.3">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row>
    <row r="181" spans="1:71" ht="16.5" x14ac:dyDescent="0.3">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20"/>
    </row>
    <row r="182" spans="1:71" ht="16.5" x14ac:dyDescent="0.3">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row>
    <row r="183" spans="1:71" ht="16.5" x14ac:dyDescent="0.3">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row>
    <row r="184" spans="1:71" ht="16.5" x14ac:dyDescent="0.3">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row>
    <row r="185" spans="1:71" ht="16.5" x14ac:dyDescent="0.3">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row>
    <row r="186" spans="1:71" ht="16.5" x14ac:dyDescent="0.3">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row>
    <row r="187" spans="1:71" ht="16.5" x14ac:dyDescent="0.3">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row>
    <row r="188" spans="1:71" ht="16.5" x14ac:dyDescent="0.3">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row>
    <row r="189" spans="1:71" ht="16.5" x14ac:dyDescent="0.3">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row>
    <row r="190" spans="1:71" ht="16.5" x14ac:dyDescent="0.3">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c r="BE190" s="20"/>
      <c r="BF190" s="20"/>
      <c r="BG190" s="20"/>
      <c r="BH190" s="20"/>
      <c r="BI190" s="20"/>
      <c r="BJ190" s="20"/>
      <c r="BK190" s="20"/>
      <c r="BL190" s="20"/>
      <c r="BM190" s="20"/>
      <c r="BN190" s="20"/>
      <c r="BO190" s="20"/>
      <c r="BP190" s="20"/>
      <c r="BQ190" s="20"/>
      <c r="BR190" s="20"/>
      <c r="BS190" s="20"/>
    </row>
    <row r="191" spans="1:71" ht="16.5" x14ac:dyDescent="0.3">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row>
    <row r="192" spans="1:71" ht="16.5" x14ac:dyDescent="0.3">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row>
    <row r="193" spans="1:71" ht="16.5" x14ac:dyDescent="0.3">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row>
    <row r="194" spans="1:71" ht="16.5" x14ac:dyDescent="0.3">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row>
    <row r="195" spans="1:71" ht="16.5" x14ac:dyDescent="0.3">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row>
    <row r="196" spans="1:71" ht="16.5" x14ac:dyDescent="0.3">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row>
  </sheetData>
  <pageMargins left="0.7" right="0.7" top="0.75" bottom="0.75" header="0.3" footer="0.3"/>
  <pageSetup paperSize="9"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S201"/>
  <sheetViews>
    <sheetView workbookViewId="0">
      <selection activeCell="F19" sqref="F19"/>
    </sheetView>
  </sheetViews>
  <sheetFormatPr defaultColWidth="9.140625" defaultRowHeight="15" x14ac:dyDescent="0.25"/>
  <cols>
    <col min="1" max="1" width="9.42578125" style="256" customWidth="1"/>
    <col min="2" max="2" width="31.28515625" style="256" bestFit="1" customWidth="1"/>
    <col min="3" max="3" width="12.5703125" style="256" bestFit="1" customWidth="1"/>
    <col min="4" max="5" width="9.140625" style="256"/>
    <col min="6" max="6" width="23.5703125" style="256" bestFit="1" customWidth="1"/>
    <col min="7" max="7" width="26.42578125" style="256" bestFit="1" customWidth="1"/>
    <col min="8" max="8" width="21" style="256" bestFit="1" customWidth="1"/>
    <col min="9" max="9" width="23.5703125" style="256" bestFit="1" customWidth="1"/>
    <col min="10" max="10" width="14.28515625" style="256" bestFit="1" customWidth="1"/>
    <col min="11" max="11" width="13.5703125" style="256" bestFit="1" customWidth="1"/>
    <col min="12" max="16384" width="9.140625" style="256"/>
  </cols>
  <sheetData>
    <row r="1" spans="1:71" ht="16.5" x14ac:dyDescent="0.3">
      <c r="A1" s="263"/>
      <c r="B1" s="263"/>
      <c r="C1" s="263"/>
      <c r="D1" s="263"/>
      <c r="E1" s="263"/>
      <c r="F1" s="263"/>
      <c r="G1" s="263"/>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c r="BH1" s="142"/>
      <c r="BI1" s="142"/>
      <c r="BJ1" s="142"/>
      <c r="BK1" s="142"/>
      <c r="BL1" s="142"/>
      <c r="BM1" s="142"/>
      <c r="BN1" s="142"/>
      <c r="BO1" s="142"/>
      <c r="BP1" s="142"/>
      <c r="BQ1" s="142"/>
      <c r="BR1" s="142"/>
      <c r="BS1" s="142"/>
    </row>
    <row r="2" spans="1:71" ht="16.5" x14ac:dyDescent="0.3">
      <c r="A2" s="263"/>
      <c r="B2" s="263"/>
      <c r="C2" s="263"/>
      <c r="D2" s="263"/>
      <c r="E2" s="263"/>
      <c r="F2" s="263"/>
      <c r="G2" s="263"/>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row>
    <row r="3" spans="1:71" ht="18" x14ac:dyDescent="0.35">
      <c r="A3" s="263"/>
      <c r="B3" s="28" t="s">
        <v>178</v>
      </c>
      <c r="C3" s="263"/>
      <c r="D3" s="263"/>
      <c r="E3" s="263"/>
      <c r="F3" s="142" t="s">
        <v>229</v>
      </c>
      <c r="G3" s="142" t="s">
        <v>236</v>
      </c>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row>
    <row r="4" spans="1:71" ht="18" x14ac:dyDescent="0.35">
      <c r="A4" s="263"/>
      <c r="B4" s="28" t="s">
        <v>179</v>
      </c>
      <c r="C4" s="263"/>
      <c r="D4" s="263"/>
      <c r="E4" s="263"/>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c r="BL4" s="142"/>
      <c r="BM4" s="142"/>
      <c r="BN4" s="142"/>
      <c r="BO4" s="142"/>
      <c r="BP4" s="142"/>
      <c r="BQ4" s="142"/>
      <c r="BR4" s="142"/>
      <c r="BS4" s="142"/>
    </row>
    <row r="5" spans="1:71" ht="16.5" x14ac:dyDescent="0.3">
      <c r="A5" s="263"/>
      <c r="B5" s="263"/>
      <c r="C5" s="263"/>
      <c r="D5" s="263"/>
      <c r="E5" s="263"/>
      <c r="F5" s="142" t="s">
        <v>230</v>
      </c>
      <c r="G5" s="142" t="s">
        <v>237</v>
      </c>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row>
    <row r="6" spans="1:71" ht="16.5" x14ac:dyDescent="0.3">
      <c r="A6" s="263"/>
      <c r="B6" s="263"/>
      <c r="C6" s="263"/>
      <c r="D6" s="263"/>
      <c r="E6" s="263"/>
      <c r="F6" s="142" t="s">
        <v>231</v>
      </c>
      <c r="G6" s="142" t="s">
        <v>238</v>
      </c>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c r="BI6" s="142"/>
      <c r="BJ6" s="142"/>
      <c r="BK6" s="142"/>
      <c r="BL6" s="142"/>
      <c r="BM6" s="142"/>
      <c r="BN6" s="142"/>
      <c r="BO6" s="142"/>
      <c r="BP6" s="142"/>
      <c r="BQ6" s="142"/>
      <c r="BR6" s="142"/>
      <c r="BS6" s="142"/>
    </row>
    <row r="7" spans="1:71" ht="16.5" x14ac:dyDescent="0.3">
      <c r="A7" s="263"/>
      <c r="B7" s="263"/>
      <c r="C7" s="263"/>
      <c r="D7" s="263"/>
      <c r="E7" s="263"/>
      <c r="F7" s="142" t="s">
        <v>232</v>
      </c>
      <c r="G7" s="142" t="s">
        <v>239</v>
      </c>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c r="BI7" s="142"/>
      <c r="BJ7" s="142"/>
      <c r="BK7" s="142"/>
      <c r="BL7" s="142"/>
      <c r="BM7" s="142"/>
      <c r="BN7" s="142"/>
      <c r="BO7" s="142"/>
      <c r="BP7" s="142"/>
      <c r="BQ7" s="142"/>
      <c r="BR7" s="142"/>
      <c r="BS7" s="142"/>
    </row>
    <row r="8" spans="1:71" ht="16.5" x14ac:dyDescent="0.3">
      <c r="A8" s="263"/>
      <c r="B8" s="263" t="s">
        <v>173</v>
      </c>
      <c r="C8" s="263"/>
      <c r="D8" s="263"/>
      <c r="E8" s="263"/>
      <c r="F8" s="142" t="s">
        <v>233</v>
      </c>
      <c r="G8" s="142" t="s">
        <v>240</v>
      </c>
      <c r="H8" s="142"/>
      <c r="I8" s="263"/>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c r="BI8" s="142"/>
      <c r="BJ8" s="142"/>
      <c r="BK8" s="142"/>
      <c r="BL8" s="142"/>
      <c r="BM8" s="142"/>
      <c r="BN8" s="142"/>
      <c r="BO8" s="142"/>
      <c r="BP8" s="142"/>
      <c r="BQ8" s="142"/>
      <c r="BR8" s="142"/>
      <c r="BS8" s="142"/>
    </row>
    <row r="9" spans="1:71" ht="16.5" x14ac:dyDescent="0.3">
      <c r="A9" s="263"/>
      <c r="B9" s="263" t="s">
        <v>182</v>
      </c>
      <c r="C9" s="263"/>
      <c r="D9" s="263"/>
      <c r="E9" s="263"/>
      <c r="F9" s="142" t="s">
        <v>234</v>
      </c>
      <c r="G9" s="142" t="s">
        <v>241</v>
      </c>
      <c r="H9" s="142"/>
      <c r="I9" s="263"/>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row>
    <row r="10" spans="1:71" ht="16.5" x14ac:dyDescent="0.3">
      <c r="A10" s="263"/>
      <c r="B10" s="263" t="s">
        <v>188</v>
      </c>
      <c r="C10" s="263"/>
      <c r="D10" s="263"/>
      <c r="E10" s="263"/>
      <c r="F10" s="142" t="s">
        <v>235</v>
      </c>
      <c r="G10" s="263"/>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c r="BI10" s="142"/>
      <c r="BJ10" s="142"/>
      <c r="BK10" s="142"/>
      <c r="BL10" s="142"/>
      <c r="BM10" s="142"/>
      <c r="BN10" s="142"/>
      <c r="BO10" s="142"/>
      <c r="BP10" s="142"/>
      <c r="BQ10" s="142"/>
      <c r="BR10" s="142"/>
      <c r="BS10" s="142"/>
    </row>
    <row r="11" spans="1:71" ht="16.5" x14ac:dyDescent="0.3">
      <c r="A11" s="263"/>
      <c r="B11" s="263"/>
      <c r="C11" s="263"/>
      <c r="D11" s="263"/>
      <c r="E11" s="263"/>
      <c r="F11" s="263"/>
      <c r="G11" s="263"/>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c r="BQ11" s="142"/>
      <c r="BR11" s="142"/>
      <c r="BS11" s="142"/>
    </row>
    <row r="12" spans="1:71" ht="16.5" x14ac:dyDescent="0.3">
      <c r="A12" s="263"/>
      <c r="B12" s="263"/>
      <c r="C12" s="263"/>
      <c r="D12" s="263"/>
      <c r="E12" s="263"/>
      <c r="F12" s="263"/>
      <c r="G12" s="263"/>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row>
    <row r="13" spans="1:71" ht="16.5" x14ac:dyDescent="0.3">
      <c r="A13" s="263"/>
      <c r="B13" s="263"/>
      <c r="C13" s="263"/>
      <c r="D13" s="263"/>
      <c r="E13" s="263"/>
      <c r="F13" s="263"/>
      <c r="G13" s="263"/>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row>
    <row r="14" spans="1:71" ht="16.5" x14ac:dyDescent="0.3">
      <c r="A14" s="263"/>
      <c r="B14" s="263" t="s">
        <v>178</v>
      </c>
      <c r="C14" s="263" t="s">
        <v>242</v>
      </c>
      <c r="D14" s="263"/>
      <c r="E14" s="263"/>
      <c r="F14" s="263" t="s">
        <v>242</v>
      </c>
      <c r="G14" s="263"/>
      <c r="H14" s="142"/>
      <c r="I14" s="263"/>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c r="BI14" s="142"/>
      <c r="BJ14" s="142"/>
      <c r="BK14" s="142"/>
      <c r="BL14" s="142"/>
      <c r="BM14" s="142"/>
      <c r="BN14" s="142"/>
      <c r="BO14" s="142"/>
      <c r="BP14" s="142"/>
      <c r="BQ14" s="142"/>
      <c r="BR14" s="142"/>
      <c r="BS14" s="142"/>
    </row>
    <row r="15" spans="1:71" ht="18" x14ac:dyDescent="0.35">
      <c r="A15" s="263"/>
      <c r="B15" s="28" t="s">
        <v>179</v>
      </c>
      <c r="C15" s="142" t="s">
        <v>243</v>
      </c>
      <c r="D15" s="263"/>
      <c r="E15" s="263"/>
      <c r="F15" s="142" t="s">
        <v>243</v>
      </c>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row>
    <row r="16" spans="1:71" ht="16.5" x14ac:dyDescent="0.3">
      <c r="A16" s="263"/>
      <c r="B16" s="263"/>
      <c r="C16" s="263"/>
      <c r="D16" s="263"/>
      <c r="E16" s="142"/>
      <c r="F16" s="263"/>
      <c r="H16" s="142"/>
      <c r="I16" s="263"/>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2"/>
      <c r="BI16" s="142"/>
      <c r="BJ16" s="142"/>
      <c r="BK16" s="142"/>
      <c r="BL16" s="142"/>
      <c r="BM16" s="142"/>
      <c r="BN16" s="142"/>
      <c r="BO16" s="142"/>
      <c r="BP16" s="142"/>
      <c r="BQ16" s="142"/>
      <c r="BR16" s="142"/>
      <c r="BS16" s="142"/>
    </row>
    <row r="17" spans="1:71" ht="16.5" x14ac:dyDescent="0.3">
      <c r="A17" s="263"/>
      <c r="B17" s="263"/>
      <c r="C17" s="263"/>
      <c r="D17" s="263"/>
      <c r="E17" s="142"/>
      <c r="F17" s="263"/>
      <c r="H17" s="142"/>
      <c r="I17" s="263"/>
      <c r="J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2"/>
      <c r="BI17" s="142"/>
      <c r="BJ17" s="142"/>
      <c r="BK17" s="142"/>
      <c r="BL17" s="142"/>
      <c r="BM17" s="142"/>
      <c r="BN17" s="142"/>
      <c r="BO17" s="142"/>
      <c r="BP17" s="142"/>
      <c r="BQ17" s="142"/>
      <c r="BR17" s="142"/>
      <c r="BS17" s="142"/>
    </row>
    <row r="18" spans="1:71" ht="16.5" x14ac:dyDescent="0.3">
      <c r="A18" s="263"/>
      <c r="B18" s="263"/>
      <c r="C18" s="263"/>
      <c r="D18" s="263"/>
      <c r="E18" s="142"/>
      <c r="F18" s="263"/>
      <c r="H18" s="142"/>
      <c r="I18" s="263"/>
      <c r="J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row>
    <row r="19" spans="1:71" ht="16.5" x14ac:dyDescent="0.3">
      <c r="A19" s="263"/>
      <c r="B19" s="263"/>
      <c r="C19" s="142"/>
      <c r="D19" s="263"/>
      <c r="E19" s="142"/>
      <c r="F19" s="263" t="s">
        <v>713</v>
      </c>
      <c r="H19" s="142"/>
      <c r="I19" s="263"/>
      <c r="J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c r="BI19" s="142"/>
      <c r="BJ19" s="142"/>
      <c r="BK19" s="142"/>
      <c r="BL19" s="142"/>
      <c r="BM19" s="142"/>
      <c r="BN19" s="142"/>
      <c r="BO19" s="142"/>
      <c r="BP19" s="142"/>
      <c r="BQ19" s="142"/>
      <c r="BR19" s="142"/>
      <c r="BS19" s="142"/>
    </row>
    <row r="20" spans="1:71" ht="16.5" x14ac:dyDescent="0.3">
      <c r="A20" s="263"/>
      <c r="B20" s="263" t="s">
        <v>343</v>
      </c>
      <c r="C20" s="142"/>
      <c r="D20" s="263"/>
      <c r="E20" s="142"/>
      <c r="F20" s="263" t="s">
        <v>714</v>
      </c>
      <c r="H20" s="142"/>
      <c r="I20" s="263"/>
      <c r="J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c r="BQ20" s="142"/>
      <c r="BR20" s="142"/>
      <c r="BS20" s="142"/>
    </row>
    <row r="21" spans="1:71" ht="16.5" x14ac:dyDescent="0.3">
      <c r="A21" s="263"/>
      <c r="B21" s="263" t="s">
        <v>344</v>
      </c>
      <c r="C21" s="142"/>
      <c r="D21" s="263"/>
      <c r="E21" s="142"/>
      <c r="F21" s="263" t="s">
        <v>715</v>
      </c>
      <c r="H21" s="142"/>
      <c r="I21" s="263"/>
      <c r="J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row>
    <row r="22" spans="1:71" ht="16.5" x14ac:dyDescent="0.3">
      <c r="A22" s="263"/>
      <c r="B22" s="263"/>
      <c r="C22" s="142"/>
      <c r="D22" s="263"/>
      <c r="E22" s="142"/>
      <c r="F22" s="263"/>
      <c r="H22" s="142"/>
      <c r="I22" s="263"/>
      <c r="J22" s="142"/>
      <c r="L22" s="142"/>
      <c r="M22" s="142"/>
      <c r="N22" s="142"/>
      <c r="O22" s="142"/>
      <c r="P22" s="142"/>
      <c r="Q22" s="142"/>
      <c r="R22" s="142"/>
      <c r="S22" s="142"/>
      <c r="T22" s="142"/>
      <c r="U22" s="142"/>
      <c r="V22" s="142"/>
      <c r="W22" s="142"/>
      <c r="X22" s="142"/>
      <c r="Y22" s="142"/>
      <c r="Z22" s="142"/>
      <c r="AA22" s="142"/>
      <c r="AB22" s="142"/>
      <c r="AC22" s="142"/>
      <c r="AD22" s="142"/>
      <c r="AE22" s="142"/>
      <c r="AF22" s="142"/>
      <c r="AG22" s="142"/>
      <c r="AH22" s="142"/>
      <c r="AI22" s="142"/>
      <c r="AJ22" s="142"/>
      <c r="AK22" s="142"/>
      <c r="AL22" s="142"/>
      <c r="AM22" s="142"/>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c r="BO22" s="142"/>
      <c r="BP22" s="142"/>
      <c r="BQ22" s="142"/>
      <c r="BR22" s="142"/>
      <c r="BS22" s="142"/>
    </row>
    <row r="23" spans="1:71" ht="16.5" x14ac:dyDescent="0.3">
      <c r="A23" s="263"/>
      <c r="B23" s="263"/>
      <c r="C23" s="263"/>
      <c r="D23" s="263"/>
      <c r="E23" s="142"/>
      <c r="F23" s="263"/>
      <c r="G23" s="142"/>
      <c r="H23" s="142"/>
      <c r="I23" s="142"/>
      <c r="J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142"/>
      <c r="BF23" s="142"/>
      <c r="BG23" s="142"/>
      <c r="BH23" s="142"/>
      <c r="BI23" s="142"/>
      <c r="BJ23" s="142"/>
      <c r="BK23" s="142"/>
      <c r="BL23" s="142"/>
      <c r="BM23" s="142"/>
      <c r="BN23" s="142"/>
      <c r="BO23" s="142"/>
      <c r="BP23" s="142"/>
      <c r="BQ23" s="142"/>
      <c r="BR23" s="142"/>
      <c r="BS23" s="142"/>
    </row>
    <row r="24" spans="1:71" ht="16.5" x14ac:dyDescent="0.3">
      <c r="A24" s="263"/>
      <c r="B24" s="263"/>
      <c r="C24" s="263"/>
      <c r="D24" s="263"/>
      <c r="E24" s="142"/>
      <c r="F24" s="263"/>
      <c r="G24" s="142"/>
      <c r="H24" s="142"/>
      <c r="I24" s="263"/>
      <c r="J24" s="142"/>
      <c r="L24" s="142"/>
      <c r="M24" s="142"/>
      <c r="N24" s="142"/>
      <c r="O24" s="142"/>
      <c r="P24" s="142"/>
      <c r="Q24" s="142"/>
      <c r="R24" s="142"/>
      <c r="S24" s="142"/>
      <c r="T24" s="142"/>
      <c r="U24" s="142"/>
      <c r="V24" s="142"/>
      <c r="W24" s="142"/>
      <c r="X24" s="142"/>
      <c r="Y24" s="142"/>
      <c r="Z24" s="142"/>
      <c r="AA24" s="142"/>
      <c r="AB24" s="142"/>
      <c r="AC24" s="142"/>
      <c r="AD24" s="142"/>
      <c r="AE24" s="142"/>
      <c r="AF24" s="142"/>
      <c r="AG24" s="142"/>
      <c r="AH24" s="142"/>
      <c r="AI24" s="142"/>
      <c r="AJ24" s="142"/>
      <c r="AK24" s="142"/>
      <c r="AL24" s="142"/>
      <c r="AM24" s="142"/>
      <c r="AN24" s="142"/>
      <c r="AO24" s="142"/>
      <c r="AP24" s="142"/>
      <c r="AQ24" s="142"/>
      <c r="AR24" s="142"/>
      <c r="AS24" s="142"/>
      <c r="AT24" s="142"/>
      <c r="AU24" s="142"/>
      <c r="AV24" s="142"/>
      <c r="AW24" s="142"/>
      <c r="AX24" s="142"/>
      <c r="AY24" s="142"/>
      <c r="AZ24" s="142"/>
      <c r="BA24" s="142"/>
      <c r="BB24" s="142"/>
      <c r="BC24" s="142"/>
      <c r="BD24" s="142"/>
      <c r="BE24" s="142"/>
      <c r="BF24" s="142"/>
      <c r="BG24" s="142"/>
      <c r="BH24" s="142"/>
      <c r="BI24" s="142"/>
      <c r="BJ24" s="142"/>
      <c r="BK24" s="142"/>
      <c r="BL24" s="142"/>
      <c r="BM24" s="142"/>
      <c r="BN24" s="142"/>
      <c r="BO24" s="142"/>
      <c r="BP24" s="142"/>
      <c r="BQ24" s="142"/>
      <c r="BR24" s="142"/>
      <c r="BS24" s="142"/>
    </row>
    <row r="25" spans="1:71" ht="16.5" x14ac:dyDescent="0.3">
      <c r="A25" s="263"/>
      <c r="B25" s="263"/>
      <c r="C25" s="263"/>
      <c r="D25" s="263"/>
      <c r="E25" s="263"/>
      <c r="F25" s="263"/>
      <c r="I25" s="142"/>
      <c r="L25" s="142"/>
      <c r="M25" s="142"/>
      <c r="N25" s="142"/>
      <c r="O25" s="142"/>
      <c r="P25" s="142"/>
      <c r="Q25" s="142"/>
      <c r="R25" s="142"/>
      <c r="S25" s="142"/>
      <c r="T25" s="142"/>
      <c r="U25" s="142"/>
      <c r="V25" s="142"/>
      <c r="W25" s="142"/>
      <c r="X25" s="142"/>
      <c r="Y25" s="142"/>
      <c r="Z25" s="142"/>
      <c r="AA25" s="142"/>
      <c r="AB25" s="142"/>
      <c r="AC25" s="142"/>
      <c r="AD25" s="142"/>
      <c r="AE25" s="142"/>
      <c r="AF25" s="142"/>
      <c r="AG25" s="142"/>
      <c r="AH25" s="142"/>
      <c r="AI25" s="142"/>
      <c r="AJ25" s="142"/>
      <c r="AK25" s="142"/>
      <c r="AL25" s="142"/>
      <c r="AM25" s="142"/>
      <c r="AN25" s="142"/>
      <c r="AO25" s="142"/>
      <c r="AP25" s="142"/>
      <c r="AQ25" s="142"/>
      <c r="AR25" s="142"/>
      <c r="AS25" s="142"/>
      <c r="AT25" s="142"/>
      <c r="AU25" s="142"/>
      <c r="AV25" s="142"/>
      <c r="AW25" s="142"/>
      <c r="AX25" s="142"/>
      <c r="AY25" s="142"/>
      <c r="AZ25" s="142"/>
      <c r="BA25" s="142"/>
      <c r="BB25" s="142"/>
      <c r="BC25" s="142"/>
      <c r="BD25" s="142"/>
      <c r="BE25" s="142"/>
      <c r="BF25" s="142"/>
      <c r="BG25" s="142"/>
      <c r="BH25" s="142"/>
      <c r="BI25" s="142"/>
      <c r="BJ25" s="142"/>
      <c r="BK25" s="142"/>
      <c r="BL25" s="142"/>
      <c r="BM25" s="142"/>
      <c r="BN25" s="142"/>
      <c r="BO25" s="142"/>
      <c r="BP25" s="142"/>
      <c r="BQ25" s="142"/>
      <c r="BR25" s="142"/>
      <c r="BS25" s="142"/>
    </row>
    <row r="26" spans="1:71" ht="16.5" x14ac:dyDescent="0.3">
      <c r="A26" s="263"/>
      <c r="B26" s="263"/>
      <c r="C26" s="263"/>
      <c r="D26" s="263"/>
      <c r="E26" s="263"/>
      <c r="F26" s="263"/>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2"/>
      <c r="BM26" s="142"/>
      <c r="BN26" s="142"/>
      <c r="BO26" s="142"/>
      <c r="BP26" s="142"/>
      <c r="BQ26" s="142"/>
      <c r="BR26" s="142"/>
      <c r="BS26" s="142"/>
    </row>
    <row r="27" spans="1:71" ht="16.5" x14ac:dyDescent="0.3">
      <c r="A27" s="263"/>
      <c r="B27" s="263"/>
      <c r="C27" s="263"/>
      <c r="D27" s="263"/>
      <c r="E27" s="263"/>
      <c r="F27" s="263"/>
      <c r="G27" s="263"/>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c r="BO27" s="142"/>
      <c r="BP27" s="142"/>
      <c r="BQ27" s="142"/>
      <c r="BR27" s="142"/>
      <c r="BS27" s="142"/>
    </row>
    <row r="28" spans="1:71" ht="16.5" x14ac:dyDescent="0.3">
      <c r="A28" s="263"/>
      <c r="B28" s="263"/>
      <c r="C28" s="263"/>
      <c r="D28" s="263"/>
      <c r="E28" s="263"/>
      <c r="F28" s="263"/>
      <c r="G28" s="263"/>
      <c r="H28" s="142"/>
      <c r="I28" s="142"/>
      <c r="J28" s="142"/>
      <c r="K28" s="142"/>
      <c r="L28" s="142"/>
      <c r="M28" s="142"/>
      <c r="N28" s="142"/>
      <c r="O28" s="142"/>
      <c r="P28" s="142"/>
      <c r="Q28" s="142"/>
      <c r="R28" s="142"/>
      <c r="S28" s="142"/>
      <c r="T28" s="142"/>
      <c r="U28" s="142"/>
      <c r="V28" s="142"/>
      <c r="W28" s="142"/>
      <c r="X28" s="142"/>
      <c r="Y28" s="142"/>
      <c r="Z28" s="142"/>
      <c r="AA28" s="142"/>
      <c r="AB28" s="142"/>
      <c r="AC28" s="142"/>
      <c r="AD28" s="142"/>
      <c r="AE28" s="142"/>
      <c r="AF28" s="142"/>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2"/>
      <c r="BG28" s="142"/>
      <c r="BH28" s="142"/>
      <c r="BI28" s="142"/>
      <c r="BJ28" s="142"/>
      <c r="BK28" s="142"/>
      <c r="BL28" s="142"/>
      <c r="BM28" s="142"/>
      <c r="BN28" s="142"/>
      <c r="BO28" s="142"/>
      <c r="BP28" s="142"/>
      <c r="BQ28" s="142"/>
      <c r="BR28" s="142"/>
      <c r="BS28" s="142"/>
    </row>
    <row r="29" spans="1:71" ht="16.5" x14ac:dyDescent="0.3">
      <c r="A29" s="263"/>
      <c r="B29" s="263"/>
      <c r="C29" s="263"/>
      <c r="D29" s="263"/>
      <c r="E29" s="263"/>
      <c r="F29" s="263"/>
      <c r="G29" s="263"/>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c r="BM29" s="142"/>
      <c r="BN29" s="142"/>
      <c r="BO29" s="142"/>
      <c r="BP29" s="142"/>
      <c r="BQ29" s="142"/>
      <c r="BR29" s="142"/>
      <c r="BS29" s="142"/>
    </row>
    <row r="30" spans="1:71" ht="16.5" x14ac:dyDescent="0.3">
      <c r="A30" s="263"/>
      <c r="B30" s="263"/>
      <c r="C30" s="263"/>
      <c r="D30" s="263"/>
      <c r="E30" s="263"/>
      <c r="F30" s="263"/>
      <c r="G30" s="263"/>
      <c r="H30" s="142"/>
      <c r="I30" s="142"/>
      <c r="J30" s="142"/>
      <c r="K30" s="142"/>
      <c r="L30" s="142"/>
      <c r="M30" s="142"/>
      <c r="N30" s="142"/>
      <c r="O30" s="142"/>
      <c r="P30" s="142"/>
      <c r="Q30" s="142"/>
      <c r="R30" s="142"/>
      <c r="S30" s="142"/>
      <c r="T30" s="142"/>
      <c r="U30" s="142"/>
      <c r="V30" s="142"/>
      <c r="W30" s="142"/>
      <c r="X30" s="142"/>
      <c r="Y30" s="142"/>
      <c r="Z30" s="142"/>
      <c r="AA30" s="142"/>
      <c r="AB30" s="142"/>
      <c r="AC30" s="142"/>
      <c r="AD30" s="142"/>
      <c r="AE30" s="142"/>
      <c r="AF30" s="142"/>
      <c r="AG30" s="142"/>
      <c r="AH30" s="142"/>
      <c r="AI30" s="142"/>
      <c r="AJ30" s="142"/>
      <c r="AK30" s="142"/>
      <c r="AL30" s="142"/>
      <c r="AM30" s="142"/>
      <c r="AN30" s="142"/>
      <c r="AO30" s="142"/>
      <c r="AP30" s="142"/>
      <c r="AQ30" s="142"/>
      <c r="AR30" s="142"/>
      <c r="AS30" s="142"/>
      <c r="AT30" s="142"/>
      <c r="AU30" s="142"/>
      <c r="AV30" s="142"/>
      <c r="AW30" s="142"/>
      <c r="AX30" s="142"/>
      <c r="AY30" s="142"/>
      <c r="AZ30" s="142"/>
      <c r="BA30" s="142"/>
      <c r="BB30" s="142"/>
      <c r="BC30" s="142"/>
      <c r="BD30" s="142"/>
      <c r="BE30" s="142"/>
      <c r="BF30" s="142"/>
      <c r="BG30" s="142"/>
      <c r="BH30" s="142"/>
      <c r="BI30" s="142"/>
      <c r="BJ30" s="142"/>
      <c r="BK30" s="142"/>
      <c r="BL30" s="142"/>
      <c r="BM30" s="142"/>
      <c r="BN30" s="142"/>
      <c r="BO30" s="142"/>
      <c r="BP30" s="142"/>
      <c r="BQ30" s="142"/>
      <c r="BR30" s="142"/>
      <c r="BS30" s="142"/>
    </row>
    <row r="31" spans="1:71" ht="16.5" x14ac:dyDescent="0.3">
      <c r="A31" s="263"/>
      <c r="B31" s="263"/>
      <c r="C31" s="263"/>
      <c r="D31" s="263"/>
      <c r="E31" s="263"/>
      <c r="F31" s="263"/>
      <c r="G31" s="263"/>
      <c r="H31" s="142"/>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2"/>
      <c r="AN31" s="142"/>
      <c r="AO31" s="142"/>
      <c r="AP31" s="142"/>
      <c r="AQ31" s="142"/>
      <c r="AR31" s="142"/>
      <c r="AS31" s="142"/>
      <c r="AT31" s="142"/>
      <c r="AU31" s="142"/>
      <c r="AV31" s="142"/>
      <c r="AW31" s="142"/>
      <c r="AX31" s="142"/>
      <c r="AY31" s="142"/>
      <c r="AZ31" s="142"/>
      <c r="BA31" s="142"/>
      <c r="BB31" s="142"/>
      <c r="BC31" s="142"/>
      <c r="BD31" s="142"/>
      <c r="BE31" s="142"/>
      <c r="BF31" s="142"/>
      <c r="BG31" s="142"/>
      <c r="BH31" s="142"/>
      <c r="BI31" s="142"/>
      <c r="BJ31" s="142"/>
      <c r="BK31" s="142"/>
      <c r="BL31" s="142"/>
      <c r="BM31" s="142"/>
      <c r="BN31" s="142"/>
      <c r="BO31" s="142"/>
      <c r="BP31" s="142"/>
      <c r="BQ31" s="142"/>
      <c r="BR31" s="142"/>
      <c r="BS31" s="142"/>
    </row>
    <row r="32" spans="1:71" ht="16.5" x14ac:dyDescent="0.3">
      <c r="A32" s="263"/>
      <c r="B32" s="263"/>
      <c r="C32" s="263"/>
      <c r="D32" s="263"/>
      <c r="E32" s="263"/>
      <c r="F32" s="263"/>
      <c r="G32" s="263"/>
      <c r="H32" s="142"/>
      <c r="I32" s="142"/>
      <c r="J32" s="142"/>
      <c r="K32" s="142"/>
      <c r="L32" s="142"/>
      <c r="M32" s="142"/>
      <c r="N32" s="142"/>
      <c r="O32" s="142"/>
      <c r="P32" s="142"/>
      <c r="Q32" s="142"/>
      <c r="R32" s="142"/>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2"/>
      <c r="BC32" s="142"/>
      <c r="BD32" s="142"/>
      <c r="BE32" s="142"/>
      <c r="BF32" s="142"/>
      <c r="BG32" s="142"/>
      <c r="BH32" s="142"/>
      <c r="BI32" s="142"/>
      <c r="BJ32" s="142"/>
      <c r="BK32" s="142"/>
      <c r="BL32" s="142"/>
      <c r="BM32" s="142"/>
      <c r="BN32" s="142"/>
      <c r="BO32" s="142"/>
      <c r="BP32" s="142"/>
      <c r="BQ32" s="142"/>
      <c r="BR32" s="142"/>
      <c r="BS32" s="142"/>
    </row>
    <row r="33" spans="1:71" ht="16.5" x14ac:dyDescent="0.3">
      <c r="A33" s="263"/>
      <c r="B33" s="263"/>
      <c r="C33" s="263"/>
      <c r="D33" s="263"/>
      <c r="E33" s="263"/>
      <c r="F33" s="263"/>
      <c r="G33" s="263"/>
      <c r="H33" s="142"/>
      <c r="I33" s="142"/>
      <c r="J33" s="142"/>
      <c r="K33" s="142"/>
      <c r="L33" s="142"/>
      <c r="M33" s="142"/>
      <c r="N33" s="142"/>
      <c r="O33" s="142"/>
      <c r="P33" s="142"/>
      <c r="Q33" s="142"/>
      <c r="R33" s="142"/>
      <c r="S33" s="142"/>
      <c r="T33" s="142"/>
      <c r="U33" s="142"/>
      <c r="V33" s="142"/>
      <c r="W33" s="142"/>
      <c r="X33" s="142"/>
      <c r="Y33" s="142"/>
      <c r="Z33" s="142"/>
      <c r="AA33" s="142"/>
      <c r="AB33" s="142"/>
      <c r="AC33" s="142"/>
      <c r="AD33" s="142"/>
      <c r="AE33" s="142"/>
      <c r="AF33" s="142"/>
      <c r="AG33" s="142"/>
      <c r="AH33" s="142"/>
      <c r="AI33" s="142"/>
      <c r="AJ33" s="142"/>
      <c r="AK33" s="142"/>
      <c r="AL33" s="142"/>
      <c r="AM33" s="142"/>
      <c r="AN33" s="142"/>
      <c r="AO33" s="142"/>
      <c r="AP33" s="142"/>
      <c r="AQ33" s="142"/>
      <c r="AR33" s="142"/>
      <c r="AS33" s="142"/>
      <c r="AT33" s="142"/>
      <c r="AU33" s="142"/>
      <c r="AV33" s="142"/>
      <c r="AW33" s="142"/>
      <c r="AX33" s="142"/>
      <c r="AY33" s="142"/>
      <c r="AZ33" s="142"/>
      <c r="BA33" s="142"/>
      <c r="BB33" s="142"/>
      <c r="BC33" s="142"/>
      <c r="BD33" s="142"/>
      <c r="BE33" s="142"/>
      <c r="BF33" s="142"/>
      <c r="BG33" s="142"/>
      <c r="BH33" s="142"/>
      <c r="BI33" s="142"/>
      <c r="BJ33" s="142"/>
      <c r="BK33" s="142"/>
      <c r="BL33" s="142"/>
      <c r="BM33" s="142"/>
      <c r="BN33" s="142"/>
      <c r="BO33" s="142"/>
      <c r="BP33" s="142"/>
      <c r="BQ33" s="142"/>
      <c r="BR33" s="142"/>
      <c r="BS33" s="142"/>
    </row>
    <row r="34" spans="1:71" ht="16.5" x14ac:dyDescent="0.3">
      <c r="A34" s="263"/>
      <c r="B34" s="263"/>
      <c r="C34" s="263"/>
      <c r="D34" s="263"/>
      <c r="E34" s="263"/>
      <c r="F34" s="263"/>
      <c r="G34" s="263"/>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c r="BO34" s="142"/>
      <c r="BP34" s="142"/>
      <c r="BQ34" s="142"/>
      <c r="BR34" s="142"/>
      <c r="BS34" s="142"/>
    </row>
    <row r="35" spans="1:71" ht="16.5" x14ac:dyDescent="0.3">
      <c r="A35" s="263"/>
      <c r="B35" s="263"/>
      <c r="C35" s="263"/>
      <c r="D35" s="263"/>
      <c r="E35" s="263"/>
      <c r="F35" s="263"/>
      <c r="G35" s="263"/>
      <c r="H35" s="142"/>
      <c r="I35" s="142"/>
      <c r="J35" s="142"/>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c r="BN35" s="142"/>
      <c r="BO35" s="142"/>
      <c r="BP35" s="142"/>
      <c r="BQ35" s="142"/>
      <c r="BR35" s="142"/>
      <c r="BS35" s="142"/>
    </row>
    <row r="36" spans="1:71" ht="16.5" x14ac:dyDescent="0.3">
      <c r="A36" s="263"/>
      <c r="B36" s="263"/>
      <c r="C36" s="263"/>
      <c r="D36" s="263"/>
      <c r="E36" s="263"/>
      <c r="F36" s="263"/>
      <c r="G36" s="263"/>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c r="BE36" s="142"/>
      <c r="BF36" s="142"/>
      <c r="BG36" s="142"/>
      <c r="BH36" s="142"/>
      <c r="BI36" s="142"/>
      <c r="BJ36" s="142"/>
      <c r="BK36" s="142"/>
      <c r="BL36" s="142"/>
      <c r="BM36" s="142"/>
      <c r="BN36" s="142"/>
      <c r="BO36" s="142"/>
      <c r="BP36" s="142"/>
      <c r="BQ36" s="142"/>
      <c r="BR36" s="142"/>
      <c r="BS36" s="142"/>
    </row>
    <row r="37" spans="1:71" ht="16.5" x14ac:dyDescent="0.3">
      <c r="A37" s="263"/>
      <c r="B37" s="263"/>
      <c r="C37" s="263"/>
      <c r="D37" s="263"/>
      <c r="E37" s="263"/>
      <c r="F37" s="263"/>
      <c r="G37" s="263"/>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2"/>
      <c r="AN37" s="142"/>
      <c r="AO37" s="142"/>
      <c r="AP37" s="142"/>
      <c r="AQ37" s="142"/>
      <c r="AR37" s="142"/>
      <c r="AS37" s="142"/>
      <c r="AT37" s="142"/>
      <c r="AU37" s="142"/>
      <c r="AV37" s="142"/>
      <c r="AW37" s="142"/>
      <c r="AX37" s="142"/>
      <c r="AY37" s="142"/>
      <c r="AZ37" s="142"/>
      <c r="BA37" s="142"/>
      <c r="BB37" s="142"/>
      <c r="BC37" s="142"/>
      <c r="BD37" s="142"/>
      <c r="BE37" s="142"/>
      <c r="BF37" s="142"/>
      <c r="BG37" s="142"/>
      <c r="BH37" s="142"/>
      <c r="BI37" s="142"/>
      <c r="BJ37" s="142"/>
      <c r="BK37" s="142"/>
      <c r="BL37" s="142"/>
      <c r="BM37" s="142"/>
      <c r="BN37" s="142"/>
      <c r="BO37" s="142"/>
      <c r="BP37" s="142"/>
      <c r="BQ37" s="142"/>
      <c r="BR37" s="142"/>
      <c r="BS37" s="142"/>
    </row>
    <row r="38" spans="1:71" ht="16.5" x14ac:dyDescent="0.3">
      <c r="A38" s="263"/>
      <c r="B38" s="263"/>
      <c r="C38" s="263"/>
      <c r="D38" s="263"/>
      <c r="E38" s="263"/>
      <c r="F38" s="263"/>
      <c r="G38" s="263"/>
      <c r="H38" s="142"/>
      <c r="I38" s="142"/>
      <c r="J38" s="142"/>
      <c r="K38" s="142"/>
      <c r="L38" s="142"/>
      <c r="M38" s="142"/>
      <c r="N38" s="142"/>
      <c r="O38" s="142"/>
      <c r="P38" s="142"/>
      <c r="Q38" s="142"/>
      <c r="R38" s="142"/>
      <c r="S38" s="142"/>
      <c r="T38" s="142"/>
      <c r="U38" s="142"/>
      <c r="V38" s="142"/>
      <c r="W38" s="142"/>
      <c r="X38" s="142"/>
      <c r="Y38" s="142"/>
      <c r="Z38" s="142"/>
      <c r="AA38" s="142"/>
      <c r="AB38" s="142"/>
      <c r="AC38" s="142"/>
      <c r="AD38" s="142"/>
      <c r="AE38" s="142"/>
      <c r="AF38" s="142"/>
      <c r="AG38" s="142"/>
      <c r="AH38" s="142"/>
      <c r="AI38" s="142"/>
      <c r="AJ38" s="142"/>
      <c r="AK38" s="142"/>
      <c r="AL38" s="142"/>
      <c r="AM38" s="142"/>
      <c r="AN38" s="142"/>
      <c r="AO38" s="142"/>
      <c r="AP38" s="142"/>
      <c r="AQ38" s="142"/>
      <c r="AR38" s="142"/>
      <c r="AS38" s="142"/>
      <c r="AT38" s="142"/>
      <c r="AU38" s="142"/>
      <c r="AV38" s="142"/>
      <c r="AW38" s="142"/>
      <c r="AX38" s="142"/>
      <c r="AY38" s="142"/>
      <c r="AZ38" s="142"/>
      <c r="BA38" s="142"/>
      <c r="BB38" s="142"/>
      <c r="BC38" s="142"/>
      <c r="BD38" s="142"/>
      <c r="BE38" s="142"/>
      <c r="BF38" s="142"/>
      <c r="BG38" s="142"/>
      <c r="BH38" s="142"/>
      <c r="BI38" s="142"/>
      <c r="BJ38" s="142"/>
      <c r="BK38" s="142"/>
      <c r="BL38" s="142"/>
      <c r="BM38" s="142"/>
      <c r="BN38" s="142"/>
      <c r="BO38" s="142"/>
      <c r="BP38" s="142"/>
      <c r="BQ38" s="142"/>
      <c r="BR38" s="142"/>
      <c r="BS38" s="142"/>
    </row>
    <row r="39" spans="1:71" ht="16.5" x14ac:dyDescent="0.3">
      <c r="A39" s="263"/>
      <c r="B39" s="263"/>
      <c r="C39" s="263"/>
      <c r="D39" s="263"/>
      <c r="E39" s="263"/>
      <c r="F39" s="263"/>
      <c r="G39" s="263"/>
      <c r="H39" s="142"/>
      <c r="I39" s="142"/>
      <c r="J39" s="142"/>
      <c r="K39" s="142"/>
      <c r="L39" s="142"/>
      <c r="M39" s="142"/>
      <c r="N39" s="142"/>
      <c r="O39" s="142"/>
      <c r="P39" s="142"/>
      <c r="Q39" s="142"/>
      <c r="R39" s="142"/>
      <c r="S39" s="142"/>
      <c r="T39" s="142"/>
      <c r="U39" s="142"/>
      <c r="V39" s="142"/>
      <c r="W39" s="142"/>
      <c r="X39" s="142"/>
      <c r="Y39" s="142"/>
      <c r="Z39" s="142"/>
      <c r="AA39" s="142"/>
      <c r="AB39" s="142"/>
      <c r="AC39" s="142"/>
      <c r="AD39" s="142"/>
      <c r="AE39" s="142"/>
      <c r="AF39" s="142"/>
      <c r="AG39" s="142"/>
      <c r="AH39" s="142"/>
      <c r="AI39" s="142"/>
      <c r="AJ39" s="142"/>
      <c r="AK39" s="142"/>
      <c r="AL39" s="142"/>
      <c r="AM39" s="142"/>
      <c r="AN39" s="142"/>
      <c r="AO39" s="142"/>
      <c r="AP39" s="142"/>
      <c r="AQ39" s="142"/>
      <c r="AR39" s="142"/>
      <c r="AS39" s="142"/>
      <c r="AT39" s="142"/>
      <c r="AU39" s="142"/>
      <c r="AV39" s="142"/>
      <c r="AW39" s="142"/>
      <c r="AX39" s="142"/>
      <c r="AY39" s="142"/>
      <c r="AZ39" s="142"/>
      <c r="BA39" s="142"/>
      <c r="BB39" s="142"/>
      <c r="BC39" s="142"/>
      <c r="BD39" s="142"/>
      <c r="BE39" s="142"/>
      <c r="BF39" s="142"/>
      <c r="BG39" s="142"/>
      <c r="BH39" s="142"/>
      <c r="BI39" s="142"/>
      <c r="BJ39" s="142"/>
      <c r="BK39" s="142"/>
      <c r="BL39" s="142"/>
      <c r="BM39" s="142"/>
      <c r="BN39" s="142"/>
      <c r="BO39" s="142"/>
      <c r="BP39" s="142"/>
      <c r="BQ39" s="142"/>
      <c r="BR39" s="142"/>
      <c r="BS39" s="142"/>
    </row>
    <row r="40" spans="1:71" ht="16.5" x14ac:dyDescent="0.3">
      <c r="A40" s="263"/>
      <c r="B40" s="263"/>
      <c r="C40" s="263"/>
      <c r="D40" s="263"/>
      <c r="E40" s="263"/>
      <c r="F40" s="263"/>
      <c r="G40" s="263"/>
      <c r="H40" s="142"/>
      <c r="I40" s="142"/>
      <c r="J40" s="142"/>
      <c r="K40" s="142"/>
      <c r="L40" s="142"/>
      <c r="M40" s="142"/>
      <c r="N40" s="142"/>
      <c r="O40" s="142"/>
      <c r="P40" s="142"/>
      <c r="Q40" s="142"/>
      <c r="R40" s="142"/>
      <c r="S40" s="142"/>
      <c r="T40" s="142"/>
      <c r="U40" s="142"/>
      <c r="V40" s="142"/>
      <c r="W40" s="142"/>
      <c r="X40" s="142"/>
      <c r="Y40" s="142"/>
      <c r="Z40" s="142"/>
      <c r="AA40" s="142"/>
      <c r="AB40" s="142"/>
      <c r="AC40" s="142"/>
      <c r="AD40" s="142"/>
      <c r="AE40" s="142"/>
      <c r="AF40" s="142"/>
      <c r="AG40" s="142"/>
      <c r="AH40" s="142"/>
      <c r="AI40" s="142"/>
      <c r="AJ40" s="142"/>
      <c r="AK40" s="142"/>
      <c r="AL40" s="142"/>
      <c r="AM40" s="142"/>
      <c r="AN40" s="142"/>
      <c r="AO40" s="142"/>
      <c r="AP40" s="142"/>
      <c r="AQ40" s="142"/>
      <c r="AR40" s="142"/>
      <c r="AS40" s="142"/>
      <c r="AT40" s="142"/>
      <c r="AU40" s="142"/>
      <c r="AV40" s="142"/>
      <c r="AW40" s="142"/>
      <c r="AX40" s="142"/>
      <c r="AY40" s="142"/>
      <c r="AZ40" s="142"/>
      <c r="BA40" s="142"/>
      <c r="BB40" s="142"/>
      <c r="BC40" s="142"/>
      <c r="BD40" s="142"/>
      <c r="BE40" s="142"/>
      <c r="BF40" s="142"/>
      <c r="BG40" s="142"/>
      <c r="BH40" s="142"/>
      <c r="BI40" s="142"/>
      <c r="BJ40" s="142"/>
      <c r="BK40" s="142"/>
      <c r="BL40" s="142"/>
      <c r="BM40" s="142"/>
      <c r="BN40" s="142"/>
      <c r="BO40" s="142"/>
      <c r="BP40" s="142"/>
      <c r="BQ40" s="142"/>
      <c r="BR40" s="142"/>
      <c r="BS40" s="142"/>
    </row>
    <row r="41" spans="1:71" ht="16.5" x14ac:dyDescent="0.3">
      <c r="A41" s="263"/>
      <c r="B41" s="263"/>
      <c r="C41" s="263"/>
      <c r="D41" s="263"/>
      <c r="E41" s="263"/>
      <c r="F41" s="263"/>
      <c r="G41" s="263"/>
      <c r="H41" s="142"/>
      <c r="I41" s="142"/>
      <c r="J41" s="142"/>
      <c r="K41" s="142"/>
      <c r="L41" s="142"/>
      <c r="M41" s="142"/>
      <c r="N41" s="142"/>
      <c r="O41" s="142"/>
      <c r="P41" s="142"/>
      <c r="Q41" s="142"/>
      <c r="R41" s="142"/>
      <c r="S41" s="142"/>
      <c r="T41" s="142"/>
      <c r="U41" s="142"/>
      <c r="V41" s="142"/>
      <c r="W41" s="142"/>
      <c r="X41" s="142"/>
      <c r="Y41" s="142"/>
      <c r="Z41" s="142"/>
      <c r="AA41" s="142"/>
      <c r="AB41" s="142"/>
      <c r="AC41" s="142"/>
      <c r="AD41" s="142"/>
      <c r="AE41" s="142"/>
      <c r="AF41" s="142"/>
      <c r="AG41" s="142"/>
      <c r="AH41" s="142"/>
      <c r="AI41" s="142"/>
      <c r="AJ41" s="142"/>
      <c r="AK41" s="142"/>
      <c r="AL41" s="142"/>
      <c r="AM41" s="142"/>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c r="BO41" s="142"/>
      <c r="BP41" s="142"/>
      <c r="BQ41" s="142"/>
      <c r="BR41" s="142"/>
      <c r="BS41" s="142"/>
    </row>
    <row r="42" spans="1:71" ht="16.5" x14ac:dyDescent="0.3">
      <c r="A42" s="263"/>
      <c r="B42" s="263"/>
      <c r="C42" s="263"/>
      <c r="D42" s="263"/>
      <c r="E42" s="263"/>
      <c r="F42" s="263"/>
      <c r="G42" s="263"/>
      <c r="H42" s="142"/>
      <c r="I42" s="142"/>
      <c r="J42" s="142"/>
      <c r="K42" s="142"/>
      <c r="L42" s="142"/>
      <c r="M42" s="142"/>
      <c r="N42" s="142"/>
      <c r="O42" s="142"/>
      <c r="P42" s="142"/>
      <c r="Q42" s="142"/>
      <c r="R42" s="142"/>
      <c r="S42" s="142"/>
      <c r="T42" s="142"/>
      <c r="U42" s="142"/>
      <c r="V42" s="142"/>
      <c r="W42" s="142"/>
      <c r="X42" s="142"/>
      <c r="Y42" s="142"/>
      <c r="Z42" s="142"/>
      <c r="AA42" s="142"/>
      <c r="AB42" s="142"/>
      <c r="AC42" s="142"/>
      <c r="AD42" s="142"/>
      <c r="AE42" s="142"/>
      <c r="AF42" s="142"/>
      <c r="AG42" s="142"/>
      <c r="AH42" s="142"/>
      <c r="AI42" s="142"/>
      <c r="AJ42" s="142"/>
      <c r="AK42" s="142"/>
      <c r="AL42" s="142"/>
      <c r="AM42" s="142"/>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c r="BN42" s="142"/>
      <c r="BO42" s="142"/>
      <c r="BP42" s="142"/>
      <c r="BQ42" s="142"/>
      <c r="BR42" s="142"/>
      <c r="BS42" s="142"/>
    </row>
    <row r="43" spans="1:71" ht="16.5" x14ac:dyDescent="0.3">
      <c r="A43" s="263"/>
      <c r="B43" s="263"/>
      <c r="C43" s="263"/>
      <c r="D43" s="263"/>
      <c r="E43" s="263"/>
      <c r="F43" s="263"/>
      <c r="G43" s="263"/>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c r="BO43" s="142"/>
      <c r="BP43" s="142"/>
      <c r="BQ43" s="142"/>
      <c r="BR43" s="142"/>
      <c r="BS43" s="142"/>
    </row>
    <row r="44" spans="1:71" ht="16.5" x14ac:dyDescent="0.3">
      <c r="A44" s="263"/>
      <c r="B44" s="263"/>
      <c r="C44" s="263"/>
      <c r="D44" s="263"/>
      <c r="E44" s="263"/>
      <c r="F44" s="263"/>
      <c r="G44" s="263"/>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c r="BP44" s="142"/>
      <c r="BQ44" s="142"/>
      <c r="BR44" s="142"/>
      <c r="BS44" s="142"/>
    </row>
    <row r="45" spans="1:71" ht="16.5" x14ac:dyDescent="0.3">
      <c r="A45" s="263"/>
      <c r="B45" s="263"/>
      <c r="C45" s="263"/>
      <c r="D45" s="263"/>
      <c r="E45" s="263"/>
      <c r="F45" s="263"/>
      <c r="G45" s="263"/>
      <c r="H45" s="142"/>
      <c r="I45" s="142"/>
      <c r="J45" s="142"/>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c r="BE45" s="142"/>
      <c r="BF45" s="142"/>
      <c r="BG45" s="142"/>
      <c r="BH45" s="142"/>
      <c r="BI45" s="142"/>
      <c r="BJ45" s="142"/>
      <c r="BK45" s="142"/>
      <c r="BL45" s="142"/>
      <c r="BM45" s="142"/>
      <c r="BN45" s="142"/>
      <c r="BO45" s="142"/>
      <c r="BP45" s="142"/>
      <c r="BQ45" s="142"/>
      <c r="BR45" s="142"/>
      <c r="BS45" s="142"/>
    </row>
    <row r="46" spans="1:71" ht="16.5" x14ac:dyDescent="0.3">
      <c r="A46" s="263"/>
      <c r="B46" s="263"/>
      <c r="C46" s="263"/>
      <c r="D46" s="263"/>
      <c r="E46" s="263"/>
      <c r="F46" s="263"/>
      <c r="G46" s="263"/>
      <c r="H46" s="142"/>
      <c r="I46" s="142"/>
      <c r="J46" s="142"/>
      <c r="K46" s="142"/>
      <c r="L46" s="142"/>
      <c r="M46" s="142"/>
      <c r="N46" s="142"/>
      <c r="O46" s="142"/>
      <c r="P46" s="142"/>
      <c r="Q46" s="142"/>
      <c r="R46" s="142"/>
      <c r="S46" s="142"/>
      <c r="T46" s="142"/>
      <c r="U46" s="142"/>
      <c r="V46" s="142"/>
      <c r="W46" s="142"/>
      <c r="X46" s="142"/>
      <c r="Y46" s="142"/>
      <c r="Z46" s="142"/>
      <c r="AA46" s="142"/>
      <c r="AB46" s="142"/>
      <c r="AC46" s="142"/>
      <c r="AD46" s="142"/>
      <c r="AE46" s="142"/>
      <c r="AF46" s="142"/>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row>
    <row r="47" spans="1:71" ht="16.5" x14ac:dyDescent="0.3">
      <c r="A47" s="263"/>
      <c r="B47" s="263"/>
      <c r="C47" s="263"/>
      <c r="D47" s="263"/>
      <c r="E47" s="263"/>
      <c r="F47" s="263"/>
      <c r="G47" s="263"/>
      <c r="H47" s="142"/>
      <c r="I47" s="142"/>
      <c r="J47" s="142"/>
      <c r="K47" s="142"/>
      <c r="L47" s="142"/>
      <c r="M47" s="142"/>
      <c r="N47" s="142"/>
      <c r="O47" s="142"/>
      <c r="P47" s="142"/>
      <c r="Q47" s="142"/>
      <c r="R47" s="142"/>
      <c r="S47" s="142"/>
      <c r="T47" s="142"/>
      <c r="U47" s="142"/>
      <c r="V47" s="142"/>
      <c r="W47" s="142"/>
      <c r="X47" s="142"/>
      <c r="Y47" s="142"/>
      <c r="Z47" s="142"/>
      <c r="AA47" s="142"/>
      <c r="AB47" s="142"/>
      <c r="AC47" s="142"/>
      <c r="AD47" s="142"/>
      <c r="AE47" s="142"/>
      <c r="AF47" s="142"/>
      <c r="AG47" s="142"/>
      <c r="AH47" s="142"/>
      <c r="AI47" s="142"/>
      <c r="AJ47" s="142"/>
      <c r="AK47" s="142"/>
      <c r="AL47" s="142"/>
      <c r="AM47" s="142"/>
      <c r="AN47" s="142"/>
      <c r="AO47" s="142"/>
      <c r="AP47" s="142"/>
      <c r="AQ47" s="142"/>
      <c r="AR47" s="142"/>
      <c r="AS47" s="142"/>
      <c r="AT47" s="142"/>
      <c r="AU47" s="142"/>
      <c r="AV47" s="142"/>
      <c r="AW47" s="142"/>
      <c r="AX47" s="142"/>
      <c r="AY47" s="142"/>
      <c r="AZ47" s="142"/>
      <c r="BA47" s="142"/>
      <c r="BB47" s="142"/>
      <c r="BC47" s="142"/>
      <c r="BD47" s="142"/>
      <c r="BE47" s="142"/>
      <c r="BF47" s="142"/>
      <c r="BG47" s="142"/>
      <c r="BH47" s="142"/>
      <c r="BI47" s="142"/>
      <c r="BJ47" s="142"/>
      <c r="BK47" s="142"/>
      <c r="BL47" s="142"/>
      <c r="BM47" s="142"/>
      <c r="BN47" s="142"/>
      <c r="BO47" s="142"/>
      <c r="BP47" s="142"/>
      <c r="BQ47" s="142"/>
      <c r="BR47" s="142"/>
      <c r="BS47" s="142"/>
    </row>
    <row r="48" spans="1:71" ht="16.5" x14ac:dyDescent="0.3">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row>
    <row r="49" spans="1:71" ht="18" x14ac:dyDescent="0.35">
      <c r="A49" s="142"/>
      <c r="B49" s="28"/>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c r="AA49" s="142"/>
      <c r="AB49" s="142"/>
      <c r="AC49" s="142"/>
      <c r="AD49" s="142"/>
      <c r="AE49" s="142"/>
      <c r="AF49" s="142"/>
      <c r="AG49" s="142"/>
      <c r="AH49" s="142"/>
      <c r="AI49" s="142"/>
      <c r="AJ49" s="142"/>
      <c r="AK49" s="142"/>
      <c r="AL49" s="142"/>
      <c r="AM49" s="142"/>
      <c r="AN49" s="142"/>
      <c r="AO49" s="142"/>
      <c r="AP49" s="142"/>
      <c r="AQ49" s="142"/>
      <c r="AR49" s="142"/>
      <c r="AS49" s="142"/>
      <c r="AT49" s="142"/>
      <c r="AU49" s="142"/>
      <c r="AV49" s="142"/>
      <c r="AW49" s="142"/>
      <c r="AX49" s="142"/>
      <c r="AY49" s="142"/>
      <c r="AZ49" s="142"/>
      <c r="BA49" s="142"/>
      <c r="BB49" s="142"/>
      <c r="BC49" s="142"/>
      <c r="BD49" s="142"/>
      <c r="BE49" s="142"/>
      <c r="BF49" s="142"/>
      <c r="BG49" s="142"/>
      <c r="BH49" s="142"/>
      <c r="BI49" s="142"/>
      <c r="BJ49" s="142"/>
      <c r="BK49" s="142"/>
      <c r="BL49" s="142"/>
      <c r="BM49" s="142"/>
      <c r="BN49" s="142"/>
      <c r="BO49" s="142"/>
      <c r="BP49" s="142"/>
      <c r="BQ49" s="142"/>
      <c r="BR49" s="142"/>
      <c r="BS49" s="142"/>
    </row>
    <row r="50" spans="1:71" ht="18" x14ac:dyDescent="0.35">
      <c r="A50" s="142"/>
      <c r="B50" s="28"/>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c r="AA50" s="142"/>
      <c r="AB50" s="142"/>
      <c r="AC50" s="142"/>
      <c r="AD50" s="142"/>
      <c r="AE50" s="142"/>
      <c r="AF50" s="142"/>
      <c r="AG50" s="142"/>
      <c r="AH50" s="142"/>
      <c r="AI50" s="142"/>
      <c r="AJ50" s="142"/>
      <c r="AK50" s="142"/>
      <c r="AL50" s="142"/>
      <c r="AM50" s="142"/>
      <c r="AN50" s="142"/>
      <c r="AO50" s="142"/>
      <c r="AP50" s="142"/>
      <c r="AQ50" s="142"/>
      <c r="AR50" s="142"/>
      <c r="AS50" s="142"/>
      <c r="AT50" s="142"/>
      <c r="AU50" s="142"/>
      <c r="AV50" s="142"/>
      <c r="AW50" s="142"/>
      <c r="AX50" s="142"/>
      <c r="AY50" s="142"/>
      <c r="AZ50" s="142"/>
      <c r="BA50" s="142"/>
      <c r="BB50" s="142"/>
      <c r="BC50" s="142"/>
      <c r="BD50" s="142"/>
      <c r="BE50" s="142"/>
      <c r="BF50" s="142"/>
      <c r="BG50" s="142"/>
      <c r="BH50" s="142"/>
      <c r="BI50" s="142"/>
      <c r="BJ50" s="142"/>
      <c r="BK50" s="142"/>
      <c r="BL50" s="142"/>
      <c r="BM50" s="142"/>
      <c r="BN50" s="142"/>
      <c r="BO50" s="142"/>
      <c r="BP50" s="142"/>
      <c r="BQ50" s="142"/>
      <c r="BR50" s="142"/>
      <c r="BS50" s="142"/>
    </row>
    <row r="51" spans="1:71" ht="16.5" x14ac:dyDescent="0.3">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c r="AA51" s="142"/>
      <c r="AB51" s="142"/>
      <c r="AC51" s="142"/>
      <c r="AD51" s="142"/>
      <c r="AE51" s="142"/>
      <c r="AF51" s="142"/>
      <c r="AG51" s="142"/>
      <c r="AH51" s="142"/>
      <c r="AI51" s="142"/>
      <c r="AJ51" s="142"/>
      <c r="AK51" s="142"/>
      <c r="AL51" s="142"/>
      <c r="AM51" s="142"/>
      <c r="AN51" s="142"/>
      <c r="AO51" s="142"/>
      <c r="AP51" s="142"/>
      <c r="AQ51" s="142"/>
      <c r="AR51" s="142"/>
      <c r="AS51" s="142"/>
      <c r="AT51" s="142"/>
      <c r="AU51" s="142"/>
      <c r="AV51" s="142"/>
      <c r="AW51" s="142"/>
      <c r="AX51" s="142"/>
      <c r="AY51" s="142"/>
      <c r="AZ51" s="142"/>
      <c r="BA51" s="142"/>
      <c r="BB51" s="142"/>
      <c r="BC51" s="142"/>
      <c r="BD51" s="142"/>
      <c r="BE51" s="142"/>
      <c r="BF51" s="142"/>
      <c r="BG51" s="142"/>
      <c r="BH51" s="142"/>
      <c r="BI51" s="142"/>
      <c r="BJ51" s="142"/>
      <c r="BK51" s="142"/>
      <c r="BL51" s="142"/>
      <c r="BM51" s="142"/>
      <c r="BN51" s="142"/>
      <c r="BO51" s="142"/>
      <c r="BP51" s="142"/>
      <c r="BQ51" s="142"/>
      <c r="BR51" s="142"/>
      <c r="BS51" s="142"/>
    </row>
    <row r="52" spans="1:71" ht="16.5" x14ac:dyDescent="0.3">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c r="AA52" s="142"/>
      <c r="AB52" s="142"/>
      <c r="AC52" s="142"/>
      <c r="AD52" s="142"/>
      <c r="AE52" s="142"/>
      <c r="AF52" s="142"/>
      <c r="AG52" s="142"/>
      <c r="AH52" s="142"/>
      <c r="AI52" s="142"/>
      <c r="AJ52" s="142"/>
      <c r="AK52" s="142"/>
      <c r="AL52" s="142"/>
      <c r="AM52" s="142"/>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c r="BN52" s="142"/>
      <c r="BO52" s="142"/>
      <c r="BP52" s="142"/>
      <c r="BQ52" s="142"/>
      <c r="BR52" s="142"/>
      <c r="BS52" s="142"/>
    </row>
    <row r="53" spans="1:71" ht="16.5" x14ac:dyDescent="0.3">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c r="AA53" s="142"/>
      <c r="AB53" s="142"/>
      <c r="AC53" s="142"/>
      <c r="AD53" s="142"/>
      <c r="AE53" s="142"/>
      <c r="AF53" s="142"/>
      <c r="AG53" s="142"/>
      <c r="AH53" s="142"/>
      <c r="AI53" s="142"/>
      <c r="AJ53" s="142"/>
      <c r="AK53" s="142"/>
      <c r="AL53" s="142"/>
      <c r="AM53" s="142"/>
      <c r="AN53" s="142"/>
      <c r="AO53" s="142"/>
      <c r="AP53" s="142"/>
      <c r="AQ53" s="142"/>
      <c r="AR53" s="142"/>
      <c r="AS53" s="142"/>
      <c r="AT53" s="142"/>
      <c r="AU53" s="142"/>
      <c r="AV53" s="142"/>
      <c r="AW53" s="142"/>
      <c r="AX53" s="142"/>
      <c r="AY53" s="142"/>
      <c r="AZ53" s="142"/>
      <c r="BA53" s="142"/>
      <c r="BB53" s="142"/>
      <c r="BC53" s="142"/>
      <c r="BD53" s="142"/>
      <c r="BE53" s="142"/>
      <c r="BF53" s="142"/>
      <c r="BG53" s="142"/>
      <c r="BH53" s="142"/>
      <c r="BI53" s="142"/>
      <c r="BJ53" s="142"/>
      <c r="BK53" s="142"/>
      <c r="BL53" s="142"/>
      <c r="BM53" s="142"/>
      <c r="BN53" s="142"/>
      <c r="BO53" s="142"/>
      <c r="BP53" s="142"/>
      <c r="BQ53" s="142"/>
      <c r="BR53" s="142"/>
      <c r="BS53" s="142"/>
    </row>
    <row r="54" spans="1:71" ht="16.5" x14ac:dyDescent="0.3">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c r="AA54" s="142"/>
      <c r="AB54" s="142"/>
      <c r="AC54" s="142"/>
      <c r="AD54" s="142"/>
      <c r="AE54" s="142"/>
      <c r="AF54" s="142"/>
      <c r="AG54" s="142"/>
      <c r="AH54" s="142"/>
      <c r="AI54" s="142"/>
      <c r="AJ54" s="142"/>
      <c r="AK54" s="142"/>
      <c r="AL54" s="142"/>
      <c r="AM54" s="142"/>
      <c r="AN54" s="142"/>
      <c r="AO54" s="142"/>
      <c r="AP54" s="142"/>
      <c r="AQ54" s="142"/>
      <c r="AR54" s="142"/>
      <c r="AS54" s="142"/>
      <c r="AT54" s="142"/>
      <c r="AU54" s="142"/>
      <c r="AV54" s="142"/>
      <c r="AW54" s="142"/>
      <c r="AX54" s="142"/>
      <c r="AY54" s="142"/>
      <c r="AZ54" s="142"/>
      <c r="BA54" s="142"/>
      <c r="BB54" s="142"/>
      <c r="BC54" s="142"/>
      <c r="BD54" s="142"/>
      <c r="BE54" s="142"/>
      <c r="BF54" s="142"/>
      <c r="BG54" s="142"/>
      <c r="BH54" s="142"/>
      <c r="BI54" s="142"/>
      <c r="BJ54" s="142"/>
      <c r="BK54" s="142"/>
      <c r="BL54" s="142"/>
      <c r="BM54" s="142"/>
      <c r="BN54" s="142"/>
      <c r="BO54" s="142"/>
      <c r="BP54" s="142"/>
      <c r="BQ54" s="142"/>
      <c r="BR54" s="142"/>
      <c r="BS54" s="142"/>
    </row>
    <row r="55" spans="1:71" ht="16.5" x14ac:dyDescent="0.3">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c r="AA55" s="142"/>
      <c r="AB55" s="142"/>
      <c r="AC55" s="142"/>
      <c r="AD55" s="142"/>
      <c r="AE55" s="142"/>
      <c r="AF55" s="142"/>
      <c r="AG55" s="142"/>
      <c r="AH55" s="142"/>
      <c r="AI55" s="142"/>
      <c r="AJ55" s="142"/>
      <c r="AK55" s="142"/>
      <c r="AL55" s="142"/>
      <c r="AM55" s="142"/>
      <c r="AN55" s="142"/>
      <c r="AO55" s="142"/>
      <c r="AP55" s="142"/>
      <c r="AQ55" s="142"/>
      <c r="AR55" s="142"/>
      <c r="AS55" s="142"/>
      <c r="AT55" s="142"/>
      <c r="AU55" s="142"/>
      <c r="AV55" s="142"/>
      <c r="AW55" s="142"/>
      <c r="AX55" s="142"/>
      <c r="AY55" s="142"/>
      <c r="AZ55" s="142"/>
      <c r="BA55" s="142"/>
      <c r="BB55" s="142"/>
      <c r="BC55" s="142"/>
      <c r="BD55" s="142"/>
      <c r="BE55" s="142"/>
      <c r="BF55" s="142"/>
      <c r="BG55" s="142"/>
      <c r="BH55" s="142"/>
      <c r="BI55" s="142"/>
      <c r="BJ55" s="142"/>
      <c r="BK55" s="142"/>
      <c r="BL55" s="142"/>
      <c r="BM55" s="142"/>
      <c r="BN55" s="142"/>
      <c r="BO55" s="142"/>
      <c r="BP55" s="142"/>
      <c r="BQ55" s="142"/>
      <c r="BR55" s="142"/>
      <c r="BS55" s="142"/>
    </row>
    <row r="56" spans="1:71" ht="16.5" x14ac:dyDescent="0.3">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c r="AA56" s="142"/>
      <c r="AB56" s="142"/>
      <c r="AC56" s="142"/>
      <c r="AD56" s="142"/>
      <c r="AE56" s="142"/>
      <c r="AF56" s="142"/>
      <c r="AG56" s="142"/>
      <c r="AH56" s="142"/>
      <c r="AI56" s="142"/>
      <c r="AJ56" s="142"/>
      <c r="AK56" s="142"/>
      <c r="AL56" s="142"/>
      <c r="AM56" s="142"/>
      <c r="AN56" s="142"/>
      <c r="AO56" s="142"/>
      <c r="AP56" s="142"/>
      <c r="AQ56" s="142"/>
      <c r="AR56" s="142"/>
      <c r="AS56" s="142"/>
      <c r="AT56" s="142"/>
      <c r="AU56" s="142"/>
      <c r="AV56" s="142"/>
      <c r="AW56" s="142"/>
      <c r="AX56" s="142"/>
      <c r="AY56" s="142"/>
      <c r="AZ56" s="142"/>
      <c r="BA56" s="142"/>
      <c r="BB56" s="142"/>
      <c r="BC56" s="142"/>
      <c r="BD56" s="142"/>
      <c r="BE56" s="142"/>
      <c r="BF56" s="142"/>
      <c r="BG56" s="142"/>
      <c r="BH56" s="142"/>
      <c r="BI56" s="142"/>
      <c r="BJ56" s="142"/>
      <c r="BK56" s="142"/>
      <c r="BL56" s="142"/>
      <c r="BM56" s="142"/>
      <c r="BN56" s="142"/>
      <c r="BO56" s="142"/>
      <c r="BP56" s="142"/>
      <c r="BQ56" s="142"/>
      <c r="BR56" s="142"/>
      <c r="BS56" s="142"/>
    </row>
    <row r="57" spans="1:71" ht="16.5" x14ac:dyDescent="0.3">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c r="BE57" s="142"/>
      <c r="BF57" s="142"/>
      <c r="BG57" s="142"/>
      <c r="BH57" s="142"/>
      <c r="BI57" s="142"/>
      <c r="BJ57" s="142"/>
      <c r="BK57" s="142"/>
      <c r="BL57" s="142"/>
      <c r="BM57" s="142"/>
      <c r="BN57" s="142"/>
      <c r="BO57" s="142"/>
      <c r="BP57" s="142"/>
      <c r="BQ57" s="142"/>
      <c r="BR57" s="142"/>
      <c r="BS57" s="142"/>
    </row>
    <row r="58" spans="1:71" ht="16.5" x14ac:dyDescent="0.3">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row>
    <row r="59" spans="1:71" ht="16.5" x14ac:dyDescent="0.3">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2"/>
      <c r="BC59" s="142"/>
      <c r="BD59" s="142"/>
      <c r="BE59" s="142"/>
      <c r="BF59" s="142"/>
      <c r="BG59" s="142"/>
      <c r="BH59" s="142"/>
      <c r="BI59" s="142"/>
      <c r="BJ59" s="142"/>
      <c r="BK59" s="142"/>
      <c r="BL59" s="142"/>
      <c r="BM59" s="142"/>
      <c r="BN59" s="142"/>
      <c r="BO59" s="142"/>
      <c r="BP59" s="142"/>
      <c r="BQ59" s="142"/>
      <c r="BR59" s="142"/>
      <c r="BS59" s="142"/>
    </row>
    <row r="60" spans="1:71" ht="16.5" x14ac:dyDescent="0.3">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c r="AA60" s="142"/>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2"/>
      <c r="BG60" s="142"/>
      <c r="BH60" s="142"/>
      <c r="BI60" s="142"/>
      <c r="BJ60" s="142"/>
      <c r="BK60" s="142"/>
      <c r="BL60" s="142"/>
      <c r="BM60" s="142"/>
      <c r="BN60" s="142"/>
      <c r="BO60" s="142"/>
      <c r="BP60" s="142"/>
      <c r="BQ60" s="142"/>
      <c r="BR60" s="142"/>
      <c r="BS60" s="142"/>
    </row>
    <row r="61" spans="1:71" ht="16.5" x14ac:dyDescent="0.3">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E61" s="142"/>
      <c r="BF61" s="142"/>
      <c r="BG61" s="142"/>
      <c r="BH61" s="142"/>
      <c r="BI61" s="142"/>
      <c r="BJ61" s="142"/>
      <c r="BK61" s="142"/>
      <c r="BL61" s="142"/>
      <c r="BM61" s="142"/>
      <c r="BN61" s="142"/>
      <c r="BO61" s="142"/>
      <c r="BP61" s="142"/>
      <c r="BQ61" s="142"/>
      <c r="BR61" s="142"/>
      <c r="BS61" s="142"/>
    </row>
    <row r="62" spans="1:71" ht="16.5" x14ac:dyDescent="0.3">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c r="AA62" s="142"/>
      <c r="AB62" s="142"/>
      <c r="AC62" s="142"/>
      <c r="AD62" s="142"/>
      <c r="AE62" s="142"/>
      <c r="AF62" s="142"/>
      <c r="AG62" s="142"/>
      <c r="AH62" s="142"/>
      <c r="AI62" s="142"/>
      <c r="AJ62" s="142"/>
      <c r="AK62" s="142"/>
      <c r="AL62" s="142"/>
      <c r="AM62" s="142"/>
      <c r="AN62" s="142"/>
      <c r="AO62" s="142"/>
      <c r="AP62" s="142"/>
      <c r="AQ62" s="142"/>
      <c r="AR62" s="142"/>
      <c r="AS62" s="142"/>
      <c r="AT62" s="142"/>
      <c r="AU62" s="142"/>
      <c r="AV62" s="142"/>
      <c r="AW62" s="142"/>
      <c r="AX62" s="142"/>
      <c r="AY62" s="142"/>
      <c r="AZ62" s="142"/>
      <c r="BA62" s="142"/>
      <c r="BB62" s="142"/>
      <c r="BC62" s="142"/>
      <c r="BD62" s="142"/>
      <c r="BE62" s="142"/>
      <c r="BF62" s="142"/>
      <c r="BG62" s="142"/>
      <c r="BH62" s="142"/>
      <c r="BI62" s="142"/>
      <c r="BJ62" s="142"/>
      <c r="BK62" s="142"/>
      <c r="BL62" s="142"/>
      <c r="BM62" s="142"/>
      <c r="BN62" s="142"/>
      <c r="BO62" s="142"/>
      <c r="BP62" s="142"/>
      <c r="BQ62" s="142"/>
      <c r="BR62" s="142"/>
      <c r="BS62" s="142"/>
    </row>
    <row r="63" spans="1:71" ht="16.5" x14ac:dyDescent="0.3">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c r="AA63" s="142"/>
      <c r="AB63" s="142"/>
      <c r="AC63" s="142"/>
      <c r="AD63" s="142"/>
      <c r="AE63" s="142"/>
      <c r="AF63" s="142"/>
      <c r="AG63" s="142"/>
      <c r="AH63" s="142"/>
      <c r="AI63" s="142"/>
      <c r="AJ63" s="142"/>
      <c r="AK63" s="142"/>
      <c r="AL63" s="142"/>
      <c r="AM63" s="142"/>
      <c r="AN63" s="142"/>
      <c r="AO63" s="142"/>
      <c r="AP63" s="142"/>
      <c r="AQ63" s="142"/>
      <c r="AR63" s="142"/>
      <c r="AS63" s="142"/>
      <c r="AT63" s="142"/>
      <c r="AU63" s="142"/>
      <c r="AV63" s="142"/>
      <c r="AW63" s="142"/>
      <c r="AX63" s="142"/>
      <c r="AY63" s="142"/>
      <c r="AZ63" s="142"/>
      <c r="BA63" s="142"/>
      <c r="BB63" s="142"/>
      <c r="BC63" s="142"/>
      <c r="BD63" s="142"/>
      <c r="BE63" s="142"/>
      <c r="BF63" s="142"/>
      <c r="BG63" s="142"/>
      <c r="BH63" s="142"/>
      <c r="BI63" s="142"/>
      <c r="BJ63" s="142"/>
      <c r="BK63" s="142"/>
      <c r="BL63" s="142"/>
      <c r="BM63" s="142"/>
      <c r="BN63" s="142"/>
      <c r="BO63" s="142"/>
      <c r="BP63" s="142"/>
      <c r="BQ63" s="142"/>
      <c r="BR63" s="142"/>
      <c r="BS63" s="142"/>
    </row>
    <row r="64" spans="1:71" ht="16.5" x14ac:dyDescent="0.3">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c r="AA64" s="142"/>
      <c r="AB64" s="142"/>
      <c r="AC64" s="142"/>
      <c r="AD64" s="142"/>
      <c r="AE64" s="142"/>
      <c r="AF64" s="142"/>
      <c r="AG64" s="142"/>
      <c r="AH64" s="142"/>
      <c r="AI64" s="142"/>
      <c r="AJ64" s="142"/>
      <c r="AK64" s="142"/>
      <c r="AL64" s="142"/>
      <c r="AM64" s="142"/>
      <c r="AN64" s="142"/>
      <c r="AO64" s="142"/>
      <c r="AP64" s="142"/>
      <c r="AQ64" s="142"/>
      <c r="AR64" s="142"/>
      <c r="AS64" s="142"/>
      <c r="AT64" s="142"/>
      <c r="AU64" s="142"/>
      <c r="AV64" s="142"/>
      <c r="AW64" s="142"/>
      <c r="AX64" s="142"/>
      <c r="AY64" s="142"/>
      <c r="AZ64" s="142"/>
      <c r="BA64" s="142"/>
      <c r="BB64" s="142"/>
      <c r="BC64" s="142"/>
      <c r="BD64" s="142"/>
      <c r="BE64" s="142"/>
      <c r="BF64" s="142"/>
      <c r="BG64" s="142"/>
      <c r="BH64" s="142"/>
      <c r="BI64" s="142"/>
      <c r="BJ64" s="142"/>
      <c r="BK64" s="142"/>
      <c r="BL64" s="142"/>
      <c r="BM64" s="142"/>
      <c r="BN64" s="142"/>
      <c r="BO64" s="142"/>
      <c r="BP64" s="142"/>
      <c r="BQ64" s="142"/>
      <c r="BR64" s="142"/>
      <c r="BS64" s="142"/>
    </row>
    <row r="65" spans="1:71" ht="16.5" x14ac:dyDescent="0.3">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42"/>
      <c r="AL65" s="142"/>
      <c r="AM65" s="142"/>
      <c r="AN65" s="142"/>
      <c r="AO65" s="142"/>
      <c r="AP65" s="142"/>
      <c r="AQ65" s="142"/>
      <c r="AR65" s="142"/>
      <c r="AS65" s="142"/>
      <c r="AT65" s="142"/>
      <c r="AU65" s="142"/>
      <c r="AV65" s="142"/>
      <c r="AW65" s="142"/>
      <c r="AX65" s="142"/>
      <c r="AY65" s="142"/>
      <c r="AZ65" s="142"/>
      <c r="BA65" s="142"/>
      <c r="BB65" s="142"/>
      <c r="BC65" s="142"/>
      <c r="BD65" s="142"/>
      <c r="BE65" s="142"/>
      <c r="BF65" s="142"/>
      <c r="BG65" s="142"/>
      <c r="BH65" s="142"/>
      <c r="BI65" s="142"/>
      <c r="BJ65" s="142"/>
      <c r="BK65" s="142"/>
      <c r="BL65" s="142"/>
      <c r="BM65" s="142"/>
      <c r="BN65" s="142"/>
      <c r="BO65" s="142"/>
      <c r="BP65" s="142"/>
      <c r="BQ65" s="142"/>
      <c r="BR65" s="142"/>
      <c r="BS65" s="142"/>
    </row>
    <row r="66" spans="1:71" ht="16.5" x14ac:dyDescent="0.3">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c r="AA66" s="142"/>
      <c r="AB66" s="142"/>
      <c r="AC66" s="142"/>
      <c r="AD66" s="142"/>
      <c r="AE66" s="142"/>
      <c r="AF66" s="142"/>
      <c r="AG66" s="142"/>
      <c r="AH66" s="142"/>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142"/>
      <c r="BG66" s="142"/>
      <c r="BH66" s="142"/>
      <c r="BI66" s="142"/>
      <c r="BJ66" s="142"/>
      <c r="BK66" s="142"/>
      <c r="BL66" s="142"/>
      <c r="BM66" s="142"/>
      <c r="BN66" s="142"/>
      <c r="BO66" s="142"/>
      <c r="BP66" s="142"/>
      <c r="BQ66" s="142"/>
      <c r="BR66" s="142"/>
      <c r="BS66" s="142"/>
    </row>
    <row r="67" spans="1:71" ht="16.5" x14ac:dyDescent="0.3">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c r="AA67" s="142"/>
      <c r="AB67" s="142"/>
      <c r="AC67" s="142"/>
      <c r="AD67" s="142"/>
      <c r="AE67" s="142"/>
      <c r="AF67" s="142"/>
      <c r="AG67" s="142"/>
      <c r="AH67" s="142"/>
      <c r="AI67" s="142"/>
      <c r="AJ67" s="142"/>
      <c r="AK67" s="142"/>
      <c r="AL67" s="142"/>
      <c r="AM67" s="142"/>
      <c r="AN67" s="142"/>
      <c r="AO67" s="142"/>
      <c r="AP67" s="142"/>
      <c r="AQ67" s="142"/>
      <c r="AR67" s="142"/>
      <c r="AS67" s="142"/>
      <c r="AT67" s="142"/>
      <c r="AU67" s="142"/>
      <c r="AV67" s="142"/>
      <c r="AW67" s="142"/>
      <c r="AX67" s="142"/>
      <c r="AY67" s="142"/>
      <c r="AZ67" s="142"/>
      <c r="BA67" s="142"/>
      <c r="BB67" s="142"/>
      <c r="BC67" s="142"/>
      <c r="BD67" s="142"/>
      <c r="BE67" s="142"/>
      <c r="BF67" s="142"/>
      <c r="BG67" s="142"/>
      <c r="BH67" s="142"/>
      <c r="BI67" s="142"/>
      <c r="BJ67" s="142"/>
      <c r="BK67" s="142"/>
      <c r="BL67" s="142"/>
      <c r="BM67" s="142"/>
      <c r="BN67" s="142"/>
      <c r="BO67" s="142"/>
      <c r="BP67" s="142"/>
      <c r="BQ67" s="142"/>
      <c r="BR67" s="142"/>
      <c r="BS67" s="142"/>
    </row>
    <row r="68" spans="1:71" ht="16.5" x14ac:dyDescent="0.3">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c r="AA68" s="142"/>
      <c r="AB68" s="142"/>
      <c r="AC68" s="142"/>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42"/>
      <c r="BH68" s="142"/>
      <c r="BI68" s="142"/>
      <c r="BJ68" s="142"/>
      <c r="BK68" s="142"/>
      <c r="BL68" s="142"/>
      <c r="BM68" s="142"/>
      <c r="BN68" s="142"/>
      <c r="BO68" s="142"/>
      <c r="BP68" s="142"/>
      <c r="BQ68" s="142"/>
      <c r="BR68" s="142"/>
      <c r="BS68" s="142"/>
    </row>
    <row r="69" spans="1:71" ht="16.5" x14ac:dyDescent="0.3">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c r="AC69" s="142"/>
      <c r="AD69" s="142"/>
      <c r="AE69" s="142"/>
      <c r="AF69" s="142"/>
      <c r="AG69" s="142"/>
      <c r="AH69" s="142"/>
      <c r="AI69" s="142"/>
      <c r="AJ69" s="142"/>
      <c r="AK69" s="142"/>
      <c r="AL69" s="142"/>
      <c r="AM69" s="142"/>
      <c r="AN69" s="142"/>
      <c r="AO69" s="142"/>
      <c r="AP69" s="142"/>
      <c r="AQ69" s="142"/>
      <c r="AR69" s="142"/>
      <c r="AS69" s="142"/>
      <c r="AT69" s="142"/>
      <c r="AU69" s="142"/>
      <c r="AV69" s="142"/>
      <c r="AW69" s="142"/>
      <c r="AX69" s="142"/>
      <c r="AY69" s="142"/>
      <c r="AZ69" s="142"/>
      <c r="BA69" s="142"/>
      <c r="BB69" s="142"/>
      <c r="BC69" s="142"/>
      <c r="BD69" s="142"/>
      <c r="BE69" s="142"/>
      <c r="BF69" s="142"/>
      <c r="BG69" s="142"/>
      <c r="BH69" s="142"/>
      <c r="BI69" s="142"/>
      <c r="BJ69" s="142"/>
      <c r="BK69" s="142"/>
      <c r="BL69" s="142"/>
      <c r="BM69" s="142"/>
      <c r="BN69" s="142"/>
      <c r="BO69" s="142"/>
      <c r="BP69" s="142"/>
      <c r="BQ69" s="142"/>
      <c r="BR69" s="142"/>
      <c r="BS69" s="142"/>
    </row>
    <row r="70" spans="1:71" ht="16.5" x14ac:dyDescent="0.3">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row>
    <row r="71" spans="1:71" ht="16.5" x14ac:dyDescent="0.3">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c r="AA71" s="142"/>
      <c r="AB71" s="142"/>
      <c r="AC71" s="142"/>
      <c r="AD71" s="142"/>
      <c r="AE71" s="142"/>
      <c r="AF71" s="142"/>
      <c r="AG71" s="142"/>
      <c r="AH71" s="142"/>
      <c r="AI71" s="142"/>
      <c r="AJ71" s="142"/>
      <c r="AK71" s="142"/>
      <c r="AL71" s="142"/>
      <c r="AM71" s="142"/>
      <c r="AN71" s="142"/>
      <c r="AO71" s="142"/>
      <c r="AP71" s="142"/>
      <c r="AQ71" s="142"/>
      <c r="AR71" s="142"/>
      <c r="AS71" s="142"/>
      <c r="AT71" s="142"/>
      <c r="AU71" s="142"/>
      <c r="AV71" s="142"/>
      <c r="AW71" s="142"/>
      <c r="AX71" s="142"/>
      <c r="AY71" s="142"/>
      <c r="AZ71" s="142"/>
      <c r="BA71" s="142"/>
      <c r="BB71" s="142"/>
      <c r="BC71" s="142"/>
      <c r="BD71" s="142"/>
      <c r="BE71" s="142"/>
      <c r="BF71" s="142"/>
      <c r="BG71" s="142"/>
      <c r="BH71" s="142"/>
      <c r="BI71" s="142"/>
      <c r="BJ71" s="142"/>
      <c r="BK71" s="142"/>
      <c r="BL71" s="142"/>
      <c r="BM71" s="142"/>
      <c r="BN71" s="142"/>
      <c r="BO71" s="142"/>
      <c r="BP71" s="142"/>
      <c r="BQ71" s="142"/>
      <c r="BR71" s="142"/>
      <c r="BS71" s="142"/>
    </row>
    <row r="72" spans="1:71" ht="16.5" x14ac:dyDescent="0.3">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c r="AA72" s="142"/>
      <c r="AB72" s="142"/>
      <c r="AC72" s="142"/>
      <c r="AD72" s="142"/>
      <c r="AE72" s="142"/>
      <c r="AF72" s="142"/>
      <c r="AG72" s="142"/>
      <c r="AH72" s="142"/>
      <c r="AI72" s="142"/>
      <c r="AJ72" s="142"/>
      <c r="AK72" s="142"/>
      <c r="AL72" s="142"/>
      <c r="AM72" s="142"/>
      <c r="AN72" s="142"/>
      <c r="AO72" s="142"/>
      <c r="AP72" s="142"/>
      <c r="AQ72" s="142"/>
      <c r="AR72" s="142"/>
      <c r="AS72" s="142"/>
      <c r="AT72" s="142"/>
      <c r="AU72" s="142"/>
      <c r="AV72" s="142"/>
      <c r="AW72" s="142"/>
      <c r="AX72" s="142"/>
      <c r="AY72" s="142"/>
      <c r="AZ72" s="142"/>
      <c r="BA72" s="142"/>
      <c r="BB72" s="142"/>
      <c r="BC72" s="142"/>
      <c r="BD72" s="142"/>
      <c r="BE72" s="142"/>
      <c r="BF72" s="142"/>
      <c r="BG72" s="142"/>
      <c r="BH72" s="142"/>
      <c r="BI72" s="142"/>
      <c r="BJ72" s="142"/>
      <c r="BK72" s="142"/>
      <c r="BL72" s="142"/>
      <c r="BM72" s="142"/>
      <c r="BN72" s="142"/>
      <c r="BO72" s="142"/>
      <c r="BP72" s="142"/>
      <c r="BQ72" s="142"/>
      <c r="BR72" s="142"/>
      <c r="BS72" s="142"/>
    </row>
    <row r="73" spans="1:71" ht="16.5" x14ac:dyDescent="0.3">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c r="AA73" s="142"/>
      <c r="AB73" s="142"/>
      <c r="AC73" s="142"/>
      <c r="AD73" s="142"/>
      <c r="AE73" s="142"/>
      <c r="AF73" s="142"/>
      <c r="AG73" s="142"/>
      <c r="AH73" s="142"/>
      <c r="AI73" s="142"/>
      <c r="AJ73" s="142"/>
      <c r="AK73" s="142"/>
      <c r="AL73" s="142"/>
      <c r="AM73" s="142"/>
      <c r="AN73" s="142"/>
      <c r="AO73" s="142"/>
      <c r="AP73" s="142"/>
      <c r="AQ73" s="142"/>
      <c r="AR73" s="142"/>
      <c r="AS73" s="142"/>
      <c r="AT73" s="142"/>
      <c r="AU73" s="142"/>
      <c r="AV73" s="142"/>
      <c r="AW73" s="142"/>
      <c r="AX73" s="142"/>
      <c r="AY73" s="142"/>
      <c r="AZ73" s="142"/>
      <c r="BA73" s="142"/>
      <c r="BB73" s="142"/>
      <c r="BC73" s="142"/>
      <c r="BD73" s="142"/>
      <c r="BE73" s="142"/>
      <c r="BF73" s="142"/>
      <c r="BG73" s="142"/>
      <c r="BH73" s="142"/>
      <c r="BI73" s="142"/>
      <c r="BJ73" s="142"/>
      <c r="BK73" s="142"/>
      <c r="BL73" s="142"/>
      <c r="BM73" s="142"/>
      <c r="BN73" s="142"/>
      <c r="BO73" s="142"/>
      <c r="BP73" s="142"/>
      <c r="BQ73" s="142"/>
      <c r="BR73" s="142"/>
      <c r="BS73" s="142"/>
    </row>
    <row r="74" spans="1:71" ht="16.5" x14ac:dyDescent="0.3">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c r="AA74" s="142"/>
      <c r="AB74" s="142"/>
      <c r="AC74" s="142"/>
      <c r="AD74" s="142"/>
      <c r="AE74" s="142"/>
      <c r="AF74" s="142"/>
      <c r="AG74" s="142"/>
      <c r="AH74" s="142"/>
      <c r="AI74" s="142"/>
      <c r="AJ74" s="142"/>
      <c r="AK74" s="142"/>
      <c r="AL74" s="142"/>
      <c r="AM74" s="142"/>
      <c r="AN74" s="142"/>
      <c r="AO74" s="142"/>
      <c r="AP74" s="142"/>
      <c r="AQ74" s="142"/>
      <c r="AR74" s="142"/>
      <c r="AS74" s="142"/>
      <c r="AT74" s="142"/>
      <c r="AU74" s="142"/>
      <c r="AV74" s="142"/>
      <c r="AW74" s="142"/>
      <c r="AX74" s="142"/>
      <c r="AY74" s="142"/>
      <c r="AZ74" s="142"/>
      <c r="BA74" s="142"/>
      <c r="BB74" s="142"/>
      <c r="BC74" s="142"/>
      <c r="BD74" s="142"/>
      <c r="BE74" s="142"/>
      <c r="BF74" s="142"/>
      <c r="BG74" s="142"/>
      <c r="BH74" s="142"/>
      <c r="BI74" s="142"/>
      <c r="BJ74" s="142"/>
      <c r="BK74" s="142"/>
      <c r="BL74" s="142"/>
      <c r="BM74" s="142"/>
      <c r="BN74" s="142"/>
      <c r="BO74" s="142"/>
      <c r="BP74" s="142"/>
      <c r="BQ74" s="142"/>
      <c r="BR74" s="142"/>
      <c r="BS74" s="142"/>
    </row>
    <row r="75" spans="1:71" ht="16.5" x14ac:dyDescent="0.3">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c r="AA75" s="142"/>
      <c r="AB75" s="142"/>
      <c r="AC75" s="142"/>
      <c r="AD75" s="142"/>
      <c r="AE75" s="142"/>
      <c r="AF75" s="142"/>
      <c r="AG75" s="142"/>
      <c r="AH75" s="142"/>
      <c r="AI75" s="142"/>
      <c r="AJ75" s="142"/>
      <c r="AK75" s="142"/>
      <c r="AL75" s="142"/>
      <c r="AM75" s="142"/>
      <c r="AN75" s="142"/>
      <c r="AO75" s="142"/>
      <c r="AP75" s="142"/>
      <c r="AQ75" s="142"/>
      <c r="AR75" s="142"/>
      <c r="AS75" s="142"/>
      <c r="AT75" s="142"/>
      <c r="AU75" s="142"/>
      <c r="AV75" s="142"/>
      <c r="AW75" s="142"/>
      <c r="AX75" s="142"/>
      <c r="AY75" s="142"/>
      <c r="AZ75" s="142"/>
      <c r="BA75" s="142"/>
      <c r="BB75" s="142"/>
      <c r="BC75" s="142"/>
      <c r="BD75" s="142"/>
      <c r="BE75" s="142"/>
      <c r="BF75" s="142"/>
      <c r="BG75" s="142"/>
      <c r="BH75" s="142"/>
      <c r="BI75" s="142"/>
      <c r="BJ75" s="142"/>
      <c r="BK75" s="142"/>
      <c r="BL75" s="142"/>
      <c r="BM75" s="142"/>
      <c r="BN75" s="142"/>
      <c r="BO75" s="142"/>
      <c r="BP75" s="142"/>
      <c r="BQ75" s="142"/>
      <c r="BR75" s="142"/>
      <c r="BS75" s="142"/>
    </row>
    <row r="76" spans="1:71" ht="16.5" x14ac:dyDescent="0.3">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c r="AA76" s="142"/>
      <c r="AB76" s="142"/>
      <c r="AC76" s="142"/>
      <c r="AD76" s="142"/>
      <c r="AE76" s="142"/>
      <c r="AF76" s="142"/>
      <c r="AG76" s="142"/>
      <c r="AH76" s="142"/>
      <c r="AI76" s="142"/>
      <c r="AJ76" s="142"/>
      <c r="AK76" s="142"/>
      <c r="AL76" s="142"/>
      <c r="AM76" s="142"/>
      <c r="AN76" s="142"/>
      <c r="AO76" s="142"/>
      <c r="AP76" s="142"/>
      <c r="AQ76" s="142"/>
      <c r="AR76" s="142"/>
      <c r="AS76" s="142"/>
      <c r="AT76" s="142"/>
      <c r="AU76" s="142"/>
      <c r="AV76" s="142"/>
      <c r="AW76" s="142"/>
      <c r="AX76" s="142"/>
      <c r="AY76" s="142"/>
      <c r="AZ76" s="142"/>
      <c r="BA76" s="142"/>
      <c r="BB76" s="142"/>
      <c r="BC76" s="142"/>
      <c r="BD76" s="142"/>
      <c r="BE76" s="142"/>
      <c r="BF76" s="142"/>
      <c r="BG76" s="142"/>
      <c r="BH76" s="142"/>
      <c r="BI76" s="142"/>
      <c r="BJ76" s="142"/>
      <c r="BK76" s="142"/>
      <c r="BL76" s="142"/>
      <c r="BM76" s="142"/>
      <c r="BN76" s="142"/>
      <c r="BO76" s="142"/>
      <c r="BP76" s="142"/>
      <c r="BQ76" s="142"/>
      <c r="BR76" s="142"/>
      <c r="BS76" s="142"/>
    </row>
    <row r="77" spans="1:71" ht="16.5" x14ac:dyDescent="0.3">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c r="AA77" s="142"/>
      <c r="AB77" s="142"/>
      <c r="AC77" s="142"/>
      <c r="AD77" s="142"/>
      <c r="AE77" s="142"/>
      <c r="AF77" s="142"/>
      <c r="AG77" s="142"/>
      <c r="AH77" s="142"/>
      <c r="AI77" s="142"/>
      <c r="AJ77" s="142"/>
      <c r="AK77" s="142"/>
      <c r="AL77" s="142"/>
      <c r="AM77" s="142"/>
      <c r="AN77" s="142"/>
      <c r="AO77" s="142"/>
      <c r="AP77" s="142"/>
      <c r="AQ77" s="142"/>
      <c r="AR77" s="142"/>
      <c r="AS77" s="142"/>
      <c r="AT77" s="142"/>
      <c r="AU77" s="142"/>
      <c r="AV77" s="142"/>
      <c r="AW77" s="142"/>
      <c r="AX77" s="142"/>
      <c r="AY77" s="142"/>
      <c r="AZ77" s="142"/>
      <c r="BA77" s="142"/>
      <c r="BB77" s="142"/>
      <c r="BC77" s="142"/>
      <c r="BD77" s="142"/>
      <c r="BE77" s="142"/>
      <c r="BF77" s="142"/>
      <c r="BG77" s="142"/>
      <c r="BH77" s="142"/>
      <c r="BI77" s="142"/>
      <c r="BJ77" s="142"/>
      <c r="BK77" s="142"/>
      <c r="BL77" s="142"/>
      <c r="BM77" s="142"/>
      <c r="BN77" s="142"/>
      <c r="BO77" s="142"/>
      <c r="BP77" s="142"/>
      <c r="BQ77" s="142"/>
      <c r="BR77" s="142"/>
      <c r="BS77" s="142"/>
    </row>
    <row r="78" spans="1:71" ht="16.5" x14ac:dyDescent="0.3">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c r="AA78" s="142"/>
      <c r="AB78" s="142"/>
      <c r="AC78" s="142"/>
      <c r="AD78" s="142"/>
      <c r="AE78" s="142"/>
      <c r="AF78" s="142"/>
      <c r="AG78" s="142"/>
      <c r="AH78" s="142"/>
      <c r="AI78" s="142"/>
      <c r="AJ78" s="142"/>
      <c r="AK78" s="142"/>
      <c r="AL78" s="142"/>
      <c r="AM78" s="142"/>
      <c r="AN78" s="142"/>
      <c r="AO78" s="142"/>
      <c r="AP78" s="142"/>
      <c r="AQ78" s="142"/>
      <c r="AR78" s="142"/>
      <c r="AS78" s="142"/>
      <c r="AT78" s="142"/>
      <c r="AU78" s="142"/>
      <c r="AV78" s="142"/>
      <c r="AW78" s="142"/>
      <c r="AX78" s="142"/>
      <c r="AY78" s="142"/>
      <c r="AZ78" s="142"/>
      <c r="BA78" s="142"/>
      <c r="BB78" s="142"/>
      <c r="BC78" s="142"/>
      <c r="BD78" s="142"/>
      <c r="BE78" s="142"/>
      <c r="BF78" s="142"/>
      <c r="BG78" s="142"/>
      <c r="BH78" s="142"/>
      <c r="BI78" s="142"/>
      <c r="BJ78" s="142"/>
      <c r="BK78" s="142"/>
      <c r="BL78" s="142"/>
      <c r="BM78" s="142"/>
      <c r="BN78" s="142"/>
      <c r="BO78" s="142"/>
      <c r="BP78" s="142"/>
      <c r="BQ78" s="142"/>
      <c r="BR78" s="142"/>
      <c r="BS78" s="142"/>
    </row>
    <row r="79" spans="1:71" ht="16.5" x14ac:dyDescent="0.3">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c r="AA79" s="142"/>
      <c r="AB79" s="142"/>
      <c r="AC79" s="142"/>
      <c r="AD79" s="142"/>
      <c r="AE79" s="142"/>
      <c r="AF79" s="142"/>
      <c r="AG79" s="142"/>
      <c r="AH79" s="142"/>
      <c r="AI79" s="142"/>
      <c r="AJ79" s="142"/>
      <c r="AK79" s="142"/>
      <c r="AL79" s="142"/>
      <c r="AM79" s="142"/>
      <c r="AN79" s="142"/>
      <c r="AO79" s="142"/>
      <c r="AP79" s="142"/>
      <c r="AQ79" s="142"/>
      <c r="AR79" s="142"/>
      <c r="AS79" s="142"/>
      <c r="AT79" s="142"/>
      <c r="AU79" s="142"/>
      <c r="AV79" s="142"/>
      <c r="AW79" s="142"/>
      <c r="AX79" s="142"/>
      <c r="AY79" s="142"/>
      <c r="AZ79" s="142"/>
      <c r="BA79" s="142"/>
      <c r="BB79" s="142"/>
      <c r="BC79" s="142"/>
      <c r="BD79" s="142"/>
      <c r="BE79" s="142"/>
      <c r="BF79" s="142"/>
      <c r="BG79" s="142"/>
      <c r="BH79" s="142"/>
      <c r="BI79" s="142"/>
      <c r="BJ79" s="142"/>
      <c r="BK79" s="142"/>
      <c r="BL79" s="142"/>
      <c r="BM79" s="142"/>
      <c r="BN79" s="142"/>
      <c r="BO79" s="142"/>
      <c r="BP79" s="142"/>
      <c r="BQ79" s="142"/>
      <c r="BR79" s="142"/>
      <c r="BS79" s="142"/>
    </row>
    <row r="80" spans="1:71" ht="16.5" x14ac:dyDescent="0.3">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c r="AA80" s="142"/>
      <c r="AB80" s="142"/>
      <c r="AC80" s="142"/>
      <c r="AD80" s="142"/>
      <c r="AE80" s="142"/>
      <c r="AF80" s="142"/>
      <c r="AG80" s="142"/>
      <c r="AH80" s="142"/>
      <c r="AI80" s="142"/>
      <c r="AJ80" s="142"/>
      <c r="AK80" s="142"/>
      <c r="AL80" s="142"/>
      <c r="AM80" s="142"/>
      <c r="AN80" s="142"/>
      <c r="AO80" s="142"/>
      <c r="AP80" s="142"/>
      <c r="AQ80" s="142"/>
      <c r="AR80" s="142"/>
      <c r="AS80" s="142"/>
      <c r="AT80" s="142"/>
      <c r="AU80" s="142"/>
      <c r="AV80" s="142"/>
      <c r="AW80" s="142"/>
      <c r="AX80" s="142"/>
      <c r="AY80" s="142"/>
      <c r="AZ80" s="142"/>
      <c r="BA80" s="142"/>
      <c r="BB80" s="142"/>
      <c r="BC80" s="142"/>
      <c r="BD80" s="142"/>
      <c r="BE80" s="142"/>
      <c r="BF80" s="142"/>
      <c r="BG80" s="142"/>
      <c r="BH80" s="142"/>
      <c r="BI80" s="142"/>
      <c r="BJ80" s="142"/>
      <c r="BK80" s="142"/>
      <c r="BL80" s="142"/>
      <c r="BM80" s="142"/>
      <c r="BN80" s="142"/>
      <c r="BO80" s="142"/>
      <c r="BP80" s="142"/>
      <c r="BQ80" s="142"/>
      <c r="BR80" s="142"/>
      <c r="BS80" s="142"/>
    </row>
    <row r="81" spans="1:71" ht="16.5" x14ac:dyDescent="0.3">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c r="AA81" s="142"/>
      <c r="AB81" s="142"/>
      <c r="AC81" s="142"/>
      <c r="AD81" s="142"/>
      <c r="AE81" s="142"/>
      <c r="AF81" s="142"/>
      <c r="AG81" s="142"/>
      <c r="AH81" s="142"/>
      <c r="AI81" s="142"/>
      <c r="AJ81" s="142"/>
      <c r="AK81" s="142"/>
      <c r="AL81" s="142"/>
      <c r="AM81" s="142"/>
      <c r="AN81" s="142"/>
      <c r="AO81" s="142"/>
      <c r="AP81" s="142"/>
      <c r="AQ81" s="142"/>
      <c r="AR81" s="142"/>
      <c r="AS81" s="142"/>
      <c r="AT81" s="142"/>
      <c r="AU81" s="142"/>
      <c r="AV81" s="142"/>
      <c r="AW81" s="142"/>
      <c r="AX81" s="142"/>
      <c r="AY81" s="142"/>
      <c r="AZ81" s="142"/>
      <c r="BA81" s="142"/>
      <c r="BB81" s="142"/>
      <c r="BC81" s="142"/>
      <c r="BD81" s="142"/>
      <c r="BE81" s="142"/>
      <c r="BF81" s="142"/>
      <c r="BG81" s="142"/>
      <c r="BH81" s="142"/>
      <c r="BI81" s="142"/>
      <c r="BJ81" s="142"/>
      <c r="BK81" s="142"/>
      <c r="BL81" s="142"/>
      <c r="BM81" s="142"/>
      <c r="BN81" s="142"/>
      <c r="BO81" s="142"/>
      <c r="BP81" s="142"/>
      <c r="BQ81" s="142"/>
      <c r="BR81" s="142"/>
      <c r="BS81" s="142"/>
    </row>
    <row r="82" spans="1:71" ht="16.5" x14ac:dyDescent="0.3">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c r="AA82" s="142"/>
      <c r="AB82" s="142"/>
      <c r="AC82" s="142"/>
      <c r="AD82" s="142"/>
      <c r="AE82" s="142"/>
      <c r="AF82" s="142"/>
      <c r="AG82" s="142"/>
      <c r="AH82" s="142"/>
      <c r="AI82" s="142"/>
      <c r="AJ82" s="142"/>
      <c r="AK82" s="142"/>
      <c r="AL82" s="142"/>
      <c r="AM82" s="142"/>
      <c r="AN82" s="142"/>
      <c r="AO82" s="142"/>
      <c r="AP82" s="142"/>
      <c r="AQ82" s="142"/>
      <c r="AR82" s="142"/>
      <c r="AS82" s="142"/>
      <c r="AT82" s="142"/>
      <c r="AU82" s="142"/>
      <c r="AV82" s="142"/>
      <c r="AW82" s="142"/>
      <c r="AX82" s="142"/>
      <c r="AY82" s="142"/>
      <c r="AZ82" s="142"/>
      <c r="BA82" s="142"/>
      <c r="BB82" s="142"/>
      <c r="BC82" s="142"/>
      <c r="BD82" s="142"/>
      <c r="BE82" s="142"/>
      <c r="BF82" s="142"/>
      <c r="BG82" s="142"/>
      <c r="BH82" s="142"/>
      <c r="BI82" s="142"/>
      <c r="BJ82" s="142"/>
      <c r="BK82" s="142"/>
      <c r="BL82" s="142"/>
      <c r="BM82" s="142"/>
      <c r="BN82" s="142"/>
      <c r="BO82" s="142"/>
      <c r="BP82" s="142"/>
      <c r="BQ82" s="142"/>
      <c r="BR82" s="142"/>
      <c r="BS82" s="142"/>
    </row>
    <row r="83" spans="1:71" ht="16.5" x14ac:dyDescent="0.3">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c r="AA83" s="142"/>
      <c r="AB83" s="142"/>
      <c r="AC83" s="142"/>
      <c r="AD83" s="142"/>
      <c r="AE83" s="142"/>
      <c r="AF83" s="142"/>
      <c r="AG83" s="142"/>
      <c r="AH83" s="142"/>
      <c r="AI83" s="142"/>
      <c r="AJ83" s="142"/>
      <c r="AK83" s="142"/>
      <c r="AL83" s="142"/>
      <c r="AM83" s="142"/>
      <c r="AN83" s="142"/>
      <c r="AO83" s="142"/>
      <c r="AP83" s="142"/>
      <c r="AQ83" s="142"/>
      <c r="AR83" s="142"/>
      <c r="AS83" s="142"/>
      <c r="AT83" s="142"/>
      <c r="AU83" s="142"/>
      <c r="AV83" s="142"/>
      <c r="AW83" s="142"/>
      <c r="AX83" s="142"/>
      <c r="AY83" s="142"/>
      <c r="AZ83" s="142"/>
      <c r="BA83" s="142"/>
      <c r="BB83" s="142"/>
      <c r="BC83" s="142"/>
      <c r="BD83" s="142"/>
      <c r="BE83" s="142"/>
      <c r="BF83" s="142"/>
      <c r="BG83" s="142"/>
      <c r="BH83" s="142"/>
      <c r="BI83" s="142"/>
      <c r="BJ83" s="142"/>
      <c r="BK83" s="142"/>
      <c r="BL83" s="142"/>
      <c r="BM83" s="142"/>
      <c r="BN83" s="142"/>
      <c r="BO83" s="142"/>
      <c r="BP83" s="142"/>
      <c r="BQ83" s="142"/>
      <c r="BR83" s="142"/>
      <c r="BS83" s="142"/>
    </row>
    <row r="84" spans="1:71" ht="16.5" x14ac:dyDescent="0.3">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c r="AA84" s="142"/>
      <c r="AB84" s="142"/>
      <c r="AC84" s="142"/>
      <c r="AD84" s="142"/>
      <c r="AE84" s="142"/>
      <c r="AF84" s="142"/>
      <c r="AG84" s="142"/>
      <c r="AH84" s="142"/>
      <c r="AI84" s="142"/>
      <c r="AJ84" s="142"/>
      <c r="AK84" s="142"/>
      <c r="AL84" s="142"/>
      <c r="AM84" s="142"/>
      <c r="AN84" s="142"/>
      <c r="AO84" s="142"/>
      <c r="AP84" s="142"/>
      <c r="AQ84" s="142"/>
      <c r="AR84" s="142"/>
      <c r="AS84" s="142"/>
      <c r="AT84" s="142"/>
      <c r="AU84" s="142"/>
      <c r="AV84" s="142"/>
      <c r="AW84" s="142"/>
      <c r="AX84" s="142"/>
      <c r="AY84" s="142"/>
      <c r="AZ84" s="142"/>
      <c r="BA84" s="142"/>
      <c r="BB84" s="142"/>
      <c r="BC84" s="142"/>
      <c r="BD84" s="142"/>
      <c r="BE84" s="142"/>
      <c r="BF84" s="142"/>
      <c r="BG84" s="142"/>
      <c r="BH84" s="142"/>
      <c r="BI84" s="142"/>
      <c r="BJ84" s="142"/>
      <c r="BK84" s="142"/>
      <c r="BL84" s="142"/>
      <c r="BM84" s="142"/>
      <c r="BN84" s="142"/>
      <c r="BO84" s="142"/>
      <c r="BP84" s="142"/>
      <c r="BQ84" s="142"/>
      <c r="BR84" s="142"/>
      <c r="BS84" s="142"/>
    </row>
    <row r="85" spans="1:71" ht="16.5" x14ac:dyDescent="0.3">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c r="AA85" s="142"/>
      <c r="AB85" s="142"/>
      <c r="AC85" s="142"/>
      <c r="AD85" s="142"/>
      <c r="AE85" s="142"/>
      <c r="AF85" s="142"/>
      <c r="AG85" s="142"/>
      <c r="AH85" s="142"/>
      <c r="AI85" s="142"/>
      <c r="AJ85" s="142"/>
      <c r="AK85" s="142"/>
      <c r="AL85" s="142"/>
      <c r="AM85" s="142"/>
      <c r="AN85" s="142"/>
      <c r="AO85" s="142"/>
      <c r="AP85" s="142"/>
      <c r="AQ85" s="142"/>
      <c r="AR85" s="142"/>
      <c r="AS85" s="142"/>
      <c r="AT85" s="142"/>
      <c r="AU85" s="142"/>
      <c r="AV85" s="142"/>
      <c r="AW85" s="142"/>
      <c r="AX85" s="142"/>
      <c r="AY85" s="142"/>
      <c r="AZ85" s="142"/>
      <c r="BA85" s="142"/>
      <c r="BB85" s="142"/>
      <c r="BC85" s="142"/>
      <c r="BD85" s="142"/>
      <c r="BE85" s="142"/>
      <c r="BF85" s="142"/>
      <c r="BG85" s="142"/>
      <c r="BH85" s="142"/>
      <c r="BI85" s="142"/>
      <c r="BJ85" s="142"/>
      <c r="BK85" s="142"/>
      <c r="BL85" s="142"/>
      <c r="BM85" s="142"/>
      <c r="BN85" s="142"/>
      <c r="BO85" s="142"/>
      <c r="BP85" s="142"/>
      <c r="BQ85" s="142"/>
      <c r="BR85" s="142"/>
      <c r="BS85" s="142"/>
    </row>
    <row r="86" spans="1:71" ht="16.5" x14ac:dyDescent="0.3">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c r="AA86" s="142"/>
      <c r="AB86" s="142"/>
      <c r="AC86" s="142"/>
      <c r="AD86" s="142"/>
      <c r="AE86" s="142"/>
      <c r="AF86" s="142"/>
      <c r="AG86" s="142"/>
      <c r="AH86" s="142"/>
      <c r="AI86" s="142"/>
      <c r="AJ86" s="142"/>
      <c r="AK86" s="142"/>
      <c r="AL86" s="142"/>
      <c r="AM86" s="142"/>
      <c r="AN86" s="142"/>
      <c r="AO86" s="142"/>
      <c r="AP86" s="142"/>
      <c r="AQ86" s="142"/>
      <c r="AR86" s="142"/>
      <c r="AS86" s="142"/>
      <c r="AT86" s="142"/>
      <c r="AU86" s="142"/>
      <c r="AV86" s="142"/>
      <c r="AW86" s="142"/>
      <c r="AX86" s="142"/>
      <c r="AY86" s="142"/>
      <c r="AZ86" s="142"/>
      <c r="BA86" s="142"/>
      <c r="BB86" s="142"/>
      <c r="BC86" s="142"/>
      <c r="BD86" s="142"/>
      <c r="BE86" s="142"/>
      <c r="BF86" s="142"/>
      <c r="BG86" s="142"/>
      <c r="BH86" s="142"/>
      <c r="BI86" s="142"/>
      <c r="BJ86" s="142"/>
      <c r="BK86" s="142"/>
      <c r="BL86" s="142"/>
      <c r="BM86" s="142"/>
      <c r="BN86" s="142"/>
      <c r="BO86" s="142"/>
      <c r="BP86" s="142"/>
      <c r="BQ86" s="142"/>
      <c r="BR86" s="142"/>
      <c r="BS86" s="142"/>
    </row>
    <row r="87" spans="1:71" ht="16.5" x14ac:dyDescent="0.3">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c r="AA87" s="142"/>
      <c r="AB87" s="142"/>
      <c r="AC87" s="142"/>
      <c r="AD87" s="142"/>
      <c r="AE87" s="142"/>
      <c r="AF87" s="142"/>
      <c r="AG87" s="142"/>
      <c r="AH87" s="142"/>
      <c r="AI87" s="142"/>
      <c r="AJ87" s="142"/>
      <c r="AK87" s="142"/>
      <c r="AL87" s="142"/>
      <c r="AM87" s="142"/>
      <c r="AN87" s="142"/>
      <c r="AO87" s="142"/>
      <c r="AP87" s="142"/>
      <c r="AQ87" s="142"/>
      <c r="AR87" s="142"/>
      <c r="AS87" s="142"/>
      <c r="AT87" s="142"/>
      <c r="AU87" s="142"/>
      <c r="AV87" s="142"/>
      <c r="AW87" s="142"/>
      <c r="AX87" s="142"/>
      <c r="AY87" s="142"/>
      <c r="AZ87" s="142"/>
      <c r="BA87" s="142"/>
      <c r="BB87" s="142"/>
      <c r="BC87" s="142"/>
      <c r="BD87" s="142"/>
      <c r="BE87" s="142"/>
      <c r="BF87" s="142"/>
      <c r="BG87" s="142"/>
      <c r="BH87" s="142"/>
      <c r="BI87" s="142"/>
      <c r="BJ87" s="142"/>
      <c r="BK87" s="142"/>
      <c r="BL87" s="142"/>
      <c r="BM87" s="142"/>
      <c r="BN87" s="142"/>
      <c r="BO87" s="142"/>
      <c r="BP87" s="142"/>
      <c r="BQ87" s="142"/>
      <c r="BR87" s="142"/>
      <c r="BS87" s="142"/>
    </row>
    <row r="88" spans="1:71" ht="16.5" x14ac:dyDescent="0.3">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c r="AA88" s="142"/>
      <c r="AB88" s="142"/>
      <c r="AC88" s="142"/>
      <c r="AD88" s="142"/>
      <c r="AE88" s="142"/>
      <c r="AF88" s="142"/>
      <c r="AG88" s="142"/>
      <c r="AH88" s="142"/>
      <c r="AI88" s="142"/>
      <c r="AJ88" s="142"/>
      <c r="AK88" s="142"/>
      <c r="AL88" s="142"/>
      <c r="AM88" s="142"/>
      <c r="AN88" s="142"/>
      <c r="AO88" s="142"/>
      <c r="AP88" s="142"/>
      <c r="AQ88" s="142"/>
      <c r="AR88" s="142"/>
      <c r="AS88" s="142"/>
      <c r="AT88" s="142"/>
      <c r="AU88" s="142"/>
      <c r="AV88" s="142"/>
      <c r="AW88" s="142"/>
      <c r="AX88" s="142"/>
      <c r="AY88" s="142"/>
      <c r="AZ88" s="142"/>
      <c r="BA88" s="142"/>
      <c r="BB88" s="142"/>
      <c r="BC88" s="142"/>
      <c r="BD88" s="142"/>
      <c r="BE88" s="142"/>
      <c r="BF88" s="142"/>
      <c r="BG88" s="142"/>
      <c r="BH88" s="142"/>
      <c r="BI88" s="142"/>
      <c r="BJ88" s="142"/>
      <c r="BK88" s="142"/>
      <c r="BL88" s="142"/>
      <c r="BM88" s="142"/>
      <c r="BN88" s="142"/>
      <c r="BO88" s="142"/>
      <c r="BP88" s="142"/>
      <c r="BQ88" s="142"/>
      <c r="BR88" s="142"/>
      <c r="BS88" s="142"/>
    </row>
    <row r="89" spans="1:71" ht="16.5" x14ac:dyDescent="0.3">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c r="AA89" s="142"/>
      <c r="AB89" s="142"/>
      <c r="AC89" s="142"/>
      <c r="AD89" s="142"/>
      <c r="AE89" s="142"/>
      <c r="AF89" s="142"/>
      <c r="AG89" s="142"/>
      <c r="AH89" s="142"/>
      <c r="AI89" s="142"/>
      <c r="AJ89" s="142"/>
      <c r="AK89" s="142"/>
      <c r="AL89" s="142"/>
      <c r="AM89" s="142"/>
      <c r="AN89" s="142"/>
      <c r="AO89" s="142"/>
      <c r="AP89" s="142"/>
      <c r="AQ89" s="142"/>
      <c r="AR89" s="142"/>
      <c r="AS89" s="142"/>
      <c r="AT89" s="142"/>
      <c r="AU89" s="142"/>
      <c r="AV89" s="142"/>
      <c r="AW89" s="142"/>
      <c r="AX89" s="142"/>
      <c r="AY89" s="142"/>
      <c r="AZ89" s="142"/>
      <c r="BA89" s="142"/>
      <c r="BB89" s="142"/>
      <c r="BC89" s="142"/>
      <c r="BD89" s="142"/>
      <c r="BE89" s="142"/>
      <c r="BF89" s="142"/>
      <c r="BG89" s="142"/>
      <c r="BH89" s="142"/>
      <c r="BI89" s="142"/>
      <c r="BJ89" s="142"/>
      <c r="BK89" s="142"/>
      <c r="BL89" s="142"/>
      <c r="BM89" s="142"/>
      <c r="BN89" s="142"/>
      <c r="BO89" s="142"/>
      <c r="BP89" s="142"/>
      <c r="BQ89" s="142"/>
      <c r="BR89" s="142"/>
      <c r="BS89" s="142"/>
    </row>
    <row r="90" spans="1:71" ht="16.5" x14ac:dyDescent="0.3">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c r="AA90" s="142"/>
      <c r="AB90" s="142"/>
      <c r="AC90" s="142"/>
      <c r="AD90" s="142"/>
      <c r="AE90" s="142"/>
      <c r="AF90" s="142"/>
      <c r="AG90" s="142"/>
      <c r="AH90" s="142"/>
      <c r="AI90" s="142"/>
      <c r="AJ90" s="142"/>
      <c r="AK90" s="142"/>
      <c r="AL90" s="142"/>
      <c r="AM90" s="142"/>
      <c r="AN90" s="142"/>
      <c r="AO90" s="142"/>
      <c r="AP90" s="142"/>
      <c r="AQ90" s="142"/>
      <c r="AR90" s="142"/>
      <c r="AS90" s="142"/>
      <c r="AT90" s="142"/>
      <c r="AU90" s="142"/>
      <c r="AV90" s="142"/>
      <c r="AW90" s="142"/>
      <c r="AX90" s="142"/>
      <c r="AY90" s="142"/>
      <c r="AZ90" s="142"/>
      <c r="BA90" s="142"/>
      <c r="BB90" s="142"/>
      <c r="BC90" s="142"/>
      <c r="BD90" s="142"/>
      <c r="BE90" s="142"/>
      <c r="BF90" s="142"/>
      <c r="BG90" s="142"/>
      <c r="BH90" s="142"/>
      <c r="BI90" s="142"/>
      <c r="BJ90" s="142"/>
      <c r="BK90" s="142"/>
      <c r="BL90" s="142"/>
      <c r="BM90" s="142"/>
      <c r="BN90" s="142"/>
      <c r="BO90" s="142"/>
      <c r="BP90" s="142"/>
      <c r="BQ90" s="142"/>
      <c r="BR90" s="142"/>
      <c r="BS90" s="142"/>
    </row>
    <row r="91" spans="1:71" ht="16.5" x14ac:dyDescent="0.3">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2"/>
      <c r="AN91" s="142"/>
      <c r="AO91" s="142"/>
      <c r="AP91" s="142"/>
      <c r="AQ91" s="142"/>
      <c r="AR91" s="142"/>
      <c r="AS91" s="142"/>
      <c r="AT91" s="142"/>
      <c r="AU91" s="142"/>
      <c r="AV91" s="142"/>
      <c r="AW91" s="142"/>
      <c r="AX91" s="142"/>
      <c r="AY91" s="142"/>
      <c r="AZ91" s="142"/>
      <c r="BA91" s="142"/>
      <c r="BB91" s="142"/>
      <c r="BC91" s="142"/>
      <c r="BD91" s="142"/>
      <c r="BE91" s="142"/>
      <c r="BF91" s="142"/>
      <c r="BG91" s="142"/>
      <c r="BH91" s="142"/>
      <c r="BI91" s="142"/>
      <c r="BJ91" s="142"/>
      <c r="BK91" s="142"/>
      <c r="BL91" s="142"/>
      <c r="BM91" s="142"/>
      <c r="BN91" s="142"/>
      <c r="BO91" s="142"/>
      <c r="BP91" s="142"/>
      <c r="BQ91" s="142"/>
      <c r="BR91" s="142"/>
      <c r="BS91" s="142"/>
    </row>
    <row r="92" spans="1:71" ht="16.5" x14ac:dyDescent="0.3">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c r="AA92" s="142"/>
      <c r="AB92" s="142"/>
      <c r="AC92" s="142"/>
      <c r="AD92" s="142"/>
      <c r="AE92" s="142"/>
      <c r="AF92" s="142"/>
      <c r="AG92" s="142"/>
      <c r="AH92" s="142"/>
      <c r="AI92" s="142"/>
      <c r="AJ92" s="142"/>
      <c r="AK92" s="142"/>
      <c r="AL92" s="142"/>
      <c r="AM92" s="142"/>
      <c r="AN92" s="142"/>
      <c r="AO92" s="142"/>
      <c r="AP92" s="142"/>
      <c r="AQ92" s="142"/>
      <c r="AR92" s="142"/>
      <c r="AS92" s="142"/>
      <c r="AT92" s="142"/>
      <c r="AU92" s="142"/>
      <c r="AV92" s="142"/>
      <c r="AW92" s="142"/>
      <c r="AX92" s="142"/>
      <c r="AY92" s="142"/>
      <c r="AZ92" s="142"/>
      <c r="BA92" s="142"/>
      <c r="BB92" s="142"/>
      <c r="BC92" s="142"/>
      <c r="BD92" s="142"/>
      <c r="BE92" s="142"/>
      <c r="BF92" s="142"/>
      <c r="BG92" s="142"/>
      <c r="BH92" s="142"/>
      <c r="BI92" s="142"/>
      <c r="BJ92" s="142"/>
      <c r="BK92" s="142"/>
      <c r="BL92" s="142"/>
      <c r="BM92" s="142"/>
      <c r="BN92" s="142"/>
      <c r="BO92" s="142"/>
      <c r="BP92" s="142"/>
      <c r="BQ92" s="142"/>
      <c r="BR92" s="142"/>
      <c r="BS92" s="142"/>
    </row>
    <row r="93" spans="1:71" ht="16.5" x14ac:dyDescent="0.3">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c r="AA93" s="142"/>
      <c r="AB93" s="142"/>
      <c r="AC93" s="142"/>
      <c r="AD93" s="142"/>
      <c r="AE93" s="142"/>
      <c r="AF93" s="142"/>
      <c r="AG93" s="142"/>
      <c r="AH93" s="142"/>
      <c r="AI93" s="142"/>
      <c r="AJ93" s="142"/>
      <c r="AK93" s="142"/>
      <c r="AL93" s="142"/>
      <c r="AM93" s="142"/>
      <c r="AN93" s="142"/>
      <c r="AO93" s="142"/>
      <c r="AP93" s="142"/>
      <c r="AQ93" s="142"/>
      <c r="AR93" s="142"/>
      <c r="AS93" s="142"/>
      <c r="AT93" s="142"/>
      <c r="AU93" s="142"/>
      <c r="AV93" s="142"/>
      <c r="AW93" s="142"/>
      <c r="AX93" s="142"/>
      <c r="AY93" s="142"/>
      <c r="AZ93" s="142"/>
      <c r="BA93" s="142"/>
      <c r="BB93" s="142"/>
      <c r="BC93" s="142"/>
      <c r="BD93" s="142"/>
      <c r="BE93" s="142"/>
      <c r="BF93" s="142"/>
      <c r="BG93" s="142"/>
      <c r="BH93" s="142"/>
      <c r="BI93" s="142"/>
      <c r="BJ93" s="142"/>
      <c r="BK93" s="142"/>
      <c r="BL93" s="142"/>
      <c r="BM93" s="142"/>
      <c r="BN93" s="142"/>
      <c r="BO93" s="142"/>
      <c r="BP93" s="142"/>
      <c r="BQ93" s="142"/>
      <c r="BR93" s="142"/>
      <c r="BS93" s="142"/>
    </row>
    <row r="94" spans="1:71" ht="16.5" x14ac:dyDescent="0.3">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c r="AA94" s="142"/>
      <c r="AB94" s="142"/>
      <c r="AC94" s="142"/>
      <c r="AD94" s="142"/>
      <c r="AE94" s="142"/>
      <c r="AF94" s="142"/>
      <c r="AG94" s="142"/>
      <c r="AH94" s="142"/>
      <c r="AI94" s="142"/>
      <c r="AJ94" s="142"/>
      <c r="AK94" s="142"/>
      <c r="AL94" s="142"/>
      <c r="AM94" s="142"/>
      <c r="AN94" s="142"/>
      <c r="AO94" s="142"/>
      <c r="AP94" s="142"/>
      <c r="AQ94" s="142"/>
      <c r="AR94" s="142"/>
      <c r="AS94" s="142"/>
      <c r="AT94" s="142"/>
      <c r="AU94" s="142"/>
      <c r="AV94" s="142"/>
      <c r="AW94" s="142"/>
      <c r="AX94" s="142"/>
      <c r="AY94" s="142"/>
      <c r="AZ94" s="142"/>
      <c r="BA94" s="142"/>
      <c r="BB94" s="142"/>
      <c r="BC94" s="142"/>
      <c r="BD94" s="142"/>
      <c r="BE94" s="142"/>
      <c r="BF94" s="142"/>
      <c r="BG94" s="142"/>
      <c r="BH94" s="142"/>
      <c r="BI94" s="142"/>
      <c r="BJ94" s="142"/>
      <c r="BK94" s="142"/>
      <c r="BL94" s="142"/>
      <c r="BM94" s="142"/>
      <c r="BN94" s="142"/>
      <c r="BO94" s="142"/>
      <c r="BP94" s="142"/>
      <c r="BQ94" s="142"/>
      <c r="BR94" s="142"/>
      <c r="BS94" s="142"/>
    </row>
    <row r="95" spans="1:71" ht="16.5" x14ac:dyDescent="0.3">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c r="AA95" s="142"/>
      <c r="AB95" s="142"/>
      <c r="AC95" s="142"/>
      <c r="AD95" s="142"/>
      <c r="AE95" s="142"/>
      <c r="AF95" s="142"/>
      <c r="AG95" s="142"/>
      <c r="AH95" s="142"/>
      <c r="AI95" s="142"/>
      <c r="AJ95" s="142"/>
      <c r="AK95" s="142"/>
      <c r="AL95" s="142"/>
      <c r="AM95" s="142"/>
      <c r="AN95" s="142"/>
      <c r="AO95" s="142"/>
      <c r="AP95" s="142"/>
      <c r="AQ95" s="142"/>
      <c r="AR95" s="142"/>
      <c r="AS95" s="142"/>
      <c r="AT95" s="142"/>
      <c r="AU95" s="142"/>
      <c r="AV95" s="142"/>
      <c r="AW95" s="142"/>
      <c r="AX95" s="142"/>
      <c r="AY95" s="142"/>
      <c r="AZ95" s="142"/>
      <c r="BA95" s="142"/>
      <c r="BB95" s="142"/>
      <c r="BC95" s="142"/>
      <c r="BD95" s="142"/>
      <c r="BE95" s="142"/>
      <c r="BF95" s="142"/>
      <c r="BG95" s="142"/>
      <c r="BH95" s="142"/>
      <c r="BI95" s="142"/>
      <c r="BJ95" s="142"/>
      <c r="BK95" s="142"/>
      <c r="BL95" s="142"/>
      <c r="BM95" s="142"/>
      <c r="BN95" s="142"/>
      <c r="BO95" s="142"/>
      <c r="BP95" s="142"/>
      <c r="BQ95" s="142"/>
      <c r="BR95" s="142"/>
      <c r="BS95" s="142"/>
    </row>
    <row r="96" spans="1:71" ht="16.5" x14ac:dyDescent="0.3">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c r="AA96" s="142"/>
      <c r="AB96" s="142"/>
      <c r="AC96" s="142"/>
      <c r="AD96" s="142"/>
      <c r="AE96" s="142"/>
      <c r="AF96" s="142"/>
      <c r="AG96" s="142"/>
      <c r="AH96" s="142"/>
      <c r="AI96" s="142"/>
      <c r="AJ96" s="142"/>
      <c r="AK96" s="142"/>
      <c r="AL96" s="142"/>
      <c r="AM96" s="142"/>
      <c r="AN96" s="142"/>
      <c r="AO96" s="142"/>
      <c r="AP96" s="142"/>
      <c r="AQ96" s="142"/>
      <c r="AR96" s="142"/>
      <c r="AS96" s="142"/>
      <c r="AT96" s="142"/>
      <c r="AU96" s="142"/>
      <c r="AV96" s="142"/>
      <c r="AW96" s="142"/>
      <c r="AX96" s="142"/>
      <c r="AY96" s="142"/>
      <c r="AZ96" s="142"/>
      <c r="BA96" s="142"/>
      <c r="BB96" s="142"/>
      <c r="BC96" s="142"/>
      <c r="BD96" s="142"/>
      <c r="BE96" s="142"/>
      <c r="BF96" s="142"/>
      <c r="BG96" s="142"/>
      <c r="BH96" s="142"/>
      <c r="BI96" s="142"/>
      <c r="BJ96" s="142"/>
      <c r="BK96" s="142"/>
      <c r="BL96" s="142"/>
      <c r="BM96" s="142"/>
      <c r="BN96" s="142"/>
      <c r="BO96" s="142"/>
      <c r="BP96" s="142"/>
      <c r="BQ96" s="142"/>
      <c r="BR96" s="142"/>
      <c r="BS96" s="142"/>
    </row>
    <row r="97" spans="1:71" ht="16.5" x14ac:dyDescent="0.3">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c r="AA97" s="142"/>
      <c r="AB97" s="142"/>
      <c r="AC97" s="142"/>
      <c r="AD97" s="142"/>
      <c r="AE97" s="142"/>
      <c r="AF97" s="142"/>
      <c r="AG97" s="142"/>
      <c r="AH97" s="142"/>
      <c r="AI97" s="142"/>
      <c r="AJ97" s="142"/>
      <c r="AK97" s="142"/>
      <c r="AL97" s="142"/>
      <c r="AM97" s="142"/>
      <c r="AN97" s="142"/>
      <c r="AO97" s="142"/>
      <c r="AP97" s="142"/>
      <c r="AQ97" s="142"/>
      <c r="AR97" s="142"/>
      <c r="AS97" s="142"/>
      <c r="AT97" s="142"/>
      <c r="AU97" s="142"/>
      <c r="AV97" s="142"/>
      <c r="AW97" s="142"/>
      <c r="AX97" s="142"/>
      <c r="AY97" s="142"/>
      <c r="AZ97" s="142"/>
      <c r="BA97" s="142"/>
      <c r="BB97" s="142"/>
      <c r="BC97" s="142"/>
      <c r="BD97" s="142"/>
      <c r="BE97" s="142"/>
      <c r="BF97" s="142"/>
      <c r="BG97" s="142"/>
      <c r="BH97" s="142"/>
      <c r="BI97" s="142"/>
      <c r="BJ97" s="142"/>
      <c r="BK97" s="142"/>
      <c r="BL97" s="142"/>
      <c r="BM97" s="142"/>
      <c r="BN97" s="142"/>
      <c r="BO97" s="142"/>
      <c r="BP97" s="142"/>
      <c r="BQ97" s="142"/>
      <c r="BR97" s="142"/>
      <c r="BS97" s="142"/>
    </row>
    <row r="98" spans="1:71" ht="16.5" x14ac:dyDescent="0.3">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c r="AA98" s="142"/>
      <c r="AB98" s="142"/>
      <c r="AC98" s="142"/>
      <c r="AD98" s="142"/>
      <c r="AE98" s="142"/>
      <c r="AF98" s="142"/>
      <c r="AG98" s="142"/>
      <c r="AH98" s="142"/>
      <c r="AI98" s="142"/>
      <c r="AJ98" s="142"/>
      <c r="AK98" s="142"/>
      <c r="AL98" s="142"/>
      <c r="AM98" s="142"/>
      <c r="AN98" s="142"/>
      <c r="AO98" s="142"/>
      <c r="AP98" s="142"/>
      <c r="AQ98" s="142"/>
      <c r="AR98" s="142"/>
      <c r="AS98" s="142"/>
      <c r="AT98" s="142"/>
      <c r="AU98" s="142"/>
      <c r="AV98" s="142"/>
      <c r="AW98" s="142"/>
      <c r="AX98" s="142"/>
      <c r="AY98" s="142"/>
      <c r="AZ98" s="142"/>
      <c r="BA98" s="142"/>
      <c r="BB98" s="142"/>
      <c r="BC98" s="142"/>
      <c r="BD98" s="142"/>
      <c r="BE98" s="142"/>
      <c r="BF98" s="142"/>
      <c r="BG98" s="142"/>
      <c r="BH98" s="142"/>
      <c r="BI98" s="142"/>
      <c r="BJ98" s="142"/>
      <c r="BK98" s="142"/>
      <c r="BL98" s="142"/>
      <c r="BM98" s="142"/>
      <c r="BN98" s="142"/>
      <c r="BO98" s="142"/>
      <c r="BP98" s="142"/>
      <c r="BQ98" s="142"/>
      <c r="BR98" s="142"/>
      <c r="BS98" s="142"/>
    </row>
    <row r="99" spans="1:71" ht="16.5" x14ac:dyDescent="0.3">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c r="AA99" s="142"/>
      <c r="AB99" s="142"/>
      <c r="AC99" s="142"/>
      <c r="AD99" s="142"/>
      <c r="AE99" s="142"/>
      <c r="AF99" s="142"/>
      <c r="AG99" s="142"/>
      <c r="AH99" s="142"/>
      <c r="AI99" s="142"/>
      <c r="AJ99" s="142"/>
      <c r="AK99" s="142"/>
      <c r="AL99" s="142"/>
      <c r="AM99" s="142"/>
      <c r="AN99" s="142"/>
      <c r="AO99" s="142"/>
      <c r="AP99" s="142"/>
      <c r="AQ99" s="142"/>
      <c r="AR99" s="142"/>
      <c r="AS99" s="142"/>
      <c r="AT99" s="142"/>
      <c r="AU99" s="142"/>
      <c r="AV99" s="142"/>
      <c r="AW99" s="142"/>
      <c r="AX99" s="142"/>
      <c r="AY99" s="142"/>
      <c r="AZ99" s="142"/>
      <c r="BA99" s="142"/>
      <c r="BB99" s="142"/>
      <c r="BC99" s="142"/>
      <c r="BD99" s="142"/>
      <c r="BE99" s="142"/>
      <c r="BF99" s="142"/>
      <c r="BG99" s="142"/>
      <c r="BH99" s="142"/>
      <c r="BI99" s="142"/>
      <c r="BJ99" s="142"/>
      <c r="BK99" s="142"/>
      <c r="BL99" s="142"/>
      <c r="BM99" s="142"/>
      <c r="BN99" s="142"/>
      <c r="BO99" s="142"/>
      <c r="BP99" s="142"/>
      <c r="BQ99" s="142"/>
      <c r="BR99" s="142"/>
      <c r="BS99" s="142"/>
    </row>
    <row r="100" spans="1:71" ht="16.5" x14ac:dyDescent="0.3">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c r="AA100" s="142"/>
      <c r="AB100" s="142"/>
      <c r="AC100" s="142"/>
      <c r="AD100" s="142"/>
      <c r="AE100" s="142"/>
      <c r="AF100" s="142"/>
      <c r="AG100" s="142"/>
      <c r="AH100" s="142"/>
      <c r="AI100" s="142"/>
      <c r="AJ100" s="142"/>
      <c r="AK100" s="142"/>
      <c r="AL100" s="142"/>
      <c r="AM100" s="142"/>
      <c r="AN100" s="142"/>
      <c r="AO100" s="142"/>
      <c r="AP100" s="142"/>
      <c r="AQ100" s="142"/>
      <c r="AR100" s="142"/>
      <c r="AS100" s="142"/>
      <c r="AT100" s="142"/>
      <c r="AU100" s="142"/>
      <c r="AV100" s="142"/>
      <c r="AW100" s="142"/>
      <c r="AX100" s="142"/>
      <c r="AY100" s="142"/>
      <c r="AZ100" s="142"/>
      <c r="BA100" s="142"/>
      <c r="BB100" s="142"/>
      <c r="BC100" s="142"/>
      <c r="BD100" s="142"/>
      <c r="BE100" s="142"/>
      <c r="BF100" s="142"/>
      <c r="BG100" s="142"/>
      <c r="BH100" s="142"/>
      <c r="BI100" s="142"/>
      <c r="BJ100" s="142"/>
      <c r="BK100" s="142"/>
      <c r="BL100" s="142"/>
      <c r="BM100" s="142"/>
      <c r="BN100" s="142"/>
      <c r="BO100" s="142"/>
      <c r="BP100" s="142"/>
      <c r="BQ100" s="142"/>
      <c r="BR100" s="142"/>
      <c r="BS100" s="142"/>
    </row>
    <row r="101" spans="1:71" ht="16.5" x14ac:dyDescent="0.3">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c r="AA101" s="142"/>
      <c r="AB101" s="142"/>
      <c r="AC101" s="142"/>
      <c r="AD101" s="142"/>
      <c r="AE101" s="142"/>
      <c r="AF101" s="142"/>
      <c r="AG101" s="142"/>
      <c r="AH101" s="142"/>
      <c r="AI101" s="142"/>
      <c r="AJ101" s="142"/>
      <c r="AK101" s="142"/>
      <c r="AL101" s="142"/>
      <c r="AM101" s="142"/>
      <c r="AN101" s="142"/>
      <c r="AO101" s="142"/>
      <c r="AP101" s="142"/>
      <c r="AQ101" s="142"/>
      <c r="AR101" s="142"/>
      <c r="AS101" s="142"/>
      <c r="AT101" s="142"/>
      <c r="AU101" s="142"/>
      <c r="AV101" s="142"/>
      <c r="AW101" s="142"/>
      <c r="AX101" s="142"/>
      <c r="AY101" s="142"/>
      <c r="AZ101" s="142"/>
      <c r="BA101" s="142"/>
      <c r="BB101" s="142"/>
      <c r="BC101" s="142"/>
      <c r="BD101" s="142"/>
      <c r="BE101" s="142"/>
      <c r="BF101" s="142"/>
      <c r="BG101" s="142"/>
      <c r="BH101" s="142"/>
      <c r="BI101" s="142"/>
      <c r="BJ101" s="142"/>
      <c r="BK101" s="142"/>
      <c r="BL101" s="142"/>
      <c r="BM101" s="142"/>
      <c r="BN101" s="142"/>
      <c r="BO101" s="142"/>
      <c r="BP101" s="142"/>
      <c r="BQ101" s="142"/>
      <c r="BR101" s="142"/>
      <c r="BS101" s="142"/>
    </row>
    <row r="102" spans="1:71" ht="16.5" x14ac:dyDescent="0.3">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c r="AA102" s="142"/>
      <c r="AB102" s="142"/>
      <c r="AC102" s="142"/>
      <c r="AD102" s="142"/>
      <c r="AE102" s="142"/>
      <c r="AF102" s="142"/>
      <c r="AG102" s="142"/>
      <c r="AH102" s="142"/>
      <c r="AI102" s="142"/>
      <c r="AJ102" s="142"/>
      <c r="AK102" s="142"/>
      <c r="AL102" s="142"/>
      <c r="AM102" s="142"/>
      <c r="AN102" s="142"/>
      <c r="AO102" s="142"/>
      <c r="AP102" s="142"/>
      <c r="AQ102" s="142"/>
      <c r="AR102" s="142"/>
      <c r="AS102" s="142"/>
      <c r="AT102" s="142"/>
      <c r="AU102" s="142"/>
      <c r="AV102" s="142"/>
      <c r="AW102" s="142"/>
      <c r="AX102" s="142"/>
      <c r="AY102" s="142"/>
      <c r="AZ102" s="142"/>
      <c r="BA102" s="142"/>
      <c r="BB102" s="142"/>
      <c r="BC102" s="142"/>
      <c r="BD102" s="142"/>
      <c r="BE102" s="142"/>
      <c r="BF102" s="142"/>
      <c r="BG102" s="142"/>
      <c r="BH102" s="142"/>
      <c r="BI102" s="142"/>
      <c r="BJ102" s="142"/>
      <c r="BK102" s="142"/>
      <c r="BL102" s="142"/>
      <c r="BM102" s="142"/>
      <c r="BN102" s="142"/>
      <c r="BO102" s="142"/>
      <c r="BP102" s="142"/>
      <c r="BQ102" s="142"/>
      <c r="BR102" s="142"/>
      <c r="BS102" s="142"/>
    </row>
    <row r="103" spans="1:71" ht="16.5" x14ac:dyDescent="0.3">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c r="AA103" s="142"/>
      <c r="AB103" s="142"/>
      <c r="AC103" s="142"/>
      <c r="AD103" s="142"/>
      <c r="AE103" s="142"/>
      <c r="AF103" s="142"/>
      <c r="AG103" s="142"/>
      <c r="AH103" s="142"/>
      <c r="AI103" s="142"/>
      <c r="AJ103" s="142"/>
      <c r="AK103" s="142"/>
      <c r="AL103" s="142"/>
      <c r="AM103" s="142"/>
      <c r="AN103" s="142"/>
      <c r="AO103" s="142"/>
      <c r="AP103" s="142"/>
      <c r="AQ103" s="142"/>
      <c r="AR103" s="142"/>
      <c r="AS103" s="142"/>
      <c r="AT103" s="142"/>
      <c r="AU103" s="142"/>
      <c r="AV103" s="142"/>
      <c r="AW103" s="142"/>
      <c r="AX103" s="142"/>
      <c r="AY103" s="142"/>
      <c r="AZ103" s="142"/>
      <c r="BA103" s="142"/>
      <c r="BB103" s="142"/>
      <c r="BC103" s="142"/>
      <c r="BD103" s="142"/>
      <c r="BE103" s="142"/>
      <c r="BF103" s="142"/>
      <c r="BG103" s="142"/>
      <c r="BH103" s="142"/>
      <c r="BI103" s="142"/>
      <c r="BJ103" s="142"/>
      <c r="BK103" s="142"/>
      <c r="BL103" s="142"/>
      <c r="BM103" s="142"/>
      <c r="BN103" s="142"/>
      <c r="BO103" s="142"/>
      <c r="BP103" s="142"/>
      <c r="BQ103" s="142"/>
      <c r="BR103" s="142"/>
      <c r="BS103" s="142"/>
    </row>
    <row r="104" spans="1:71" ht="16.5" x14ac:dyDescent="0.3">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c r="AA104" s="142"/>
      <c r="AB104" s="142"/>
      <c r="AC104" s="142"/>
      <c r="AD104" s="142"/>
      <c r="AE104" s="142"/>
      <c r="AF104" s="142"/>
      <c r="AG104" s="142"/>
      <c r="AH104" s="142"/>
      <c r="AI104" s="142"/>
      <c r="AJ104" s="142"/>
      <c r="AK104" s="142"/>
      <c r="AL104" s="142"/>
      <c r="AM104" s="142"/>
      <c r="AN104" s="142"/>
      <c r="AO104" s="142"/>
      <c r="AP104" s="142"/>
      <c r="AQ104" s="142"/>
      <c r="AR104" s="142"/>
      <c r="AS104" s="142"/>
      <c r="AT104" s="142"/>
      <c r="AU104" s="142"/>
      <c r="AV104" s="142"/>
      <c r="AW104" s="142"/>
      <c r="AX104" s="142"/>
      <c r="AY104" s="142"/>
      <c r="AZ104" s="142"/>
      <c r="BA104" s="142"/>
      <c r="BB104" s="142"/>
      <c r="BC104" s="142"/>
      <c r="BD104" s="142"/>
      <c r="BE104" s="142"/>
      <c r="BF104" s="142"/>
      <c r="BG104" s="142"/>
      <c r="BH104" s="142"/>
      <c r="BI104" s="142"/>
      <c r="BJ104" s="142"/>
      <c r="BK104" s="142"/>
      <c r="BL104" s="142"/>
      <c r="BM104" s="142"/>
      <c r="BN104" s="142"/>
      <c r="BO104" s="142"/>
      <c r="BP104" s="142"/>
      <c r="BQ104" s="142"/>
      <c r="BR104" s="142"/>
      <c r="BS104" s="142"/>
    </row>
    <row r="105" spans="1:71" ht="16.5" x14ac:dyDescent="0.3">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c r="AA105" s="142"/>
      <c r="AB105" s="142"/>
      <c r="AC105" s="142"/>
      <c r="AD105" s="142"/>
      <c r="AE105" s="142"/>
      <c r="AF105" s="142"/>
      <c r="AG105" s="142"/>
      <c r="AH105" s="142"/>
      <c r="AI105" s="142"/>
      <c r="AJ105" s="142"/>
      <c r="AK105" s="142"/>
      <c r="AL105" s="142"/>
      <c r="AM105" s="142"/>
      <c r="AN105" s="142"/>
      <c r="AO105" s="142"/>
      <c r="AP105" s="142"/>
      <c r="AQ105" s="142"/>
      <c r="AR105" s="142"/>
      <c r="AS105" s="142"/>
      <c r="AT105" s="142"/>
      <c r="AU105" s="142"/>
      <c r="AV105" s="142"/>
      <c r="AW105" s="142"/>
      <c r="AX105" s="142"/>
      <c r="AY105" s="142"/>
      <c r="AZ105" s="142"/>
      <c r="BA105" s="142"/>
      <c r="BB105" s="142"/>
      <c r="BC105" s="142"/>
      <c r="BD105" s="142"/>
      <c r="BE105" s="142"/>
      <c r="BF105" s="142"/>
      <c r="BG105" s="142"/>
      <c r="BH105" s="142"/>
      <c r="BI105" s="142"/>
      <c r="BJ105" s="142"/>
      <c r="BK105" s="142"/>
      <c r="BL105" s="142"/>
      <c r="BM105" s="142"/>
      <c r="BN105" s="142"/>
      <c r="BO105" s="142"/>
      <c r="BP105" s="142"/>
      <c r="BQ105" s="142"/>
      <c r="BR105" s="142"/>
      <c r="BS105" s="142"/>
    </row>
    <row r="106" spans="1:71" ht="16.5" x14ac:dyDescent="0.3">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142"/>
      <c r="AN106" s="142"/>
      <c r="AO106" s="142"/>
      <c r="AP106" s="142"/>
      <c r="AQ106" s="142"/>
      <c r="AR106" s="142"/>
      <c r="AS106" s="142"/>
      <c r="AT106" s="142"/>
      <c r="AU106" s="142"/>
      <c r="AV106" s="142"/>
      <c r="AW106" s="142"/>
      <c r="AX106" s="142"/>
      <c r="AY106" s="142"/>
      <c r="AZ106" s="142"/>
      <c r="BA106" s="142"/>
      <c r="BB106" s="142"/>
      <c r="BC106" s="142"/>
      <c r="BD106" s="142"/>
      <c r="BE106" s="142"/>
      <c r="BF106" s="142"/>
      <c r="BG106" s="142"/>
      <c r="BH106" s="142"/>
      <c r="BI106" s="142"/>
      <c r="BJ106" s="142"/>
      <c r="BK106" s="142"/>
      <c r="BL106" s="142"/>
      <c r="BM106" s="142"/>
      <c r="BN106" s="142"/>
      <c r="BO106" s="142"/>
      <c r="BP106" s="142"/>
      <c r="BQ106" s="142"/>
      <c r="BR106" s="142"/>
      <c r="BS106" s="142"/>
    </row>
    <row r="107" spans="1:71" ht="16.5" x14ac:dyDescent="0.3">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c r="AA107" s="142"/>
      <c r="AB107" s="142"/>
      <c r="AC107" s="142"/>
      <c r="AD107" s="142"/>
      <c r="AE107" s="142"/>
      <c r="AF107" s="142"/>
      <c r="AG107" s="142"/>
      <c r="AH107" s="142"/>
      <c r="AI107" s="142"/>
      <c r="AJ107" s="142"/>
      <c r="AK107" s="142"/>
      <c r="AL107" s="142"/>
      <c r="AM107" s="142"/>
      <c r="AN107" s="142"/>
      <c r="AO107" s="142"/>
      <c r="AP107" s="142"/>
      <c r="AQ107" s="142"/>
      <c r="AR107" s="142"/>
      <c r="AS107" s="142"/>
      <c r="AT107" s="142"/>
      <c r="AU107" s="142"/>
      <c r="AV107" s="142"/>
      <c r="AW107" s="142"/>
      <c r="AX107" s="142"/>
      <c r="AY107" s="142"/>
      <c r="AZ107" s="142"/>
      <c r="BA107" s="142"/>
      <c r="BB107" s="142"/>
      <c r="BC107" s="142"/>
      <c r="BD107" s="142"/>
      <c r="BE107" s="142"/>
      <c r="BF107" s="142"/>
      <c r="BG107" s="142"/>
      <c r="BH107" s="142"/>
      <c r="BI107" s="142"/>
      <c r="BJ107" s="142"/>
      <c r="BK107" s="142"/>
      <c r="BL107" s="142"/>
      <c r="BM107" s="142"/>
      <c r="BN107" s="142"/>
      <c r="BO107" s="142"/>
      <c r="BP107" s="142"/>
      <c r="BQ107" s="142"/>
      <c r="BR107" s="142"/>
      <c r="BS107" s="142"/>
    </row>
    <row r="108" spans="1:71" ht="16.5" x14ac:dyDescent="0.3">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c r="AA108" s="142"/>
      <c r="AB108" s="142"/>
      <c r="AC108" s="142"/>
      <c r="AD108" s="142"/>
      <c r="AE108" s="142"/>
      <c r="AF108" s="142"/>
      <c r="AG108" s="142"/>
      <c r="AH108" s="142"/>
      <c r="AI108" s="142"/>
      <c r="AJ108" s="142"/>
      <c r="AK108" s="142"/>
      <c r="AL108" s="142"/>
      <c r="AM108" s="142"/>
      <c r="AN108" s="142"/>
      <c r="AO108" s="142"/>
      <c r="AP108" s="142"/>
      <c r="AQ108" s="142"/>
      <c r="AR108" s="142"/>
      <c r="AS108" s="142"/>
      <c r="AT108" s="142"/>
      <c r="AU108" s="142"/>
      <c r="AV108" s="142"/>
      <c r="AW108" s="142"/>
      <c r="AX108" s="142"/>
      <c r="AY108" s="142"/>
      <c r="AZ108" s="142"/>
      <c r="BA108" s="142"/>
      <c r="BB108" s="142"/>
      <c r="BC108" s="142"/>
      <c r="BD108" s="142"/>
      <c r="BE108" s="142"/>
      <c r="BF108" s="142"/>
      <c r="BG108" s="142"/>
      <c r="BH108" s="142"/>
      <c r="BI108" s="142"/>
      <c r="BJ108" s="142"/>
      <c r="BK108" s="142"/>
      <c r="BL108" s="142"/>
      <c r="BM108" s="142"/>
      <c r="BN108" s="142"/>
      <c r="BO108" s="142"/>
      <c r="BP108" s="142"/>
      <c r="BQ108" s="142"/>
      <c r="BR108" s="142"/>
      <c r="BS108" s="142"/>
    </row>
    <row r="109" spans="1:71" ht="16.5" x14ac:dyDescent="0.3">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c r="AA109" s="142"/>
      <c r="AB109" s="142"/>
      <c r="AC109" s="142"/>
      <c r="AD109" s="142"/>
      <c r="AE109" s="142"/>
      <c r="AF109" s="142"/>
      <c r="AG109" s="142"/>
      <c r="AH109" s="142"/>
      <c r="AI109" s="142"/>
      <c r="AJ109" s="142"/>
      <c r="AK109" s="142"/>
      <c r="AL109" s="142"/>
      <c r="AM109" s="142"/>
      <c r="AN109" s="142"/>
      <c r="AO109" s="142"/>
      <c r="AP109" s="142"/>
      <c r="AQ109" s="142"/>
      <c r="AR109" s="142"/>
      <c r="AS109" s="142"/>
      <c r="AT109" s="142"/>
      <c r="AU109" s="142"/>
      <c r="AV109" s="142"/>
      <c r="AW109" s="142"/>
      <c r="AX109" s="142"/>
      <c r="AY109" s="142"/>
      <c r="AZ109" s="142"/>
      <c r="BA109" s="142"/>
      <c r="BB109" s="142"/>
      <c r="BC109" s="142"/>
      <c r="BD109" s="142"/>
      <c r="BE109" s="142"/>
      <c r="BF109" s="142"/>
      <c r="BG109" s="142"/>
      <c r="BH109" s="142"/>
      <c r="BI109" s="142"/>
      <c r="BJ109" s="142"/>
      <c r="BK109" s="142"/>
      <c r="BL109" s="142"/>
      <c r="BM109" s="142"/>
      <c r="BN109" s="142"/>
      <c r="BO109" s="142"/>
      <c r="BP109" s="142"/>
      <c r="BQ109" s="142"/>
      <c r="BR109" s="142"/>
      <c r="BS109" s="142"/>
    </row>
    <row r="110" spans="1:71" ht="16.5" x14ac:dyDescent="0.3">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c r="AA110" s="142"/>
      <c r="AB110" s="142"/>
      <c r="AC110" s="142"/>
      <c r="AD110" s="142"/>
      <c r="AE110" s="142"/>
      <c r="AF110" s="142"/>
      <c r="AG110" s="142"/>
      <c r="AH110" s="142"/>
      <c r="AI110" s="142"/>
      <c r="AJ110" s="142"/>
      <c r="AK110" s="142"/>
      <c r="AL110" s="142"/>
      <c r="AM110" s="142"/>
      <c r="AN110" s="142"/>
      <c r="AO110" s="142"/>
      <c r="AP110" s="142"/>
      <c r="AQ110" s="142"/>
      <c r="AR110" s="142"/>
      <c r="AS110" s="142"/>
      <c r="AT110" s="142"/>
      <c r="AU110" s="142"/>
      <c r="AV110" s="142"/>
      <c r="AW110" s="142"/>
      <c r="AX110" s="142"/>
      <c r="AY110" s="142"/>
      <c r="AZ110" s="142"/>
      <c r="BA110" s="142"/>
      <c r="BB110" s="142"/>
      <c r="BC110" s="142"/>
      <c r="BD110" s="142"/>
      <c r="BE110" s="142"/>
      <c r="BF110" s="142"/>
      <c r="BG110" s="142"/>
      <c r="BH110" s="142"/>
      <c r="BI110" s="142"/>
      <c r="BJ110" s="142"/>
      <c r="BK110" s="142"/>
      <c r="BL110" s="142"/>
      <c r="BM110" s="142"/>
      <c r="BN110" s="142"/>
      <c r="BO110" s="142"/>
      <c r="BP110" s="142"/>
      <c r="BQ110" s="142"/>
      <c r="BR110" s="142"/>
      <c r="BS110" s="142"/>
    </row>
    <row r="111" spans="1:71" ht="16.5" x14ac:dyDescent="0.3">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2"/>
      <c r="AE111" s="142"/>
      <c r="AF111" s="142"/>
      <c r="AG111" s="142"/>
      <c r="AH111" s="142"/>
      <c r="AI111" s="142"/>
      <c r="AJ111" s="142"/>
      <c r="AK111" s="142"/>
      <c r="AL111" s="142"/>
      <c r="AM111" s="142"/>
      <c r="AN111" s="142"/>
      <c r="AO111" s="142"/>
      <c r="AP111" s="142"/>
      <c r="AQ111" s="142"/>
      <c r="AR111" s="142"/>
      <c r="AS111" s="142"/>
      <c r="AT111" s="142"/>
      <c r="AU111" s="142"/>
      <c r="AV111" s="142"/>
      <c r="AW111" s="142"/>
      <c r="AX111" s="142"/>
      <c r="AY111" s="142"/>
      <c r="AZ111" s="142"/>
      <c r="BA111" s="142"/>
      <c r="BB111" s="142"/>
      <c r="BC111" s="142"/>
      <c r="BD111" s="142"/>
      <c r="BE111" s="142"/>
      <c r="BF111" s="142"/>
      <c r="BG111" s="142"/>
      <c r="BH111" s="142"/>
      <c r="BI111" s="142"/>
      <c r="BJ111" s="142"/>
      <c r="BK111" s="142"/>
      <c r="BL111" s="142"/>
      <c r="BM111" s="142"/>
      <c r="BN111" s="142"/>
      <c r="BO111" s="142"/>
      <c r="BP111" s="142"/>
      <c r="BQ111" s="142"/>
      <c r="BR111" s="142"/>
      <c r="BS111" s="142"/>
    </row>
    <row r="112" spans="1:71" ht="16.5" x14ac:dyDescent="0.3">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c r="AA112" s="142"/>
      <c r="AB112" s="142"/>
      <c r="AC112" s="142"/>
      <c r="AD112" s="142"/>
      <c r="AE112" s="142"/>
      <c r="AF112" s="142"/>
      <c r="AG112" s="142"/>
      <c r="AH112" s="142"/>
      <c r="AI112" s="142"/>
      <c r="AJ112" s="142"/>
      <c r="AK112" s="142"/>
      <c r="AL112" s="142"/>
      <c r="AM112" s="142"/>
      <c r="AN112" s="142"/>
      <c r="AO112" s="142"/>
      <c r="AP112" s="142"/>
      <c r="AQ112" s="142"/>
      <c r="AR112" s="142"/>
      <c r="AS112" s="142"/>
      <c r="AT112" s="142"/>
      <c r="AU112" s="142"/>
      <c r="AV112" s="142"/>
      <c r="AW112" s="142"/>
      <c r="AX112" s="142"/>
      <c r="AY112" s="142"/>
      <c r="AZ112" s="142"/>
      <c r="BA112" s="142"/>
      <c r="BB112" s="142"/>
      <c r="BC112" s="142"/>
      <c r="BD112" s="142"/>
      <c r="BE112" s="142"/>
      <c r="BF112" s="142"/>
      <c r="BG112" s="142"/>
      <c r="BH112" s="142"/>
      <c r="BI112" s="142"/>
      <c r="BJ112" s="142"/>
      <c r="BK112" s="142"/>
      <c r="BL112" s="142"/>
      <c r="BM112" s="142"/>
      <c r="BN112" s="142"/>
      <c r="BO112" s="142"/>
      <c r="BP112" s="142"/>
      <c r="BQ112" s="142"/>
      <c r="BR112" s="142"/>
      <c r="BS112" s="142"/>
    </row>
    <row r="113" spans="1:71" ht="16.5" x14ac:dyDescent="0.3">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c r="AA113" s="142"/>
      <c r="AB113" s="142"/>
      <c r="AC113" s="142"/>
      <c r="AD113" s="142"/>
      <c r="AE113" s="142"/>
      <c r="AF113" s="142"/>
      <c r="AG113" s="142"/>
      <c r="AH113" s="142"/>
      <c r="AI113" s="142"/>
      <c r="AJ113" s="142"/>
      <c r="AK113" s="142"/>
      <c r="AL113" s="142"/>
      <c r="AM113" s="142"/>
      <c r="AN113" s="142"/>
      <c r="AO113" s="142"/>
      <c r="AP113" s="142"/>
      <c r="AQ113" s="142"/>
      <c r="AR113" s="142"/>
      <c r="AS113" s="142"/>
      <c r="AT113" s="142"/>
      <c r="AU113" s="142"/>
      <c r="AV113" s="142"/>
      <c r="AW113" s="142"/>
      <c r="AX113" s="142"/>
      <c r="AY113" s="142"/>
      <c r="AZ113" s="142"/>
      <c r="BA113" s="142"/>
      <c r="BB113" s="142"/>
      <c r="BC113" s="142"/>
      <c r="BD113" s="142"/>
      <c r="BE113" s="142"/>
      <c r="BF113" s="142"/>
      <c r="BG113" s="142"/>
      <c r="BH113" s="142"/>
      <c r="BI113" s="142"/>
      <c r="BJ113" s="142"/>
      <c r="BK113" s="142"/>
      <c r="BL113" s="142"/>
      <c r="BM113" s="142"/>
      <c r="BN113" s="142"/>
      <c r="BO113" s="142"/>
      <c r="BP113" s="142"/>
      <c r="BQ113" s="142"/>
      <c r="BR113" s="142"/>
      <c r="BS113" s="142"/>
    </row>
    <row r="114" spans="1:71" ht="16.5" x14ac:dyDescent="0.3">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c r="AA114" s="142"/>
      <c r="AB114" s="142"/>
      <c r="AC114" s="142"/>
      <c r="AD114" s="142"/>
      <c r="AE114" s="142"/>
      <c r="AF114" s="142"/>
      <c r="AG114" s="142"/>
      <c r="AH114" s="142"/>
      <c r="AI114" s="142"/>
      <c r="AJ114" s="142"/>
      <c r="AK114" s="142"/>
      <c r="AL114" s="142"/>
      <c r="AM114" s="142"/>
      <c r="AN114" s="142"/>
      <c r="AO114" s="142"/>
      <c r="AP114" s="142"/>
      <c r="AQ114" s="142"/>
      <c r="AR114" s="142"/>
      <c r="AS114" s="142"/>
      <c r="AT114" s="142"/>
      <c r="AU114" s="142"/>
      <c r="AV114" s="142"/>
      <c r="AW114" s="142"/>
      <c r="AX114" s="142"/>
      <c r="AY114" s="142"/>
      <c r="AZ114" s="142"/>
      <c r="BA114" s="142"/>
      <c r="BB114" s="142"/>
      <c r="BC114" s="142"/>
      <c r="BD114" s="142"/>
      <c r="BE114" s="142"/>
      <c r="BF114" s="142"/>
      <c r="BG114" s="142"/>
      <c r="BH114" s="142"/>
      <c r="BI114" s="142"/>
      <c r="BJ114" s="142"/>
      <c r="BK114" s="142"/>
      <c r="BL114" s="142"/>
      <c r="BM114" s="142"/>
      <c r="BN114" s="142"/>
      <c r="BO114" s="142"/>
      <c r="BP114" s="142"/>
      <c r="BQ114" s="142"/>
      <c r="BR114" s="142"/>
      <c r="BS114" s="142"/>
    </row>
    <row r="115" spans="1:71" ht="16.5" x14ac:dyDescent="0.3">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c r="AA115" s="142"/>
      <c r="AB115" s="142"/>
      <c r="AC115" s="142"/>
      <c r="AD115" s="142"/>
      <c r="AE115" s="142"/>
      <c r="AF115" s="142"/>
      <c r="AG115" s="142"/>
      <c r="AH115" s="142"/>
      <c r="AI115" s="142"/>
      <c r="AJ115" s="142"/>
      <c r="AK115" s="142"/>
      <c r="AL115" s="142"/>
      <c r="AM115" s="142"/>
      <c r="AN115" s="142"/>
      <c r="AO115" s="142"/>
      <c r="AP115" s="142"/>
      <c r="AQ115" s="142"/>
      <c r="AR115" s="142"/>
      <c r="AS115" s="142"/>
      <c r="AT115" s="142"/>
      <c r="AU115" s="142"/>
      <c r="AV115" s="142"/>
      <c r="AW115" s="142"/>
      <c r="AX115" s="142"/>
      <c r="AY115" s="142"/>
      <c r="AZ115" s="142"/>
      <c r="BA115" s="142"/>
      <c r="BB115" s="142"/>
      <c r="BC115" s="142"/>
      <c r="BD115" s="142"/>
      <c r="BE115" s="142"/>
      <c r="BF115" s="142"/>
      <c r="BG115" s="142"/>
      <c r="BH115" s="142"/>
      <c r="BI115" s="142"/>
      <c r="BJ115" s="142"/>
      <c r="BK115" s="142"/>
      <c r="BL115" s="142"/>
      <c r="BM115" s="142"/>
      <c r="BN115" s="142"/>
      <c r="BO115" s="142"/>
      <c r="BP115" s="142"/>
      <c r="BQ115" s="142"/>
      <c r="BR115" s="142"/>
      <c r="BS115" s="142"/>
    </row>
    <row r="116" spans="1:71" ht="16.5" x14ac:dyDescent="0.3">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c r="AA116" s="142"/>
      <c r="AB116" s="142"/>
      <c r="AC116" s="142"/>
      <c r="AD116" s="142"/>
      <c r="AE116" s="142"/>
      <c r="AF116" s="142"/>
      <c r="AG116" s="142"/>
      <c r="AH116" s="142"/>
      <c r="AI116" s="142"/>
      <c r="AJ116" s="142"/>
      <c r="AK116" s="142"/>
      <c r="AL116" s="142"/>
      <c r="AM116" s="142"/>
      <c r="AN116" s="142"/>
      <c r="AO116" s="142"/>
      <c r="AP116" s="142"/>
      <c r="AQ116" s="142"/>
      <c r="AR116" s="142"/>
      <c r="AS116" s="142"/>
      <c r="AT116" s="142"/>
      <c r="AU116" s="142"/>
      <c r="AV116" s="142"/>
      <c r="AW116" s="142"/>
      <c r="AX116" s="142"/>
      <c r="AY116" s="142"/>
      <c r="AZ116" s="142"/>
      <c r="BA116" s="142"/>
      <c r="BB116" s="142"/>
      <c r="BC116" s="142"/>
      <c r="BD116" s="142"/>
      <c r="BE116" s="142"/>
      <c r="BF116" s="142"/>
      <c r="BG116" s="142"/>
      <c r="BH116" s="142"/>
      <c r="BI116" s="142"/>
      <c r="BJ116" s="142"/>
      <c r="BK116" s="142"/>
      <c r="BL116" s="142"/>
      <c r="BM116" s="142"/>
      <c r="BN116" s="142"/>
      <c r="BO116" s="142"/>
      <c r="BP116" s="142"/>
      <c r="BQ116" s="142"/>
      <c r="BR116" s="142"/>
      <c r="BS116" s="142"/>
    </row>
    <row r="117" spans="1:71" ht="16.5" x14ac:dyDescent="0.3">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c r="AA117" s="142"/>
      <c r="AB117" s="142"/>
      <c r="AC117" s="142"/>
      <c r="AD117" s="142"/>
      <c r="AE117" s="142"/>
      <c r="AF117" s="142"/>
      <c r="AG117" s="142"/>
      <c r="AH117" s="142"/>
      <c r="AI117" s="142"/>
      <c r="AJ117" s="142"/>
      <c r="AK117" s="142"/>
      <c r="AL117" s="142"/>
      <c r="AM117" s="142"/>
      <c r="AN117" s="142"/>
      <c r="AO117" s="142"/>
      <c r="AP117" s="142"/>
      <c r="AQ117" s="142"/>
      <c r="AR117" s="142"/>
      <c r="AS117" s="142"/>
      <c r="AT117" s="142"/>
      <c r="AU117" s="142"/>
      <c r="AV117" s="142"/>
      <c r="AW117" s="142"/>
      <c r="AX117" s="142"/>
      <c r="AY117" s="142"/>
      <c r="AZ117" s="142"/>
      <c r="BA117" s="142"/>
      <c r="BB117" s="142"/>
      <c r="BC117" s="142"/>
      <c r="BD117" s="142"/>
      <c r="BE117" s="142"/>
      <c r="BF117" s="142"/>
      <c r="BG117" s="142"/>
      <c r="BH117" s="142"/>
      <c r="BI117" s="142"/>
      <c r="BJ117" s="142"/>
      <c r="BK117" s="142"/>
      <c r="BL117" s="142"/>
      <c r="BM117" s="142"/>
      <c r="BN117" s="142"/>
      <c r="BO117" s="142"/>
      <c r="BP117" s="142"/>
      <c r="BQ117" s="142"/>
      <c r="BR117" s="142"/>
      <c r="BS117" s="142"/>
    </row>
    <row r="118" spans="1:71" ht="16.5" x14ac:dyDescent="0.3">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c r="AQ118" s="142"/>
      <c r="AR118" s="142"/>
      <c r="AS118" s="142"/>
      <c r="AT118" s="142"/>
      <c r="AU118" s="142"/>
      <c r="AV118" s="142"/>
      <c r="AW118" s="142"/>
      <c r="AX118" s="142"/>
      <c r="AY118" s="142"/>
      <c r="AZ118" s="142"/>
      <c r="BA118" s="142"/>
      <c r="BB118" s="142"/>
      <c r="BC118" s="142"/>
      <c r="BD118" s="142"/>
      <c r="BE118" s="142"/>
      <c r="BF118" s="142"/>
      <c r="BG118" s="142"/>
      <c r="BH118" s="142"/>
      <c r="BI118" s="142"/>
      <c r="BJ118" s="142"/>
      <c r="BK118" s="142"/>
      <c r="BL118" s="142"/>
      <c r="BM118" s="142"/>
      <c r="BN118" s="142"/>
      <c r="BO118" s="142"/>
      <c r="BP118" s="142"/>
      <c r="BQ118" s="142"/>
      <c r="BR118" s="142"/>
      <c r="BS118" s="142"/>
    </row>
    <row r="119" spans="1:71" ht="16.5" x14ac:dyDescent="0.3">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c r="AP119" s="142"/>
      <c r="AQ119" s="142"/>
      <c r="AR119" s="142"/>
      <c r="AS119" s="142"/>
      <c r="AT119" s="142"/>
      <c r="AU119" s="142"/>
      <c r="AV119" s="142"/>
      <c r="AW119" s="142"/>
      <c r="AX119" s="142"/>
      <c r="AY119" s="142"/>
      <c r="AZ119" s="142"/>
      <c r="BA119" s="142"/>
      <c r="BB119" s="142"/>
      <c r="BC119" s="142"/>
      <c r="BD119" s="142"/>
      <c r="BE119" s="142"/>
      <c r="BF119" s="142"/>
      <c r="BG119" s="142"/>
      <c r="BH119" s="142"/>
      <c r="BI119" s="142"/>
      <c r="BJ119" s="142"/>
      <c r="BK119" s="142"/>
      <c r="BL119" s="142"/>
      <c r="BM119" s="142"/>
      <c r="BN119" s="142"/>
      <c r="BO119" s="142"/>
      <c r="BP119" s="142"/>
      <c r="BQ119" s="142"/>
      <c r="BR119" s="142"/>
      <c r="BS119" s="142"/>
    </row>
    <row r="120" spans="1:71" ht="16.5" x14ac:dyDescent="0.3">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c r="AP120" s="142"/>
      <c r="AQ120" s="142"/>
      <c r="AR120" s="142"/>
      <c r="AS120" s="142"/>
      <c r="AT120" s="142"/>
      <c r="AU120" s="142"/>
      <c r="AV120" s="142"/>
      <c r="AW120" s="142"/>
      <c r="AX120" s="142"/>
      <c r="AY120" s="142"/>
      <c r="AZ120" s="142"/>
      <c r="BA120" s="142"/>
      <c r="BB120" s="142"/>
      <c r="BC120" s="142"/>
      <c r="BD120" s="142"/>
      <c r="BE120" s="142"/>
      <c r="BF120" s="142"/>
      <c r="BG120" s="142"/>
      <c r="BH120" s="142"/>
      <c r="BI120" s="142"/>
      <c r="BJ120" s="142"/>
      <c r="BK120" s="142"/>
      <c r="BL120" s="142"/>
      <c r="BM120" s="142"/>
      <c r="BN120" s="142"/>
      <c r="BO120" s="142"/>
      <c r="BP120" s="142"/>
      <c r="BQ120" s="142"/>
      <c r="BR120" s="142"/>
      <c r="BS120" s="142"/>
    </row>
    <row r="121" spans="1:71" ht="16.5" x14ac:dyDescent="0.3">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c r="AQ121" s="142"/>
      <c r="AR121" s="142"/>
      <c r="AS121" s="142"/>
      <c r="AT121" s="142"/>
      <c r="AU121" s="142"/>
      <c r="AV121" s="142"/>
      <c r="AW121" s="142"/>
      <c r="AX121" s="142"/>
      <c r="AY121" s="142"/>
      <c r="AZ121" s="142"/>
      <c r="BA121" s="142"/>
      <c r="BB121" s="142"/>
      <c r="BC121" s="142"/>
      <c r="BD121" s="142"/>
      <c r="BE121" s="142"/>
      <c r="BF121" s="142"/>
      <c r="BG121" s="142"/>
      <c r="BH121" s="142"/>
      <c r="BI121" s="142"/>
      <c r="BJ121" s="142"/>
      <c r="BK121" s="142"/>
      <c r="BL121" s="142"/>
      <c r="BM121" s="142"/>
      <c r="BN121" s="142"/>
      <c r="BO121" s="142"/>
      <c r="BP121" s="142"/>
      <c r="BQ121" s="142"/>
      <c r="BR121" s="142"/>
      <c r="BS121" s="142"/>
    </row>
    <row r="122" spans="1:71" ht="16.5" x14ac:dyDescent="0.3">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c r="AA122" s="142"/>
      <c r="AB122" s="142"/>
      <c r="AC122" s="142"/>
      <c r="AD122" s="142"/>
      <c r="AE122" s="142"/>
      <c r="AF122" s="142"/>
      <c r="AG122" s="142"/>
      <c r="AH122" s="142"/>
      <c r="AI122" s="142"/>
      <c r="AJ122" s="142"/>
      <c r="AK122" s="142"/>
      <c r="AL122" s="142"/>
      <c r="AM122" s="142"/>
      <c r="AN122" s="142"/>
      <c r="AO122" s="142"/>
      <c r="AP122" s="142"/>
      <c r="AQ122" s="142"/>
      <c r="AR122" s="142"/>
      <c r="AS122" s="142"/>
      <c r="AT122" s="142"/>
      <c r="AU122" s="142"/>
      <c r="AV122" s="142"/>
      <c r="AW122" s="142"/>
      <c r="AX122" s="142"/>
      <c r="AY122" s="142"/>
      <c r="AZ122" s="142"/>
      <c r="BA122" s="142"/>
      <c r="BB122" s="142"/>
      <c r="BC122" s="142"/>
      <c r="BD122" s="142"/>
      <c r="BE122" s="142"/>
      <c r="BF122" s="142"/>
      <c r="BG122" s="142"/>
      <c r="BH122" s="142"/>
      <c r="BI122" s="142"/>
      <c r="BJ122" s="142"/>
      <c r="BK122" s="142"/>
      <c r="BL122" s="142"/>
      <c r="BM122" s="142"/>
      <c r="BN122" s="142"/>
      <c r="BO122" s="142"/>
      <c r="BP122" s="142"/>
      <c r="BQ122" s="142"/>
      <c r="BR122" s="142"/>
      <c r="BS122" s="142"/>
    </row>
    <row r="123" spans="1:71" ht="16.5" x14ac:dyDescent="0.3">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c r="AA123" s="142"/>
      <c r="AB123" s="142"/>
      <c r="AC123" s="142"/>
      <c r="AD123" s="142"/>
      <c r="AE123" s="142"/>
      <c r="AF123" s="142"/>
      <c r="AG123" s="142"/>
      <c r="AH123" s="142"/>
      <c r="AI123" s="142"/>
      <c r="AJ123" s="142"/>
      <c r="AK123" s="142"/>
      <c r="AL123" s="142"/>
      <c r="AM123" s="142"/>
      <c r="AN123" s="142"/>
      <c r="AO123" s="142"/>
      <c r="AP123" s="142"/>
      <c r="AQ123" s="142"/>
      <c r="AR123" s="142"/>
      <c r="AS123" s="142"/>
      <c r="AT123" s="142"/>
      <c r="AU123" s="142"/>
      <c r="AV123" s="142"/>
      <c r="AW123" s="142"/>
      <c r="AX123" s="142"/>
      <c r="AY123" s="142"/>
      <c r="AZ123" s="142"/>
      <c r="BA123" s="142"/>
      <c r="BB123" s="142"/>
      <c r="BC123" s="142"/>
      <c r="BD123" s="142"/>
      <c r="BE123" s="142"/>
      <c r="BF123" s="142"/>
      <c r="BG123" s="142"/>
      <c r="BH123" s="142"/>
      <c r="BI123" s="142"/>
      <c r="BJ123" s="142"/>
      <c r="BK123" s="142"/>
      <c r="BL123" s="142"/>
      <c r="BM123" s="142"/>
      <c r="BN123" s="142"/>
      <c r="BO123" s="142"/>
      <c r="BP123" s="142"/>
      <c r="BQ123" s="142"/>
      <c r="BR123" s="142"/>
      <c r="BS123" s="142"/>
    </row>
    <row r="124" spans="1:71" ht="16.5" x14ac:dyDescent="0.3">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c r="AA124" s="142"/>
      <c r="AB124" s="142"/>
      <c r="AC124" s="142"/>
      <c r="AD124" s="142"/>
      <c r="AE124" s="142"/>
      <c r="AF124" s="142"/>
      <c r="AG124" s="142"/>
      <c r="AH124" s="142"/>
      <c r="AI124" s="142"/>
      <c r="AJ124" s="142"/>
      <c r="AK124" s="142"/>
      <c r="AL124" s="142"/>
      <c r="AM124" s="142"/>
      <c r="AN124" s="142"/>
      <c r="AO124" s="142"/>
      <c r="AP124" s="142"/>
      <c r="AQ124" s="142"/>
      <c r="AR124" s="142"/>
      <c r="AS124" s="142"/>
      <c r="AT124" s="142"/>
      <c r="AU124" s="142"/>
      <c r="AV124" s="142"/>
      <c r="AW124" s="142"/>
      <c r="AX124" s="142"/>
      <c r="AY124" s="142"/>
      <c r="AZ124" s="142"/>
      <c r="BA124" s="142"/>
      <c r="BB124" s="142"/>
      <c r="BC124" s="142"/>
      <c r="BD124" s="142"/>
      <c r="BE124" s="142"/>
      <c r="BF124" s="142"/>
      <c r="BG124" s="142"/>
      <c r="BH124" s="142"/>
      <c r="BI124" s="142"/>
      <c r="BJ124" s="142"/>
      <c r="BK124" s="142"/>
      <c r="BL124" s="142"/>
      <c r="BM124" s="142"/>
      <c r="BN124" s="142"/>
      <c r="BO124" s="142"/>
      <c r="BP124" s="142"/>
      <c r="BQ124" s="142"/>
      <c r="BR124" s="142"/>
      <c r="BS124" s="142"/>
    </row>
    <row r="125" spans="1:71" ht="16.5" x14ac:dyDescent="0.3">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c r="AA125" s="142"/>
      <c r="AB125" s="142"/>
      <c r="AC125" s="142"/>
      <c r="AD125" s="142"/>
      <c r="AE125" s="142"/>
      <c r="AF125" s="142"/>
      <c r="AG125" s="142"/>
      <c r="AH125" s="142"/>
      <c r="AI125" s="142"/>
      <c r="AJ125" s="142"/>
      <c r="AK125" s="142"/>
      <c r="AL125" s="142"/>
      <c r="AM125" s="142"/>
      <c r="AN125" s="142"/>
      <c r="AO125" s="142"/>
      <c r="AP125" s="142"/>
      <c r="AQ125" s="142"/>
      <c r="AR125" s="142"/>
      <c r="AS125" s="142"/>
      <c r="AT125" s="142"/>
      <c r="AU125" s="142"/>
      <c r="AV125" s="142"/>
      <c r="AW125" s="142"/>
      <c r="AX125" s="142"/>
      <c r="AY125" s="142"/>
      <c r="AZ125" s="142"/>
      <c r="BA125" s="142"/>
      <c r="BB125" s="142"/>
      <c r="BC125" s="142"/>
      <c r="BD125" s="142"/>
      <c r="BE125" s="142"/>
      <c r="BF125" s="142"/>
      <c r="BG125" s="142"/>
      <c r="BH125" s="142"/>
      <c r="BI125" s="142"/>
      <c r="BJ125" s="142"/>
      <c r="BK125" s="142"/>
      <c r="BL125" s="142"/>
      <c r="BM125" s="142"/>
      <c r="BN125" s="142"/>
      <c r="BO125" s="142"/>
      <c r="BP125" s="142"/>
      <c r="BQ125" s="142"/>
      <c r="BR125" s="142"/>
      <c r="BS125" s="142"/>
    </row>
    <row r="126" spans="1:71" ht="16.5" x14ac:dyDescent="0.3">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c r="AA126" s="142"/>
      <c r="AB126" s="142"/>
      <c r="AC126" s="142"/>
      <c r="AD126" s="142"/>
      <c r="AE126" s="142"/>
      <c r="AF126" s="142"/>
      <c r="AG126" s="142"/>
      <c r="AH126" s="142"/>
      <c r="AI126" s="142"/>
      <c r="AJ126" s="142"/>
      <c r="AK126" s="142"/>
      <c r="AL126" s="142"/>
      <c r="AM126" s="142"/>
      <c r="AN126" s="142"/>
      <c r="AO126" s="142"/>
      <c r="AP126" s="142"/>
      <c r="AQ126" s="142"/>
      <c r="AR126" s="142"/>
      <c r="AS126" s="142"/>
      <c r="AT126" s="142"/>
      <c r="AU126" s="142"/>
      <c r="AV126" s="142"/>
      <c r="AW126" s="142"/>
      <c r="AX126" s="142"/>
      <c r="AY126" s="142"/>
      <c r="AZ126" s="142"/>
      <c r="BA126" s="142"/>
      <c r="BB126" s="142"/>
      <c r="BC126" s="142"/>
      <c r="BD126" s="142"/>
      <c r="BE126" s="142"/>
      <c r="BF126" s="142"/>
      <c r="BG126" s="142"/>
      <c r="BH126" s="142"/>
      <c r="BI126" s="142"/>
      <c r="BJ126" s="142"/>
      <c r="BK126" s="142"/>
      <c r="BL126" s="142"/>
      <c r="BM126" s="142"/>
      <c r="BN126" s="142"/>
      <c r="BO126" s="142"/>
      <c r="BP126" s="142"/>
      <c r="BQ126" s="142"/>
      <c r="BR126" s="142"/>
      <c r="BS126" s="142"/>
    </row>
    <row r="127" spans="1:71" ht="16.5" x14ac:dyDescent="0.3">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c r="AA127" s="142"/>
      <c r="AB127" s="142"/>
      <c r="AC127" s="142"/>
      <c r="AD127" s="142"/>
      <c r="AE127" s="142"/>
      <c r="AF127" s="142"/>
      <c r="AG127" s="142"/>
      <c r="AH127" s="142"/>
      <c r="AI127" s="142"/>
      <c r="AJ127" s="142"/>
      <c r="AK127" s="142"/>
      <c r="AL127" s="142"/>
      <c r="AM127" s="142"/>
      <c r="AN127" s="142"/>
      <c r="AO127" s="142"/>
      <c r="AP127" s="142"/>
      <c r="AQ127" s="142"/>
      <c r="AR127" s="142"/>
      <c r="AS127" s="142"/>
      <c r="AT127" s="142"/>
      <c r="AU127" s="142"/>
      <c r="AV127" s="142"/>
      <c r="AW127" s="142"/>
      <c r="AX127" s="142"/>
      <c r="AY127" s="142"/>
      <c r="AZ127" s="142"/>
      <c r="BA127" s="142"/>
      <c r="BB127" s="142"/>
      <c r="BC127" s="142"/>
      <c r="BD127" s="142"/>
      <c r="BE127" s="142"/>
      <c r="BF127" s="142"/>
      <c r="BG127" s="142"/>
      <c r="BH127" s="142"/>
      <c r="BI127" s="142"/>
      <c r="BJ127" s="142"/>
      <c r="BK127" s="142"/>
      <c r="BL127" s="142"/>
      <c r="BM127" s="142"/>
      <c r="BN127" s="142"/>
      <c r="BO127" s="142"/>
      <c r="BP127" s="142"/>
      <c r="BQ127" s="142"/>
      <c r="BR127" s="142"/>
      <c r="BS127" s="142"/>
    </row>
    <row r="128" spans="1:71" ht="16.5" x14ac:dyDescent="0.3">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c r="AA128" s="142"/>
      <c r="AB128" s="142"/>
      <c r="AC128" s="142"/>
      <c r="AD128" s="142"/>
      <c r="AE128" s="142"/>
      <c r="AF128" s="142"/>
      <c r="AG128" s="142"/>
      <c r="AH128" s="142"/>
      <c r="AI128" s="142"/>
      <c r="AJ128" s="142"/>
      <c r="AK128" s="142"/>
      <c r="AL128" s="142"/>
      <c r="AM128" s="142"/>
      <c r="AN128" s="142"/>
      <c r="AO128" s="142"/>
      <c r="AP128" s="142"/>
      <c r="AQ128" s="142"/>
      <c r="AR128" s="142"/>
      <c r="AS128" s="142"/>
      <c r="AT128" s="142"/>
      <c r="AU128" s="142"/>
      <c r="AV128" s="142"/>
      <c r="AW128" s="142"/>
      <c r="AX128" s="142"/>
      <c r="AY128" s="142"/>
      <c r="AZ128" s="142"/>
      <c r="BA128" s="142"/>
      <c r="BB128" s="142"/>
      <c r="BC128" s="142"/>
      <c r="BD128" s="142"/>
      <c r="BE128" s="142"/>
      <c r="BF128" s="142"/>
      <c r="BG128" s="142"/>
      <c r="BH128" s="142"/>
      <c r="BI128" s="142"/>
      <c r="BJ128" s="142"/>
      <c r="BK128" s="142"/>
      <c r="BL128" s="142"/>
      <c r="BM128" s="142"/>
      <c r="BN128" s="142"/>
      <c r="BO128" s="142"/>
      <c r="BP128" s="142"/>
      <c r="BQ128" s="142"/>
      <c r="BR128" s="142"/>
      <c r="BS128" s="142"/>
    </row>
    <row r="129" spans="1:71" ht="16.5" x14ac:dyDescent="0.3">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c r="AA129" s="142"/>
      <c r="AB129" s="142"/>
      <c r="AC129" s="142"/>
      <c r="AD129" s="142"/>
      <c r="AE129" s="142"/>
      <c r="AF129" s="142"/>
      <c r="AG129" s="142"/>
      <c r="AH129" s="142"/>
      <c r="AI129" s="142"/>
      <c r="AJ129" s="142"/>
      <c r="AK129" s="142"/>
      <c r="AL129" s="142"/>
      <c r="AM129" s="142"/>
      <c r="AN129" s="142"/>
      <c r="AO129" s="142"/>
      <c r="AP129" s="142"/>
      <c r="AQ129" s="142"/>
      <c r="AR129" s="142"/>
      <c r="AS129" s="142"/>
      <c r="AT129" s="142"/>
      <c r="AU129" s="142"/>
      <c r="AV129" s="142"/>
      <c r="AW129" s="142"/>
      <c r="AX129" s="142"/>
      <c r="AY129" s="142"/>
      <c r="AZ129" s="142"/>
      <c r="BA129" s="142"/>
      <c r="BB129" s="142"/>
      <c r="BC129" s="142"/>
      <c r="BD129" s="142"/>
      <c r="BE129" s="142"/>
      <c r="BF129" s="142"/>
      <c r="BG129" s="142"/>
      <c r="BH129" s="142"/>
      <c r="BI129" s="142"/>
      <c r="BJ129" s="142"/>
      <c r="BK129" s="142"/>
      <c r="BL129" s="142"/>
      <c r="BM129" s="142"/>
      <c r="BN129" s="142"/>
      <c r="BO129" s="142"/>
      <c r="BP129" s="142"/>
      <c r="BQ129" s="142"/>
      <c r="BR129" s="142"/>
      <c r="BS129" s="142"/>
    </row>
    <row r="130" spans="1:71" ht="16.5" x14ac:dyDescent="0.3">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c r="AA130" s="142"/>
      <c r="AB130" s="142"/>
      <c r="AC130" s="142"/>
      <c r="AD130" s="142"/>
      <c r="AE130" s="142"/>
      <c r="AF130" s="142"/>
      <c r="AG130" s="142"/>
      <c r="AH130" s="142"/>
      <c r="AI130" s="142"/>
      <c r="AJ130" s="142"/>
      <c r="AK130" s="142"/>
      <c r="AL130" s="142"/>
      <c r="AM130" s="142"/>
      <c r="AN130" s="142"/>
      <c r="AO130" s="142"/>
      <c r="AP130" s="142"/>
      <c r="AQ130" s="142"/>
      <c r="AR130" s="142"/>
      <c r="AS130" s="142"/>
      <c r="AT130" s="142"/>
      <c r="AU130" s="142"/>
      <c r="AV130" s="142"/>
      <c r="AW130" s="142"/>
      <c r="AX130" s="142"/>
      <c r="AY130" s="142"/>
      <c r="AZ130" s="142"/>
      <c r="BA130" s="142"/>
      <c r="BB130" s="142"/>
      <c r="BC130" s="142"/>
      <c r="BD130" s="142"/>
      <c r="BE130" s="142"/>
      <c r="BF130" s="142"/>
      <c r="BG130" s="142"/>
      <c r="BH130" s="142"/>
      <c r="BI130" s="142"/>
      <c r="BJ130" s="142"/>
      <c r="BK130" s="142"/>
      <c r="BL130" s="142"/>
      <c r="BM130" s="142"/>
      <c r="BN130" s="142"/>
      <c r="BO130" s="142"/>
      <c r="BP130" s="142"/>
      <c r="BQ130" s="142"/>
      <c r="BR130" s="142"/>
      <c r="BS130" s="142"/>
    </row>
    <row r="131" spans="1:71" ht="16.5" x14ac:dyDescent="0.3">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c r="AR131" s="142"/>
      <c r="AS131" s="142"/>
      <c r="AT131" s="142"/>
      <c r="AU131" s="142"/>
      <c r="AV131" s="142"/>
      <c r="AW131" s="142"/>
      <c r="AX131" s="142"/>
      <c r="AY131" s="142"/>
      <c r="AZ131" s="142"/>
      <c r="BA131" s="142"/>
      <c r="BB131" s="142"/>
      <c r="BC131" s="142"/>
      <c r="BD131" s="142"/>
      <c r="BE131" s="142"/>
      <c r="BF131" s="142"/>
      <c r="BG131" s="142"/>
      <c r="BH131" s="142"/>
      <c r="BI131" s="142"/>
      <c r="BJ131" s="142"/>
      <c r="BK131" s="142"/>
      <c r="BL131" s="142"/>
      <c r="BM131" s="142"/>
      <c r="BN131" s="142"/>
      <c r="BO131" s="142"/>
      <c r="BP131" s="142"/>
      <c r="BQ131" s="142"/>
      <c r="BR131" s="142"/>
      <c r="BS131" s="142"/>
    </row>
    <row r="132" spans="1:71" ht="16.5" x14ac:dyDescent="0.3">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c r="AA132" s="142"/>
      <c r="AB132" s="142"/>
      <c r="AC132" s="142"/>
      <c r="AD132" s="142"/>
      <c r="AE132" s="142"/>
      <c r="AF132" s="142"/>
      <c r="AG132" s="142"/>
      <c r="AH132" s="142"/>
      <c r="AI132" s="142"/>
      <c r="AJ132" s="142"/>
      <c r="AK132" s="142"/>
      <c r="AL132" s="142"/>
      <c r="AM132" s="142"/>
      <c r="AN132" s="142"/>
      <c r="AO132" s="142"/>
      <c r="AP132" s="142"/>
      <c r="AQ132" s="142"/>
      <c r="AR132" s="142"/>
      <c r="AS132" s="142"/>
      <c r="AT132" s="142"/>
      <c r="AU132" s="142"/>
      <c r="AV132" s="142"/>
      <c r="AW132" s="142"/>
      <c r="AX132" s="142"/>
      <c r="AY132" s="142"/>
      <c r="AZ132" s="142"/>
      <c r="BA132" s="142"/>
      <c r="BB132" s="142"/>
      <c r="BC132" s="142"/>
      <c r="BD132" s="142"/>
      <c r="BE132" s="142"/>
      <c r="BF132" s="142"/>
      <c r="BG132" s="142"/>
      <c r="BH132" s="142"/>
      <c r="BI132" s="142"/>
      <c r="BJ132" s="142"/>
      <c r="BK132" s="142"/>
      <c r="BL132" s="142"/>
      <c r="BM132" s="142"/>
      <c r="BN132" s="142"/>
      <c r="BO132" s="142"/>
      <c r="BP132" s="142"/>
      <c r="BQ132" s="142"/>
      <c r="BR132" s="142"/>
      <c r="BS132" s="142"/>
    </row>
    <row r="133" spans="1:71" ht="16.5" x14ac:dyDescent="0.3">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c r="AA133" s="142"/>
      <c r="AB133" s="142"/>
      <c r="AC133" s="142"/>
      <c r="AD133" s="142"/>
      <c r="AE133" s="142"/>
      <c r="AF133" s="142"/>
      <c r="AG133" s="142"/>
      <c r="AH133" s="142"/>
      <c r="AI133" s="142"/>
      <c r="AJ133" s="142"/>
      <c r="AK133" s="142"/>
      <c r="AL133" s="142"/>
      <c r="AM133" s="142"/>
      <c r="AN133" s="142"/>
      <c r="AO133" s="142"/>
      <c r="AP133" s="142"/>
      <c r="AQ133" s="142"/>
      <c r="AR133" s="142"/>
      <c r="AS133" s="142"/>
      <c r="AT133" s="142"/>
      <c r="AU133" s="142"/>
      <c r="AV133" s="142"/>
      <c r="AW133" s="142"/>
      <c r="AX133" s="142"/>
      <c r="AY133" s="142"/>
      <c r="AZ133" s="142"/>
      <c r="BA133" s="142"/>
      <c r="BB133" s="142"/>
      <c r="BC133" s="142"/>
      <c r="BD133" s="142"/>
      <c r="BE133" s="142"/>
      <c r="BF133" s="142"/>
      <c r="BG133" s="142"/>
      <c r="BH133" s="142"/>
      <c r="BI133" s="142"/>
      <c r="BJ133" s="142"/>
      <c r="BK133" s="142"/>
      <c r="BL133" s="142"/>
      <c r="BM133" s="142"/>
      <c r="BN133" s="142"/>
      <c r="BO133" s="142"/>
      <c r="BP133" s="142"/>
      <c r="BQ133" s="142"/>
      <c r="BR133" s="142"/>
      <c r="BS133" s="142"/>
    </row>
    <row r="134" spans="1:71" ht="16.5" x14ac:dyDescent="0.3">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c r="AA134" s="142"/>
      <c r="AB134" s="142"/>
      <c r="AC134" s="142"/>
      <c r="AD134" s="142"/>
      <c r="AE134" s="142"/>
      <c r="AF134" s="142"/>
      <c r="AG134" s="142"/>
      <c r="AH134" s="142"/>
      <c r="AI134" s="142"/>
      <c r="AJ134" s="142"/>
      <c r="AK134" s="142"/>
      <c r="AL134" s="142"/>
      <c r="AM134" s="142"/>
      <c r="AN134" s="142"/>
      <c r="AO134" s="142"/>
      <c r="AP134" s="142"/>
      <c r="AQ134" s="142"/>
      <c r="AR134" s="142"/>
      <c r="AS134" s="142"/>
      <c r="AT134" s="142"/>
      <c r="AU134" s="142"/>
      <c r="AV134" s="142"/>
      <c r="AW134" s="142"/>
      <c r="AX134" s="142"/>
      <c r="AY134" s="142"/>
      <c r="AZ134" s="142"/>
      <c r="BA134" s="142"/>
      <c r="BB134" s="142"/>
      <c r="BC134" s="142"/>
      <c r="BD134" s="142"/>
      <c r="BE134" s="142"/>
      <c r="BF134" s="142"/>
      <c r="BG134" s="142"/>
      <c r="BH134" s="142"/>
      <c r="BI134" s="142"/>
      <c r="BJ134" s="142"/>
      <c r="BK134" s="142"/>
      <c r="BL134" s="142"/>
      <c r="BM134" s="142"/>
      <c r="BN134" s="142"/>
      <c r="BO134" s="142"/>
      <c r="BP134" s="142"/>
      <c r="BQ134" s="142"/>
      <c r="BR134" s="142"/>
      <c r="BS134" s="142"/>
    </row>
    <row r="135" spans="1:71" ht="16.5" x14ac:dyDescent="0.3">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c r="AA135" s="142"/>
      <c r="AB135" s="142"/>
      <c r="AC135" s="142"/>
      <c r="AD135" s="142"/>
      <c r="AE135" s="142"/>
      <c r="AF135" s="142"/>
      <c r="AG135" s="142"/>
      <c r="AH135" s="142"/>
      <c r="AI135" s="142"/>
      <c r="AJ135" s="142"/>
      <c r="AK135" s="142"/>
      <c r="AL135" s="142"/>
      <c r="AM135" s="142"/>
      <c r="AN135" s="142"/>
      <c r="AO135" s="142"/>
      <c r="AP135" s="142"/>
      <c r="AQ135" s="142"/>
      <c r="AR135" s="142"/>
      <c r="AS135" s="142"/>
      <c r="AT135" s="142"/>
      <c r="AU135" s="142"/>
      <c r="AV135" s="142"/>
      <c r="AW135" s="142"/>
      <c r="AX135" s="142"/>
      <c r="AY135" s="142"/>
      <c r="AZ135" s="142"/>
      <c r="BA135" s="142"/>
      <c r="BB135" s="142"/>
      <c r="BC135" s="142"/>
      <c r="BD135" s="142"/>
      <c r="BE135" s="142"/>
      <c r="BF135" s="142"/>
      <c r="BG135" s="142"/>
      <c r="BH135" s="142"/>
      <c r="BI135" s="142"/>
      <c r="BJ135" s="142"/>
      <c r="BK135" s="142"/>
      <c r="BL135" s="142"/>
      <c r="BM135" s="142"/>
      <c r="BN135" s="142"/>
      <c r="BO135" s="142"/>
      <c r="BP135" s="142"/>
      <c r="BQ135" s="142"/>
      <c r="BR135" s="142"/>
      <c r="BS135" s="142"/>
    </row>
    <row r="136" spans="1:71" ht="16.5" x14ac:dyDescent="0.3">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c r="AA136" s="142"/>
      <c r="AB136" s="142"/>
      <c r="AC136" s="142"/>
      <c r="AD136" s="142"/>
      <c r="AE136" s="142"/>
      <c r="AF136" s="142"/>
      <c r="AG136" s="142"/>
      <c r="AH136" s="142"/>
      <c r="AI136" s="142"/>
      <c r="AJ136" s="142"/>
      <c r="AK136" s="142"/>
      <c r="AL136" s="142"/>
      <c r="AM136" s="142"/>
      <c r="AN136" s="142"/>
      <c r="AO136" s="142"/>
      <c r="AP136" s="142"/>
      <c r="AQ136" s="142"/>
      <c r="AR136" s="142"/>
      <c r="AS136" s="142"/>
      <c r="AT136" s="142"/>
      <c r="AU136" s="142"/>
      <c r="AV136" s="142"/>
      <c r="AW136" s="142"/>
      <c r="AX136" s="142"/>
      <c r="AY136" s="142"/>
      <c r="AZ136" s="142"/>
      <c r="BA136" s="142"/>
      <c r="BB136" s="142"/>
      <c r="BC136" s="142"/>
      <c r="BD136" s="142"/>
      <c r="BE136" s="142"/>
      <c r="BF136" s="142"/>
      <c r="BG136" s="142"/>
      <c r="BH136" s="142"/>
      <c r="BI136" s="142"/>
      <c r="BJ136" s="142"/>
      <c r="BK136" s="142"/>
      <c r="BL136" s="142"/>
      <c r="BM136" s="142"/>
      <c r="BN136" s="142"/>
      <c r="BO136" s="142"/>
      <c r="BP136" s="142"/>
      <c r="BQ136" s="142"/>
      <c r="BR136" s="142"/>
      <c r="BS136" s="142"/>
    </row>
    <row r="137" spans="1:71" ht="16.5" x14ac:dyDescent="0.3">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c r="AA137" s="142"/>
      <c r="AB137" s="142"/>
      <c r="AC137" s="142"/>
      <c r="AD137" s="142"/>
      <c r="AE137" s="142"/>
      <c r="AF137" s="142"/>
      <c r="AG137" s="142"/>
      <c r="AH137" s="142"/>
      <c r="AI137" s="142"/>
      <c r="AJ137" s="142"/>
      <c r="AK137" s="142"/>
      <c r="AL137" s="142"/>
      <c r="AM137" s="142"/>
      <c r="AN137" s="142"/>
      <c r="AO137" s="142"/>
      <c r="AP137" s="142"/>
      <c r="AQ137" s="142"/>
      <c r="AR137" s="142"/>
      <c r="AS137" s="142"/>
      <c r="AT137" s="142"/>
      <c r="AU137" s="142"/>
      <c r="AV137" s="142"/>
      <c r="AW137" s="142"/>
      <c r="AX137" s="142"/>
      <c r="AY137" s="142"/>
      <c r="AZ137" s="142"/>
      <c r="BA137" s="142"/>
      <c r="BB137" s="142"/>
      <c r="BC137" s="142"/>
      <c r="BD137" s="142"/>
      <c r="BE137" s="142"/>
      <c r="BF137" s="142"/>
      <c r="BG137" s="142"/>
      <c r="BH137" s="142"/>
      <c r="BI137" s="142"/>
      <c r="BJ137" s="142"/>
      <c r="BK137" s="142"/>
      <c r="BL137" s="142"/>
      <c r="BM137" s="142"/>
      <c r="BN137" s="142"/>
      <c r="BO137" s="142"/>
      <c r="BP137" s="142"/>
      <c r="BQ137" s="142"/>
      <c r="BR137" s="142"/>
      <c r="BS137" s="142"/>
    </row>
    <row r="138" spans="1:71" ht="16.5" x14ac:dyDescent="0.3">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c r="AA138" s="142"/>
      <c r="AB138" s="142"/>
      <c r="AC138" s="142"/>
      <c r="AD138" s="142"/>
      <c r="AE138" s="142"/>
      <c r="AF138" s="142"/>
      <c r="AG138" s="142"/>
      <c r="AH138" s="142"/>
      <c r="AI138" s="142"/>
      <c r="AJ138" s="142"/>
      <c r="AK138" s="142"/>
      <c r="AL138" s="142"/>
      <c r="AM138" s="142"/>
      <c r="AN138" s="142"/>
      <c r="AO138" s="142"/>
      <c r="AP138" s="142"/>
      <c r="AQ138" s="142"/>
      <c r="AR138" s="142"/>
      <c r="AS138" s="142"/>
      <c r="AT138" s="142"/>
      <c r="AU138" s="142"/>
      <c r="AV138" s="142"/>
      <c r="AW138" s="142"/>
      <c r="AX138" s="142"/>
      <c r="AY138" s="142"/>
      <c r="AZ138" s="142"/>
      <c r="BA138" s="142"/>
      <c r="BB138" s="142"/>
      <c r="BC138" s="142"/>
      <c r="BD138" s="142"/>
      <c r="BE138" s="142"/>
      <c r="BF138" s="142"/>
      <c r="BG138" s="142"/>
      <c r="BH138" s="142"/>
      <c r="BI138" s="142"/>
      <c r="BJ138" s="142"/>
      <c r="BK138" s="142"/>
      <c r="BL138" s="142"/>
      <c r="BM138" s="142"/>
      <c r="BN138" s="142"/>
      <c r="BO138" s="142"/>
      <c r="BP138" s="142"/>
      <c r="BQ138" s="142"/>
      <c r="BR138" s="142"/>
      <c r="BS138" s="142"/>
    </row>
    <row r="139" spans="1:71" ht="16.5" x14ac:dyDescent="0.3">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c r="AA139" s="142"/>
      <c r="AB139" s="142"/>
      <c r="AC139" s="142"/>
      <c r="AD139" s="142"/>
      <c r="AE139" s="142"/>
      <c r="AF139" s="142"/>
      <c r="AG139" s="142"/>
      <c r="AH139" s="142"/>
      <c r="AI139" s="142"/>
      <c r="AJ139" s="142"/>
      <c r="AK139" s="142"/>
      <c r="AL139" s="142"/>
      <c r="AM139" s="142"/>
      <c r="AN139" s="142"/>
      <c r="AO139" s="142"/>
      <c r="AP139" s="142"/>
      <c r="AQ139" s="142"/>
      <c r="AR139" s="142"/>
      <c r="AS139" s="142"/>
      <c r="AT139" s="142"/>
      <c r="AU139" s="142"/>
      <c r="AV139" s="142"/>
      <c r="AW139" s="142"/>
      <c r="AX139" s="142"/>
      <c r="AY139" s="142"/>
      <c r="AZ139" s="142"/>
      <c r="BA139" s="142"/>
      <c r="BB139" s="142"/>
      <c r="BC139" s="142"/>
      <c r="BD139" s="142"/>
      <c r="BE139" s="142"/>
      <c r="BF139" s="142"/>
      <c r="BG139" s="142"/>
      <c r="BH139" s="142"/>
      <c r="BI139" s="142"/>
      <c r="BJ139" s="142"/>
      <c r="BK139" s="142"/>
      <c r="BL139" s="142"/>
      <c r="BM139" s="142"/>
      <c r="BN139" s="142"/>
      <c r="BO139" s="142"/>
      <c r="BP139" s="142"/>
      <c r="BQ139" s="142"/>
      <c r="BR139" s="142"/>
      <c r="BS139" s="142"/>
    </row>
    <row r="140" spans="1:71" ht="16.5" x14ac:dyDescent="0.3">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c r="AA140" s="142"/>
      <c r="AB140" s="142"/>
      <c r="AC140" s="142"/>
      <c r="AD140" s="142"/>
      <c r="AE140" s="142"/>
      <c r="AF140" s="142"/>
      <c r="AG140" s="142"/>
      <c r="AH140" s="142"/>
      <c r="AI140" s="142"/>
      <c r="AJ140" s="142"/>
      <c r="AK140" s="142"/>
      <c r="AL140" s="142"/>
      <c r="AM140" s="142"/>
      <c r="AN140" s="142"/>
      <c r="AO140" s="142"/>
      <c r="AP140" s="142"/>
      <c r="AQ140" s="142"/>
      <c r="AR140" s="142"/>
      <c r="AS140" s="142"/>
      <c r="AT140" s="142"/>
      <c r="AU140" s="142"/>
      <c r="AV140" s="142"/>
      <c r="AW140" s="142"/>
      <c r="AX140" s="142"/>
      <c r="AY140" s="142"/>
      <c r="AZ140" s="142"/>
      <c r="BA140" s="142"/>
      <c r="BB140" s="142"/>
      <c r="BC140" s="142"/>
      <c r="BD140" s="142"/>
      <c r="BE140" s="142"/>
      <c r="BF140" s="142"/>
      <c r="BG140" s="142"/>
      <c r="BH140" s="142"/>
      <c r="BI140" s="142"/>
      <c r="BJ140" s="142"/>
      <c r="BK140" s="142"/>
      <c r="BL140" s="142"/>
      <c r="BM140" s="142"/>
      <c r="BN140" s="142"/>
      <c r="BO140" s="142"/>
      <c r="BP140" s="142"/>
      <c r="BQ140" s="142"/>
      <c r="BR140" s="142"/>
      <c r="BS140" s="142"/>
    </row>
    <row r="141" spans="1:71" ht="16.5" x14ac:dyDescent="0.3">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c r="AA141" s="142"/>
      <c r="AB141" s="142"/>
      <c r="AC141" s="142"/>
      <c r="AD141" s="142"/>
      <c r="AE141" s="142"/>
      <c r="AF141" s="142"/>
      <c r="AG141" s="142"/>
      <c r="AH141" s="142"/>
      <c r="AI141" s="142"/>
      <c r="AJ141" s="142"/>
      <c r="AK141" s="142"/>
      <c r="AL141" s="142"/>
      <c r="AM141" s="142"/>
      <c r="AN141" s="142"/>
      <c r="AO141" s="142"/>
      <c r="AP141" s="142"/>
      <c r="AQ141" s="142"/>
      <c r="AR141" s="142"/>
      <c r="AS141" s="142"/>
      <c r="AT141" s="142"/>
      <c r="AU141" s="142"/>
      <c r="AV141" s="142"/>
      <c r="AW141" s="142"/>
      <c r="AX141" s="142"/>
      <c r="AY141" s="142"/>
      <c r="AZ141" s="142"/>
      <c r="BA141" s="142"/>
      <c r="BB141" s="142"/>
      <c r="BC141" s="142"/>
      <c r="BD141" s="142"/>
      <c r="BE141" s="142"/>
      <c r="BF141" s="142"/>
      <c r="BG141" s="142"/>
      <c r="BH141" s="142"/>
      <c r="BI141" s="142"/>
      <c r="BJ141" s="142"/>
      <c r="BK141" s="142"/>
      <c r="BL141" s="142"/>
      <c r="BM141" s="142"/>
      <c r="BN141" s="142"/>
      <c r="BO141" s="142"/>
      <c r="BP141" s="142"/>
      <c r="BQ141" s="142"/>
      <c r="BR141" s="142"/>
      <c r="BS141" s="142"/>
    </row>
    <row r="142" spans="1:71" ht="16.5" x14ac:dyDescent="0.3">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c r="AA142" s="142"/>
      <c r="AB142" s="142"/>
      <c r="AC142" s="142"/>
      <c r="AD142" s="142"/>
      <c r="AE142" s="142"/>
      <c r="AF142" s="142"/>
      <c r="AG142" s="142"/>
      <c r="AH142" s="142"/>
      <c r="AI142" s="142"/>
      <c r="AJ142" s="142"/>
      <c r="AK142" s="142"/>
      <c r="AL142" s="142"/>
      <c r="AM142" s="142"/>
      <c r="AN142" s="142"/>
      <c r="AO142" s="142"/>
      <c r="AP142" s="142"/>
      <c r="AQ142" s="142"/>
      <c r="AR142" s="142"/>
      <c r="AS142" s="142"/>
      <c r="AT142" s="142"/>
      <c r="AU142" s="142"/>
      <c r="AV142" s="142"/>
      <c r="AW142" s="142"/>
      <c r="AX142" s="142"/>
      <c r="AY142" s="142"/>
      <c r="AZ142" s="142"/>
      <c r="BA142" s="142"/>
      <c r="BB142" s="142"/>
      <c r="BC142" s="142"/>
      <c r="BD142" s="142"/>
      <c r="BE142" s="142"/>
      <c r="BF142" s="142"/>
      <c r="BG142" s="142"/>
      <c r="BH142" s="142"/>
      <c r="BI142" s="142"/>
      <c r="BJ142" s="142"/>
      <c r="BK142" s="142"/>
      <c r="BL142" s="142"/>
      <c r="BM142" s="142"/>
      <c r="BN142" s="142"/>
      <c r="BO142" s="142"/>
      <c r="BP142" s="142"/>
      <c r="BQ142" s="142"/>
      <c r="BR142" s="142"/>
      <c r="BS142" s="142"/>
    </row>
    <row r="143" spans="1:71" ht="16.5" x14ac:dyDescent="0.3">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c r="AA143" s="142"/>
      <c r="AB143" s="142"/>
      <c r="AC143" s="142"/>
      <c r="AD143" s="142"/>
      <c r="AE143" s="142"/>
      <c r="AF143" s="142"/>
      <c r="AG143" s="142"/>
      <c r="AH143" s="142"/>
      <c r="AI143" s="142"/>
      <c r="AJ143" s="142"/>
      <c r="AK143" s="142"/>
      <c r="AL143" s="142"/>
      <c r="AM143" s="142"/>
      <c r="AN143" s="142"/>
      <c r="AO143" s="142"/>
      <c r="AP143" s="142"/>
      <c r="AQ143" s="142"/>
      <c r="AR143" s="142"/>
      <c r="AS143" s="142"/>
      <c r="AT143" s="142"/>
      <c r="AU143" s="142"/>
      <c r="AV143" s="142"/>
      <c r="AW143" s="142"/>
      <c r="AX143" s="142"/>
      <c r="AY143" s="142"/>
      <c r="AZ143" s="142"/>
      <c r="BA143" s="142"/>
      <c r="BB143" s="142"/>
      <c r="BC143" s="142"/>
      <c r="BD143" s="142"/>
      <c r="BE143" s="142"/>
      <c r="BF143" s="142"/>
      <c r="BG143" s="142"/>
      <c r="BH143" s="142"/>
      <c r="BI143" s="142"/>
      <c r="BJ143" s="142"/>
      <c r="BK143" s="142"/>
      <c r="BL143" s="142"/>
      <c r="BM143" s="142"/>
      <c r="BN143" s="142"/>
      <c r="BO143" s="142"/>
      <c r="BP143" s="142"/>
      <c r="BQ143" s="142"/>
      <c r="BR143" s="142"/>
      <c r="BS143" s="142"/>
    </row>
    <row r="144" spans="1:71" ht="16.5" x14ac:dyDescent="0.3">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c r="AA144" s="142"/>
      <c r="AB144" s="142"/>
      <c r="AC144" s="142"/>
      <c r="AD144" s="142"/>
      <c r="AE144" s="142"/>
      <c r="AF144" s="142"/>
      <c r="AG144" s="142"/>
      <c r="AH144" s="142"/>
      <c r="AI144" s="142"/>
      <c r="AJ144" s="142"/>
      <c r="AK144" s="142"/>
      <c r="AL144" s="142"/>
      <c r="AM144" s="142"/>
      <c r="AN144" s="142"/>
      <c r="AO144" s="142"/>
      <c r="AP144" s="142"/>
      <c r="AQ144" s="142"/>
      <c r="AR144" s="142"/>
      <c r="AS144" s="142"/>
      <c r="AT144" s="142"/>
      <c r="AU144" s="142"/>
      <c r="AV144" s="142"/>
      <c r="AW144" s="142"/>
      <c r="AX144" s="142"/>
      <c r="AY144" s="142"/>
      <c r="AZ144" s="142"/>
      <c r="BA144" s="142"/>
      <c r="BB144" s="142"/>
      <c r="BC144" s="142"/>
      <c r="BD144" s="142"/>
      <c r="BE144" s="142"/>
      <c r="BF144" s="142"/>
      <c r="BG144" s="142"/>
      <c r="BH144" s="142"/>
      <c r="BI144" s="142"/>
      <c r="BJ144" s="142"/>
      <c r="BK144" s="142"/>
      <c r="BL144" s="142"/>
      <c r="BM144" s="142"/>
      <c r="BN144" s="142"/>
      <c r="BO144" s="142"/>
      <c r="BP144" s="142"/>
      <c r="BQ144" s="142"/>
      <c r="BR144" s="142"/>
      <c r="BS144" s="142"/>
    </row>
    <row r="145" spans="1:71" ht="16.5" x14ac:dyDescent="0.3">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c r="AA145" s="142"/>
      <c r="AB145" s="142"/>
      <c r="AC145" s="142"/>
      <c r="AD145" s="142"/>
      <c r="AE145" s="142"/>
      <c r="AF145" s="142"/>
      <c r="AG145" s="142"/>
      <c r="AH145" s="142"/>
      <c r="AI145" s="142"/>
      <c r="AJ145" s="142"/>
      <c r="AK145" s="142"/>
      <c r="AL145" s="142"/>
      <c r="AM145" s="142"/>
      <c r="AN145" s="142"/>
      <c r="AO145" s="142"/>
      <c r="AP145" s="142"/>
      <c r="AQ145" s="142"/>
      <c r="AR145" s="142"/>
      <c r="AS145" s="142"/>
      <c r="AT145" s="142"/>
      <c r="AU145" s="142"/>
      <c r="AV145" s="142"/>
      <c r="AW145" s="142"/>
      <c r="AX145" s="142"/>
      <c r="AY145" s="142"/>
      <c r="AZ145" s="142"/>
      <c r="BA145" s="142"/>
      <c r="BB145" s="142"/>
      <c r="BC145" s="142"/>
      <c r="BD145" s="142"/>
      <c r="BE145" s="142"/>
      <c r="BF145" s="142"/>
      <c r="BG145" s="142"/>
      <c r="BH145" s="142"/>
      <c r="BI145" s="142"/>
      <c r="BJ145" s="142"/>
      <c r="BK145" s="142"/>
      <c r="BL145" s="142"/>
      <c r="BM145" s="142"/>
      <c r="BN145" s="142"/>
      <c r="BO145" s="142"/>
      <c r="BP145" s="142"/>
      <c r="BQ145" s="142"/>
      <c r="BR145" s="142"/>
      <c r="BS145" s="142"/>
    </row>
    <row r="146" spans="1:71" ht="16.5" x14ac:dyDescent="0.3">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c r="AA146" s="142"/>
      <c r="AB146" s="142"/>
      <c r="AC146" s="142"/>
      <c r="AD146" s="142"/>
      <c r="AE146" s="142"/>
      <c r="AF146" s="142"/>
      <c r="AG146" s="142"/>
      <c r="AH146" s="142"/>
      <c r="AI146" s="142"/>
      <c r="AJ146" s="142"/>
      <c r="AK146" s="142"/>
      <c r="AL146" s="142"/>
      <c r="AM146" s="142"/>
      <c r="AN146" s="142"/>
      <c r="AO146" s="142"/>
      <c r="AP146" s="142"/>
      <c r="AQ146" s="142"/>
      <c r="AR146" s="142"/>
      <c r="AS146" s="142"/>
      <c r="AT146" s="142"/>
      <c r="AU146" s="142"/>
      <c r="AV146" s="142"/>
      <c r="AW146" s="142"/>
      <c r="AX146" s="142"/>
      <c r="AY146" s="142"/>
      <c r="AZ146" s="142"/>
      <c r="BA146" s="142"/>
      <c r="BB146" s="142"/>
      <c r="BC146" s="142"/>
      <c r="BD146" s="142"/>
      <c r="BE146" s="142"/>
      <c r="BF146" s="142"/>
      <c r="BG146" s="142"/>
      <c r="BH146" s="142"/>
      <c r="BI146" s="142"/>
      <c r="BJ146" s="142"/>
      <c r="BK146" s="142"/>
      <c r="BL146" s="142"/>
      <c r="BM146" s="142"/>
      <c r="BN146" s="142"/>
      <c r="BO146" s="142"/>
      <c r="BP146" s="142"/>
      <c r="BQ146" s="142"/>
      <c r="BR146" s="142"/>
      <c r="BS146" s="142"/>
    </row>
    <row r="147" spans="1:71" ht="16.5" x14ac:dyDescent="0.3">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c r="AA147" s="142"/>
      <c r="AB147" s="142"/>
      <c r="AC147" s="142"/>
      <c r="AD147" s="142"/>
      <c r="AE147" s="142"/>
      <c r="AF147" s="142"/>
      <c r="AG147" s="142"/>
      <c r="AH147" s="142"/>
      <c r="AI147" s="142"/>
      <c r="AJ147" s="142"/>
      <c r="AK147" s="142"/>
      <c r="AL147" s="142"/>
      <c r="AM147" s="142"/>
      <c r="AN147" s="142"/>
      <c r="AO147" s="142"/>
      <c r="AP147" s="142"/>
      <c r="AQ147" s="142"/>
      <c r="AR147" s="142"/>
      <c r="AS147" s="142"/>
      <c r="AT147" s="142"/>
      <c r="AU147" s="142"/>
      <c r="AV147" s="142"/>
      <c r="AW147" s="142"/>
      <c r="AX147" s="142"/>
      <c r="AY147" s="142"/>
      <c r="AZ147" s="142"/>
      <c r="BA147" s="142"/>
      <c r="BB147" s="142"/>
      <c r="BC147" s="142"/>
      <c r="BD147" s="142"/>
      <c r="BE147" s="142"/>
      <c r="BF147" s="142"/>
      <c r="BG147" s="142"/>
      <c r="BH147" s="142"/>
      <c r="BI147" s="142"/>
      <c r="BJ147" s="142"/>
      <c r="BK147" s="142"/>
      <c r="BL147" s="142"/>
      <c r="BM147" s="142"/>
      <c r="BN147" s="142"/>
      <c r="BO147" s="142"/>
      <c r="BP147" s="142"/>
      <c r="BQ147" s="142"/>
      <c r="BR147" s="142"/>
      <c r="BS147" s="142"/>
    </row>
    <row r="148" spans="1:71" ht="16.5" x14ac:dyDescent="0.3">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c r="AA148" s="142"/>
      <c r="AB148" s="142"/>
      <c r="AC148" s="142"/>
      <c r="AD148" s="142"/>
      <c r="AE148" s="142"/>
      <c r="AF148" s="142"/>
      <c r="AG148" s="142"/>
      <c r="AH148" s="142"/>
      <c r="AI148" s="142"/>
      <c r="AJ148" s="142"/>
      <c r="AK148" s="142"/>
      <c r="AL148" s="142"/>
      <c r="AM148" s="142"/>
      <c r="AN148" s="142"/>
      <c r="AO148" s="142"/>
      <c r="AP148" s="142"/>
      <c r="AQ148" s="142"/>
      <c r="AR148" s="142"/>
      <c r="AS148" s="142"/>
      <c r="AT148" s="142"/>
      <c r="AU148" s="142"/>
      <c r="AV148" s="142"/>
      <c r="AW148" s="142"/>
      <c r="AX148" s="142"/>
      <c r="AY148" s="142"/>
      <c r="AZ148" s="142"/>
      <c r="BA148" s="142"/>
      <c r="BB148" s="142"/>
      <c r="BC148" s="142"/>
      <c r="BD148" s="142"/>
      <c r="BE148" s="142"/>
      <c r="BF148" s="142"/>
      <c r="BG148" s="142"/>
      <c r="BH148" s="142"/>
      <c r="BI148" s="142"/>
      <c r="BJ148" s="142"/>
      <c r="BK148" s="142"/>
      <c r="BL148" s="142"/>
      <c r="BM148" s="142"/>
      <c r="BN148" s="142"/>
      <c r="BO148" s="142"/>
      <c r="BP148" s="142"/>
      <c r="BQ148" s="142"/>
      <c r="BR148" s="142"/>
      <c r="BS148" s="142"/>
    </row>
    <row r="149" spans="1:71" ht="16.5" x14ac:dyDescent="0.3">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c r="AA149" s="142"/>
      <c r="AB149" s="142"/>
      <c r="AC149" s="142"/>
      <c r="AD149" s="142"/>
      <c r="AE149" s="142"/>
      <c r="AF149" s="142"/>
      <c r="AG149" s="142"/>
      <c r="AH149" s="142"/>
      <c r="AI149" s="142"/>
      <c r="AJ149" s="142"/>
      <c r="AK149" s="142"/>
      <c r="AL149" s="142"/>
      <c r="AM149" s="142"/>
      <c r="AN149" s="142"/>
      <c r="AO149" s="142"/>
      <c r="AP149" s="142"/>
      <c r="AQ149" s="142"/>
      <c r="AR149" s="142"/>
      <c r="AS149" s="142"/>
      <c r="AT149" s="142"/>
      <c r="AU149" s="142"/>
      <c r="AV149" s="142"/>
      <c r="AW149" s="142"/>
      <c r="AX149" s="142"/>
      <c r="AY149" s="142"/>
      <c r="AZ149" s="142"/>
      <c r="BA149" s="142"/>
      <c r="BB149" s="142"/>
      <c r="BC149" s="142"/>
      <c r="BD149" s="142"/>
      <c r="BE149" s="142"/>
      <c r="BF149" s="142"/>
      <c r="BG149" s="142"/>
      <c r="BH149" s="142"/>
      <c r="BI149" s="142"/>
      <c r="BJ149" s="142"/>
      <c r="BK149" s="142"/>
      <c r="BL149" s="142"/>
      <c r="BM149" s="142"/>
      <c r="BN149" s="142"/>
      <c r="BO149" s="142"/>
      <c r="BP149" s="142"/>
      <c r="BQ149" s="142"/>
      <c r="BR149" s="142"/>
      <c r="BS149" s="142"/>
    </row>
    <row r="150" spans="1:71" ht="16.5" x14ac:dyDescent="0.3">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c r="AA150" s="142"/>
      <c r="AB150" s="142"/>
      <c r="AC150" s="142"/>
      <c r="AD150" s="142"/>
      <c r="AE150" s="142"/>
      <c r="AF150" s="142"/>
      <c r="AG150" s="142"/>
      <c r="AH150" s="142"/>
      <c r="AI150" s="142"/>
      <c r="AJ150" s="142"/>
      <c r="AK150" s="142"/>
      <c r="AL150" s="142"/>
      <c r="AM150" s="142"/>
      <c r="AN150" s="142"/>
      <c r="AO150" s="142"/>
      <c r="AP150" s="142"/>
      <c r="AQ150" s="142"/>
      <c r="AR150" s="142"/>
      <c r="AS150" s="142"/>
      <c r="AT150" s="142"/>
      <c r="AU150" s="142"/>
      <c r="AV150" s="142"/>
      <c r="AW150" s="142"/>
      <c r="AX150" s="142"/>
      <c r="AY150" s="142"/>
      <c r="AZ150" s="142"/>
      <c r="BA150" s="142"/>
      <c r="BB150" s="142"/>
      <c r="BC150" s="142"/>
      <c r="BD150" s="142"/>
      <c r="BE150" s="142"/>
      <c r="BF150" s="142"/>
      <c r="BG150" s="142"/>
      <c r="BH150" s="142"/>
      <c r="BI150" s="142"/>
      <c r="BJ150" s="142"/>
      <c r="BK150" s="142"/>
      <c r="BL150" s="142"/>
      <c r="BM150" s="142"/>
      <c r="BN150" s="142"/>
      <c r="BO150" s="142"/>
      <c r="BP150" s="142"/>
      <c r="BQ150" s="142"/>
      <c r="BR150" s="142"/>
      <c r="BS150" s="142"/>
    </row>
    <row r="151" spans="1:71" ht="16.5" x14ac:dyDescent="0.3">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c r="AA151" s="142"/>
      <c r="AB151" s="142"/>
      <c r="AC151" s="142"/>
      <c r="AD151" s="142"/>
      <c r="AE151" s="142"/>
      <c r="AF151" s="142"/>
      <c r="AG151" s="142"/>
      <c r="AH151" s="142"/>
      <c r="AI151" s="142"/>
      <c r="AJ151" s="142"/>
      <c r="AK151" s="142"/>
      <c r="AL151" s="142"/>
      <c r="AM151" s="142"/>
      <c r="AN151" s="142"/>
      <c r="AO151" s="142"/>
      <c r="AP151" s="142"/>
      <c r="AQ151" s="142"/>
      <c r="AR151" s="142"/>
      <c r="AS151" s="142"/>
      <c r="AT151" s="142"/>
      <c r="AU151" s="142"/>
      <c r="AV151" s="142"/>
      <c r="AW151" s="142"/>
      <c r="AX151" s="142"/>
      <c r="AY151" s="142"/>
      <c r="AZ151" s="142"/>
      <c r="BA151" s="142"/>
      <c r="BB151" s="142"/>
      <c r="BC151" s="142"/>
      <c r="BD151" s="142"/>
      <c r="BE151" s="142"/>
      <c r="BF151" s="142"/>
      <c r="BG151" s="142"/>
      <c r="BH151" s="142"/>
      <c r="BI151" s="142"/>
      <c r="BJ151" s="142"/>
      <c r="BK151" s="142"/>
      <c r="BL151" s="142"/>
      <c r="BM151" s="142"/>
      <c r="BN151" s="142"/>
      <c r="BO151" s="142"/>
      <c r="BP151" s="142"/>
      <c r="BQ151" s="142"/>
      <c r="BR151" s="142"/>
      <c r="BS151" s="142"/>
    </row>
    <row r="152" spans="1:71" ht="16.5" x14ac:dyDescent="0.3">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c r="AA152" s="142"/>
      <c r="AB152" s="142"/>
      <c r="AC152" s="142"/>
      <c r="AD152" s="142"/>
      <c r="AE152" s="142"/>
      <c r="AF152" s="142"/>
      <c r="AG152" s="142"/>
      <c r="AH152" s="142"/>
      <c r="AI152" s="142"/>
      <c r="AJ152" s="142"/>
      <c r="AK152" s="142"/>
      <c r="AL152" s="142"/>
      <c r="AM152" s="142"/>
      <c r="AN152" s="142"/>
      <c r="AO152" s="142"/>
      <c r="AP152" s="142"/>
      <c r="AQ152" s="142"/>
      <c r="AR152" s="142"/>
      <c r="AS152" s="142"/>
      <c r="AT152" s="142"/>
      <c r="AU152" s="142"/>
      <c r="AV152" s="142"/>
      <c r="AW152" s="142"/>
      <c r="AX152" s="142"/>
      <c r="AY152" s="142"/>
      <c r="AZ152" s="142"/>
      <c r="BA152" s="142"/>
      <c r="BB152" s="142"/>
      <c r="BC152" s="142"/>
      <c r="BD152" s="142"/>
      <c r="BE152" s="142"/>
      <c r="BF152" s="142"/>
      <c r="BG152" s="142"/>
      <c r="BH152" s="142"/>
      <c r="BI152" s="142"/>
      <c r="BJ152" s="142"/>
      <c r="BK152" s="142"/>
      <c r="BL152" s="142"/>
      <c r="BM152" s="142"/>
      <c r="BN152" s="142"/>
      <c r="BO152" s="142"/>
      <c r="BP152" s="142"/>
      <c r="BQ152" s="142"/>
      <c r="BR152" s="142"/>
      <c r="BS152" s="142"/>
    </row>
    <row r="153" spans="1:71" ht="16.5" x14ac:dyDescent="0.3">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c r="AA153" s="142"/>
      <c r="AB153" s="142"/>
      <c r="AC153" s="142"/>
      <c r="AD153" s="142"/>
      <c r="AE153" s="142"/>
      <c r="AF153" s="142"/>
      <c r="AG153" s="142"/>
      <c r="AH153" s="142"/>
      <c r="AI153" s="142"/>
      <c r="AJ153" s="142"/>
      <c r="AK153" s="142"/>
      <c r="AL153" s="142"/>
      <c r="AM153" s="142"/>
      <c r="AN153" s="142"/>
      <c r="AO153" s="142"/>
      <c r="AP153" s="142"/>
      <c r="AQ153" s="142"/>
      <c r="AR153" s="142"/>
      <c r="AS153" s="142"/>
      <c r="AT153" s="142"/>
      <c r="AU153" s="142"/>
      <c r="AV153" s="142"/>
      <c r="AW153" s="142"/>
      <c r="AX153" s="142"/>
      <c r="AY153" s="142"/>
      <c r="AZ153" s="142"/>
      <c r="BA153" s="142"/>
      <c r="BB153" s="142"/>
      <c r="BC153" s="142"/>
      <c r="BD153" s="142"/>
      <c r="BE153" s="142"/>
      <c r="BF153" s="142"/>
      <c r="BG153" s="142"/>
      <c r="BH153" s="142"/>
      <c r="BI153" s="142"/>
      <c r="BJ153" s="142"/>
      <c r="BK153" s="142"/>
      <c r="BL153" s="142"/>
      <c r="BM153" s="142"/>
      <c r="BN153" s="142"/>
      <c r="BO153" s="142"/>
      <c r="BP153" s="142"/>
      <c r="BQ153" s="142"/>
      <c r="BR153" s="142"/>
      <c r="BS153" s="142"/>
    </row>
    <row r="154" spans="1:71" ht="16.5" x14ac:dyDescent="0.3">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c r="AA154" s="142"/>
      <c r="AB154" s="142"/>
      <c r="AC154" s="142"/>
      <c r="AD154" s="142"/>
      <c r="AE154" s="142"/>
      <c r="AF154" s="142"/>
      <c r="AG154" s="142"/>
      <c r="AH154" s="142"/>
      <c r="AI154" s="142"/>
      <c r="AJ154" s="142"/>
      <c r="AK154" s="142"/>
      <c r="AL154" s="142"/>
      <c r="AM154" s="142"/>
      <c r="AN154" s="142"/>
      <c r="AO154" s="142"/>
      <c r="AP154" s="142"/>
      <c r="AQ154" s="142"/>
      <c r="AR154" s="142"/>
      <c r="AS154" s="142"/>
      <c r="AT154" s="142"/>
      <c r="AU154" s="142"/>
      <c r="AV154" s="142"/>
      <c r="AW154" s="142"/>
      <c r="AX154" s="142"/>
      <c r="AY154" s="142"/>
      <c r="AZ154" s="142"/>
      <c r="BA154" s="142"/>
      <c r="BB154" s="142"/>
      <c r="BC154" s="142"/>
      <c r="BD154" s="142"/>
      <c r="BE154" s="142"/>
      <c r="BF154" s="142"/>
      <c r="BG154" s="142"/>
      <c r="BH154" s="142"/>
      <c r="BI154" s="142"/>
      <c r="BJ154" s="142"/>
      <c r="BK154" s="142"/>
      <c r="BL154" s="142"/>
      <c r="BM154" s="142"/>
      <c r="BN154" s="142"/>
      <c r="BO154" s="142"/>
      <c r="BP154" s="142"/>
      <c r="BQ154" s="142"/>
      <c r="BR154" s="142"/>
      <c r="BS154" s="142"/>
    </row>
    <row r="155" spans="1:71" ht="16.5" x14ac:dyDescent="0.3">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c r="AA155" s="142"/>
      <c r="AB155" s="142"/>
      <c r="AC155" s="142"/>
      <c r="AD155" s="142"/>
      <c r="AE155" s="142"/>
      <c r="AF155" s="142"/>
      <c r="AG155" s="142"/>
      <c r="AH155" s="142"/>
      <c r="AI155" s="142"/>
      <c r="AJ155" s="142"/>
      <c r="AK155" s="142"/>
      <c r="AL155" s="142"/>
      <c r="AM155" s="142"/>
      <c r="AN155" s="142"/>
      <c r="AO155" s="142"/>
      <c r="AP155" s="142"/>
      <c r="AQ155" s="142"/>
      <c r="AR155" s="142"/>
      <c r="AS155" s="142"/>
      <c r="AT155" s="142"/>
      <c r="AU155" s="142"/>
      <c r="AV155" s="142"/>
      <c r="AW155" s="142"/>
      <c r="AX155" s="142"/>
      <c r="AY155" s="142"/>
      <c r="AZ155" s="142"/>
      <c r="BA155" s="142"/>
      <c r="BB155" s="142"/>
      <c r="BC155" s="142"/>
      <c r="BD155" s="142"/>
      <c r="BE155" s="142"/>
      <c r="BF155" s="142"/>
      <c r="BG155" s="142"/>
      <c r="BH155" s="142"/>
      <c r="BI155" s="142"/>
      <c r="BJ155" s="142"/>
      <c r="BK155" s="142"/>
      <c r="BL155" s="142"/>
      <c r="BM155" s="142"/>
      <c r="BN155" s="142"/>
      <c r="BO155" s="142"/>
      <c r="BP155" s="142"/>
      <c r="BQ155" s="142"/>
      <c r="BR155" s="142"/>
      <c r="BS155" s="142"/>
    </row>
    <row r="156" spans="1:71" ht="16.5" x14ac:dyDescent="0.3">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c r="AA156" s="142"/>
      <c r="AB156" s="142"/>
      <c r="AC156" s="142"/>
      <c r="AD156" s="142"/>
      <c r="AE156" s="142"/>
      <c r="AF156" s="142"/>
      <c r="AG156" s="142"/>
      <c r="AH156" s="142"/>
      <c r="AI156" s="142"/>
      <c r="AJ156" s="142"/>
      <c r="AK156" s="142"/>
      <c r="AL156" s="142"/>
      <c r="AM156" s="142"/>
      <c r="AN156" s="142"/>
      <c r="AO156" s="142"/>
      <c r="AP156" s="142"/>
      <c r="AQ156" s="142"/>
      <c r="AR156" s="142"/>
      <c r="AS156" s="142"/>
      <c r="AT156" s="142"/>
      <c r="AU156" s="142"/>
      <c r="AV156" s="142"/>
      <c r="AW156" s="142"/>
      <c r="AX156" s="142"/>
      <c r="AY156" s="142"/>
      <c r="AZ156" s="142"/>
      <c r="BA156" s="142"/>
      <c r="BB156" s="142"/>
      <c r="BC156" s="142"/>
      <c r="BD156" s="142"/>
      <c r="BE156" s="142"/>
      <c r="BF156" s="142"/>
      <c r="BG156" s="142"/>
      <c r="BH156" s="142"/>
      <c r="BI156" s="142"/>
      <c r="BJ156" s="142"/>
      <c r="BK156" s="142"/>
      <c r="BL156" s="142"/>
      <c r="BM156" s="142"/>
      <c r="BN156" s="142"/>
      <c r="BO156" s="142"/>
      <c r="BP156" s="142"/>
      <c r="BQ156" s="142"/>
      <c r="BR156" s="142"/>
      <c r="BS156" s="142"/>
    </row>
    <row r="157" spans="1:71" ht="16.5" x14ac:dyDescent="0.3">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c r="AA157" s="142"/>
      <c r="AB157" s="142"/>
      <c r="AC157" s="142"/>
      <c r="AD157" s="142"/>
      <c r="AE157" s="142"/>
      <c r="AF157" s="142"/>
      <c r="AG157" s="142"/>
      <c r="AH157" s="142"/>
      <c r="AI157" s="142"/>
      <c r="AJ157" s="142"/>
      <c r="AK157" s="142"/>
      <c r="AL157" s="142"/>
      <c r="AM157" s="142"/>
      <c r="AN157" s="142"/>
      <c r="AO157" s="142"/>
      <c r="AP157" s="142"/>
      <c r="AQ157" s="142"/>
      <c r="AR157" s="142"/>
      <c r="AS157" s="142"/>
      <c r="AT157" s="142"/>
      <c r="AU157" s="142"/>
      <c r="AV157" s="142"/>
      <c r="AW157" s="142"/>
      <c r="AX157" s="142"/>
      <c r="AY157" s="142"/>
      <c r="AZ157" s="142"/>
      <c r="BA157" s="142"/>
      <c r="BB157" s="142"/>
      <c r="BC157" s="142"/>
      <c r="BD157" s="142"/>
      <c r="BE157" s="142"/>
      <c r="BF157" s="142"/>
      <c r="BG157" s="142"/>
      <c r="BH157" s="142"/>
      <c r="BI157" s="142"/>
      <c r="BJ157" s="142"/>
      <c r="BK157" s="142"/>
      <c r="BL157" s="142"/>
      <c r="BM157" s="142"/>
      <c r="BN157" s="142"/>
      <c r="BO157" s="142"/>
      <c r="BP157" s="142"/>
      <c r="BQ157" s="142"/>
      <c r="BR157" s="142"/>
      <c r="BS157" s="142"/>
    </row>
    <row r="158" spans="1:71" ht="16.5" x14ac:dyDescent="0.3">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c r="AA158" s="142"/>
      <c r="AB158" s="142"/>
      <c r="AC158" s="142"/>
      <c r="AD158" s="142"/>
      <c r="AE158" s="142"/>
      <c r="AF158" s="142"/>
      <c r="AG158" s="142"/>
      <c r="AH158" s="142"/>
      <c r="AI158" s="142"/>
      <c r="AJ158" s="142"/>
      <c r="AK158" s="142"/>
      <c r="AL158" s="142"/>
      <c r="AM158" s="142"/>
      <c r="AN158" s="142"/>
      <c r="AO158" s="142"/>
      <c r="AP158" s="142"/>
      <c r="AQ158" s="142"/>
      <c r="AR158" s="142"/>
      <c r="AS158" s="142"/>
      <c r="AT158" s="142"/>
      <c r="AU158" s="142"/>
      <c r="AV158" s="142"/>
      <c r="AW158" s="142"/>
      <c r="AX158" s="142"/>
      <c r="AY158" s="142"/>
      <c r="AZ158" s="142"/>
      <c r="BA158" s="142"/>
      <c r="BB158" s="142"/>
      <c r="BC158" s="142"/>
      <c r="BD158" s="142"/>
      <c r="BE158" s="142"/>
      <c r="BF158" s="142"/>
      <c r="BG158" s="142"/>
      <c r="BH158" s="142"/>
      <c r="BI158" s="142"/>
      <c r="BJ158" s="142"/>
      <c r="BK158" s="142"/>
      <c r="BL158" s="142"/>
      <c r="BM158" s="142"/>
      <c r="BN158" s="142"/>
      <c r="BO158" s="142"/>
      <c r="BP158" s="142"/>
      <c r="BQ158" s="142"/>
      <c r="BR158" s="142"/>
      <c r="BS158" s="142"/>
    </row>
    <row r="159" spans="1:71" ht="16.5" x14ac:dyDescent="0.3">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c r="AA159" s="142"/>
      <c r="AB159" s="142"/>
      <c r="AC159" s="142"/>
      <c r="AD159" s="142"/>
      <c r="AE159" s="142"/>
      <c r="AF159" s="142"/>
      <c r="AG159" s="142"/>
      <c r="AH159" s="142"/>
      <c r="AI159" s="142"/>
      <c r="AJ159" s="142"/>
      <c r="AK159" s="142"/>
      <c r="AL159" s="142"/>
      <c r="AM159" s="142"/>
      <c r="AN159" s="142"/>
      <c r="AO159" s="142"/>
      <c r="AP159" s="142"/>
      <c r="AQ159" s="142"/>
      <c r="AR159" s="142"/>
      <c r="AS159" s="142"/>
      <c r="AT159" s="142"/>
      <c r="AU159" s="142"/>
      <c r="AV159" s="142"/>
      <c r="AW159" s="142"/>
      <c r="AX159" s="142"/>
      <c r="AY159" s="142"/>
      <c r="AZ159" s="142"/>
      <c r="BA159" s="142"/>
      <c r="BB159" s="142"/>
      <c r="BC159" s="142"/>
      <c r="BD159" s="142"/>
      <c r="BE159" s="142"/>
      <c r="BF159" s="142"/>
      <c r="BG159" s="142"/>
      <c r="BH159" s="142"/>
      <c r="BI159" s="142"/>
      <c r="BJ159" s="142"/>
      <c r="BK159" s="142"/>
      <c r="BL159" s="142"/>
      <c r="BM159" s="142"/>
      <c r="BN159" s="142"/>
      <c r="BO159" s="142"/>
      <c r="BP159" s="142"/>
      <c r="BQ159" s="142"/>
      <c r="BR159" s="142"/>
      <c r="BS159" s="142"/>
    </row>
    <row r="160" spans="1:71" ht="16.5" x14ac:dyDescent="0.3">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c r="AA160" s="142"/>
      <c r="AB160" s="142"/>
      <c r="AC160" s="142"/>
      <c r="AD160" s="142"/>
      <c r="AE160" s="142"/>
      <c r="AF160" s="142"/>
      <c r="AG160" s="142"/>
      <c r="AH160" s="142"/>
      <c r="AI160" s="142"/>
      <c r="AJ160" s="142"/>
      <c r="AK160" s="142"/>
      <c r="AL160" s="142"/>
      <c r="AM160" s="142"/>
      <c r="AN160" s="142"/>
      <c r="AO160" s="142"/>
      <c r="AP160" s="142"/>
      <c r="AQ160" s="142"/>
      <c r="AR160" s="142"/>
      <c r="AS160" s="142"/>
      <c r="AT160" s="142"/>
      <c r="AU160" s="142"/>
      <c r="AV160" s="142"/>
      <c r="AW160" s="142"/>
      <c r="AX160" s="142"/>
      <c r="AY160" s="142"/>
      <c r="AZ160" s="142"/>
      <c r="BA160" s="142"/>
      <c r="BB160" s="142"/>
      <c r="BC160" s="142"/>
      <c r="BD160" s="142"/>
      <c r="BE160" s="142"/>
      <c r="BF160" s="142"/>
      <c r="BG160" s="142"/>
      <c r="BH160" s="142"/>
      <c r="BI160" s="142"/>
      <c r="BJ160" s="142"/>
      <c r="BK160" s="142"/>
      <c r="BL160" s="142"/>
      <c r="BM160" s="142"/>
      <c r="BN160" s="142"/>
      <c r="BO160" s="142"/>
      <c r="BP160" s="142"/>
      <c r="BQ160" s="142"/>
      <c r="BR160" s="142"/>
      <c r="BS160" s="142"/>
    </row>
    <row r="161" spans="1:71" ht="16.5" x14ac:dyDescent="0.3">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c r="AA161" s="142"/>
      <c r="AB161" s="142"/>
      <c r="AC161" s="142"/>
      <c r="AD161" s="142"/>
      <c r="AE161" s="142"/>
      <c r="AF161" s="142"/>
      <c r="AG161" s="142"/>
      <c r="AH161" s="142"/>
      <c r="AI161" s="142"/>
      <c r="AJ161" s="142"/>
      <c r="AK161" s="142"/>
      <c r="AL161" s="142"/>
      <c r="AM161" s="142"/>
      <c r="AN161" s="142"/>
      <c r="AO161" s="142"/>
      <c r="AP161" s="142"/>
      <c r="AQ161" s="142"/>
      <c r="AR161" s="142"/>
      <c r="AS161" s="142"/>
      <c r="AT161" s="142"/>
      <c r="AU161" s="142"/>
      <c r="AV161" s="142"/>
      <c r="AW161" s="142"/>
      <c r="AX161" s="142"/>
      <c r="AY161" s="142"/>
      <c r="AZ161" s="142"/>
      <c r="BA161" s="142"/>
      <c r="BB161" s="142"/>
      <c r="BC161" s="142"/>
      <c r="BD161" s="142"/>
      <c r="BE161" s="142"/>
      <c r="BF161" s="142"/>
      <c r="BG161" s="142"/>
      <c r="BH161" s="142"/>
      <c r="BI161" s="142"/>
      <c r="BJ161" s="142"/>
      <c r="BK161" s="142"/>
      <c r="BL161" s="142"/>
      <c r="BM161" s="142"/>
      <c r="BN161" s="142"/>
      <c r="BO161" s="142"/>
      <c r="BP161" s="142"/>
      <c r="BQ161" s="142"/>
      <c r="BR161" s="142"/>
      <c r="BS161" s="142"/>
    </row>
    <row r="162" spans="1:71" ht="16.5" x14ac:dyDescent="0.3">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c r="AA162" s="142"/>
      <c r="AB162" s="142"/>
      <c r="AC162" s="142"/>
      <c r="AD162" s="142"/>
      <c r="AE162" s="142"/>
      <c r="AF162" s="142"/>
      <c r="AG162" s="142"/>
      <c r="AH162" s="142"/>
      <c r="AI162" s="142"/>
      <c r="AJ162" s="142"/>
      <c r="AK162" s="142"/>
      <c r="AL162" s="142"/>
      <c r="AM162" s="142"/>
      <c r="AN162" s="142"/>
      <c r="AO162" s="142"/>
      <c r="AP162" s="142"/>
      <c r="AQ162" s="142"/>
      <c r="AR162" s="142"/>
      <c r="AS162" s="142"/>
      <c r="AT162" s="142"/>
      <c r="AU162" s="142"/>
      <c r="AV162" s="142"/>
      <c r="AW162" s="142"/>
      <c r="AX162" s="142"/>
      <c r="AY162" s="142"/>
      <c r="AZ162" s="142"/>
      <c r="BA162" s="142"/>
      <c r="BB162" s="142"/>
      <c r="BC162" s="142"/>
      <c r="BD162" s="142"/>
      <c r="BE162" s="142"/>
      <c r="BF162" s="142"/>
      <c r="BG162" s="142"/>
      <c r="BH162" s="142"/>
      <c r="BI162" s="142"/>
      <c r="BJ162" s="142"/>
      <c r="BK162" s="142"/>
      <c r="BL162" s="142"/>
      <c r="BM162" s="142"/>
      <c r="BN162" s="142"/>
      <c r="BO162" s="142"/>
      <c r="BP162" s="142"/>
      <c r="BQ162" s="142"/>
      <c r="BR162" s="142"/>
      <c r="BS162" s="142"/>
    </row>
    <row r="163" spans="1:71" ht="16.5" x14ac:dyDescent="0.3">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c r="AA163" s="142"/>
      <c r="AB163" s="142"/>
      <c r="AC163" s="142"/>
      <c r="AD163" s="142"/>
      <c r="AE163" s="142"/>
      <c r="AF163" s="142"/>
      <c r="AG163" s="142"/>
      <c r="AH163" s="142"/>
      <c r="AI163" s="142"/>
      <c r="AJ163" s="142"/>
      <c r="AK163" s="142"/>
      <c r="AL163" s="142"/>
      <c r="AM163" s="142"/>
      <c r="AN163" s="142"/>
      <c r="AO163" s="142"/>
      <c r="AP163" s="142"/>
      <c r="AQ163" s="142"/>
      <c r="AR163" s="142"/>
      <c r="AS163" s="142"/>
      <c r="AT163" s="142"/>
      <c r="AU163" s="142"/>
      <c r="AV163" s="142"/>
      <c r="AW163" s="142"/>
      <c r="AX163" s="142"/>
      <c r="AY163" s="142"/>
      <c r="AZ163" s="142"/>
      <c r="BA163" s="142"/>
      <c r="BB163" s="142"/>
      <c r="BC163" s="142"/>
      <c r="BD163" s="142"/>
      <c r="BE163" s="142"/>
      <c r="BF163" s="142"/>
      <c r="BG163" s="142"/>
      <c r="BH163" s="142"/>
      <c r="BI163" s="142"/>
      <c r="BJ163" s="142"/>
      <c r="BK163" s="142"/>
      <c r="BL163" s="142"/>
      <c r="BM163" s="142"/>
      <c r="BN163" s="142"/>
      <c r="BO163" s="142"/>
      <c r="BP163" s="142"/>
      <c r="BQ163" s="142"/>
      <c r="BR163" s="142"/>
      <c r="BS163" s="142"/>
    </row>
    <row r="164" spans="1:71" ht="16.5" x14ac:dyDescent="0.3">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c r="AA164" s="142"/>
      <c r="AB164" s="142"/>
      <c r="AC164" s="142"/>
      <c r="AD164" s="142"/>
      <c r="AE164" s="142"/>
      <c r="AF164" s="142"/>
      <c r="AG164" s="142"/>
      <c r="AH164" s="142"/>
      <c r="AI164" s="142"/>
      <c r="AJ164" s="142"/>
      <c r="AK164" s="142"/>
      <c r="AL164" s="142"/>
      <c r="AM164" s="142"/>
      <c r="AN164" s="142"/>
      <c r="AO164" s="142"/>
      <c r="AP164" s="142"/>
      <c r="AQ164" s="142"/>
      <c r="AR164" s="142"/>
      <c r="AS164" s="142"/>
      <c r="AT164" s="142"/>
      <c r="AU164" s="142"/>
      <c r="AV164" s="142"/>
      <c r="AW164" s="142"/>
      <c r="AX164" s="142"/>
      <c r="AY164" s="142"/>
      <c r="AZ164" s="142"/>
      <c r="BA164" s="142"/>
      <c r="BB164" s="142"/>
      <c r="BC164" s="142"/>
      <c r="BD164" s="142"/>
      <c r="BE164" s="142"/>
      <c r="BF164" s="142"/>
      <c r="BG164" s="142"/>
      <c r="BH164" s="142"/>
      <c r="BI164" s="142"/>
      <c r="BJ164" s="142"/>
      <c r="BK164" s="142"/>
      <c r="BL164" s="142"/>
      <c r="BM164" s="142"/>
      <c r="BN164" s="142"/>
      <c r="BO164" s="142"/>
      <c r="BP164" s="142"/>
      <c r="BQ164" s="142"/>
      <c r="BR164" s="142"/>
      <c r="BS164" s="142"/>
    </row>
    <row r="165" spans="1:71" ht="16.5" x14ac:dyDescent="0.3">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c r="AA165" s="142"/>
      <c r="AB165" s="142"/>
      <c r="AC165" s="142"/>
      <c r="AD165" s="142"/>
      <c r="AE165" s="142"/>
      <c r="AF165" s="142"/>
      <c r="AG165" s="142"/>
      <c r="AH165" s="142"/>
      <c r="AI165" s="142"/>
      <c r="AJ165" s="142"/>
      <c r="AK165" s="142"/>
      <c r="AL165" s="142"/>
      <c r="AM165" s="142"/>
      <c r="AN165" s="142"/>
      <c r="AO165" s="142"/>
      <c r="AP165" s="142"/>
      <c r="AQ165" s="142"/>
      <c r="AR165" s="142"/>
      <c r="AS165" s="142"/>
      <c r="AT165" s="142"/>
      <c r="AU165" s="142"/>
      <c r="AV165" s="142"/>
      <c r="AW165" s="142"/>
      <c r="AX165" s="142"/>
      <c r="AY165" s="142"/>
      <c r="AZ165" s="142"/>
      <c r="BA165" s="142"/>
      <c r="BB165" s="142"/>
      <c r="BC165" s="142"/>
      <c r="BD165" s="142"/>
      <c r="BE165" s="142"/>
      <c r="BF165" s="142"/>
      <c r="BG165" s="142"/>
      <c r="BH165" s="142"/>
      <c r="BI165" s="142"/>
      <c r="BJ165" s="142"/>
      <c r="BK165" s="142"/>
      <c r="BL165" s="142"/>
      <c r="BM165" s="142"/>
      <c r="BN165" s="142"/>
      <c r="BO165" s="142"/>
      <c r="BP165" s="142"/>
      <c r="BQ165" s="142"/>
      <c r="BR165" s="142"/>
      <c r="BS165" s="142"/>
    </row>
    <row r="166" spans="1:71" ht="16.5" x14ac:dyDescent="0.3">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c r="AA166" s="142"/>
      <c r="AB166" s="142"/>
      <c r="AC166" s="142"/>
      <c r="AD166" s="142"/>
      <c r="AE166" s="142"/>
      <c r="AF166" s="142"/>
      <c r="AG166" s="142"/>
      <c r="AH166" s="142"/>
      <c r="AI166" s="142"/>
      <c r="AJ166" s="142"/>
      <c r="AK166" s="142"/>
      <c r="AL166" s="142"/>
      <c r="AM166" s="142"/>
      <c r="AN166" s="142"/>
      <c r="AO166" s="142"/>
      <c r="AP166" s="142"/>
      <c r="AQ166" s="142"/>
      <c r="AR166" s="142"/>
      <c r="AS166" s="142"/>
      <c r="AT166" s="142"/>
      <c r="AU166" s="142"/>
      <c r="AV166" s="142"/>
      <c r="AW166" s="142"/>
      <c r="AX166" s="142"/>
      <c r="AY166" s="142"/>
      <c r="AZ166" s="142"/>
      <c r="BA166" s="142"/>
      <c r="BB166" s="142"/>
      <c r="BC166" s="142"/>
      <c r="BD166" s="142"/>
      <c r="BE166" s="142"/>
      <c r="BF166" s="142"/>
      <c r="BG166" s="142"/>
      <c r="BH166" s="142"/>
      <c r="BI166" s="142"/>
      <c r="BJ166" s="142"/>
      <c r="BK166" s="142"/>
      <c r="BL166" s="142"/>
      <c r="BM166" s="142"/>
      <c r="BN166" s="142"/>
      <c r="BO166" s="142"/>
      <c r="BP166" s="142"/>
      <c r="BQ166" s="142"/>
      <c r="BR166" s="142"/>
      <c r="BS166" s="142"/>
    </row>
    <row r="167" spans="1:71" ht="16.5" x14ac:dyDescent="0.3">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c r="AA167" s="142"/>
      <c r="AB167" s="142"/>
      <c r="AC167" s="142"/>
      <c r="AD167" s="142"/>
      <c r="AE167" s="142"/>
      <c r="AF167" s="142"/>
      <c r="AG167" s="142"/>
      <c r="AH167" s="142"/>
      <c r="AI167" s="142"/>
      <c r="AJ167" s="142"/>
      <c r="AK167" s="142"/>
      <c r="AL167" s="142"/>
      <c r="AM167" s="142"/>
      <c r="AN167" s="142"/>
      <c r="AO167" s="142"/>
      <c r="AP167" s="142"/>
      <c r="AQ167" s="142"/>
      <c r="AR167" s="142"/>
      <c r="AS167" s="142"/>
      <c r="AT167" s="142"/>
      <c r="AU167" s="142"/>
      <c r="AV167" s="142"/>
      <c r="AW167" s="142"/>
      <c r="AX167" s="142"/>
      <c r="AY167" s="142"/>
      <c r="AZ167" s="142"/>
      <c r="BA167" s="142"/>
      <c r="BB167" s="142"/>
      <c r="BC167" s="142"/>
      <c r="BD167" s="142"/>
      <c r="BE167" s="142"/>
      <c r="BF167" s="142"/>
      <c r="BG167" s="142"/>
      <c r="BH167" s="142"/>
      <c r="BI167" s="142"/>
      <c r="BJ167" s="142"/>
      <c r="BK167" s="142"/>
      <c r="BL167" s="142"/>
      <c r="BM167" s="142"/>
      <c r="BN167" s="142"/>
      <c r="BO167" s="142"/>
      <c r="BP167" s="142"/>
      <c r="BQ167" s="142"/>
      <c r="BR167" s="142"/>
      <c r="BS167" s="142"/>
    </row>
    <row r="168" spans="1:71" ht="16.5" x14ac:dyDescent="0.3">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c r="AA168" s="142"/>
      <c r="AB168" s="142"/>
      <c r="AC168" s="142"/>
      <c r="AD168" s="142"/>
      <c r="AE168" s="142"/>
      <c r="AF168" s="142"/>
      <c r="AG168" s="142"/>
      <c r="AH168" s="142"/>
      <c r="AI168" s="142"/>
      <c r="AJ168" s="142"/>
      <c r="AK168" s="142"/>
      <c r="AL168" s="142"/>
      <c r="AM168" s="142"/>
      <c r="AN168" s="142"/>
      <c r="AO168" s="142"/>
      <c r="AP168" s="142"/>
      <c r="AQ168" s="142"/>
      <c r="AR168" s="142"/>
      <c r="AS168" s="142"/>
      <c r="AT168" s="142"/>
      <c r="AU168" s="142"/>
      <c r="AV168" s="142"/>
      <c r="AW168" s="142"/>
      <c r="AX168" s="142"/>
      <c r="AY168" s="142"/>
      <c r="AZ168" s="142"/>
      <c r="BA168" s="142"/>
      <c r="BB168" s="142"/>
      <c r="BC168" s="142"/>
      <c r="BD168" s="142"/>
      <c r="BE168" s="142"/>
      <c r="BF168" s="142"/>
      <c r="BG168" s="142"/>
      <c r="BH168" s="142"/>
      <c r="BI168" s="142"/>
      <c r="BJ168" s="142"/>
      <c r="BK168" s="142"/>
      <c r="BL168" s="142"/>
      <c r="BM168" s="142"/>
      <c r="BN168" s="142"/>
      <c r="BO168" s="142"/>
      <c r="BP168" s="142"/>
      <c r="BQ168" s="142"/>
      <c r="BR168" s="142"/>
      <c r="BS168" s="142"/>
    </row>
    <row r="169" spans="1:71" ht="16.5" x14ac:dyDescent="0.3">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c r="AA169" s="142"/>
      <c r="AB169" s="142"/>
      <c r="AC169" s="142"/>
      <c r="AD169" s="142"/>
      <c r="AE169" s="142"/>
      <c r="AF169" s="142"/>
      <c r="AG169" s="142"/>
      <c r="AH169" s="142"/>
      <c r="AI169" s="142"/>
      <c r="AJ169" s="142"/>
      <c r="AK169" s="142"/>
      <c r="AL169" s="142"/>
      <c r="AM169" s="142"/>
      <c r="AN169" s="142"/>
      <c r="AO169" s="142"/>
      <c r="AP169" s="142"/>
      <c r="AQ169" s="142"/>
      <c r="AR169" s="142"/>
      <c r="AS169" s="142"/>
      <c r="AT169" s="142"/>
      <c r="AU169" s="142"/>
      <c r="AV169" s="142"/>
      <c r="AW169" s="142"/>
      <c r="AX169" s="142"/>
      <c r="AY169" s="142"/>
      <c r="AZ169" s="142"/>
      <c r="BA169" s="142"/>
      <c r="BB169" s="142"/>
      <c r="BC169" s="142"/>
      <c r="BD169" s="142"/>
      <c r="BE169" s="142"/>
      <c r="BF169" s="142"/>
      <c r="BG169" s="142"/>
      <c r="BH169" s="142"/>
      <c r="BI169" s="142"/>
      <c r="BJ169" s="142"/>
      <c r="BK169" s="142"/>
      <c r="BL169" s="142"/>
      <c r="BM169" s="142"/>
      <c r="BN169" s="142"/>
      <c r="BO169" s="142"/>
      <c r="BP169" s="142"/>
      <c r="BQ169" s="142"/>
      <c r="BR169" s="142"/>
      <c r="BS169" s="142"/>
    </row>
    <row r="170" spans="1:71" ht="16.5" x14ac:dyDescent="0.3">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c r="AA170" s="142"/>
      <c r="AB170" s="142"/>
      <c r="AC170" s="142"/>
      <c r="AD170" s="142"/>
      <c r="AE170" s="142"/>
      <c r="AF170" s="142"/>
      <c r="AG170" s="142"/>
      <c r="AH170" s="142"/>
      <c r="AI170" s="142"/>
      <c r="AJ170" s="142"/>
      <c r="AK170" s="142"/>
      <c r="AL170" s="142"/>
      <c r="AM170" s="142"/>
      <c r="AN170" s="142"/>
      <c r="AO170" s="142"/>
      <c r="AP170" s="142"/>
      <c r="AQ170" s="142"/>
      <c r="AR170" s="142"/>
      <c r="AS170" s="142"/>
      <c r="AT170" s="142"/>
      <c r="AU170" s="142"/>
      <c r="AV170" s="142"/>
      <c r="AW170" s="142"/>
      <c r="AX170" s="142"/>
      <c r="AY170" s="142"/>
      <c r="AZ170" s="142"/>
      <c r="BA170" s="142"/>
      <c r="BB170" s="142"/>
      <c r="BC170" s="142"/>
      <c r="BD170" s="142"/>
      <c r="BE170" s="142"/>
      <c r="BF170" s="142"/>
      <c r="BG170" s="142"/>
      <c r="BH170" s="142"/>
      <c r="BI170" s="142"/>
      <c r="BJ170" s="142"/>
      <c r="BK170" s="142"/>
      <c r="BL170" s="142"/>
      <c r="BM170" s="142"/>
      <c r="BN170" s="142"/>
      <c r="BO170" s="142"/>
      <c r="BP170" s="142"/>
      <c r="BQ170" s="142"/>
      <c r="BR170" s="142"/>
      <c r="BS170" s="142"/>
    </row>
    <row r="171" spans="1:71" ht="16.5" x14ac:dyDescent="0.3">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c r="AA171" s="142"/>
      <c r="AB171" s="142"/>
      <c r="AC171" s="142"/>
      <c r="AD171" s="142"/>
      <c r="AE171" s="142"/>
      <c r="AF171" s="142"/>
      <c r="AG171" s="142"/>
      <c r="AH171" s="142"/>
      <c r="AI171" s="142"/>
      <c r="AJ171" s="142"/>
      <c r="AK171" s="142"/>
      <c r="AL171" s="142"/>
      <c r="AM171" s="142"/>
      <c r="AN171" s="142"/>
      <c r="AO171" s="142"/>
      <c r="AP171" s="142"/>
      <c r="AQ171" s="142"/>
      <c r="AR171" s="142"/>
      <c r="AS171" s="142"/>
      <c r="AT171" s="142"/>
      <c r="AU171" s="142"/>
      <c r="AV171" s="142"/>
      <c r="AW171" s="142"/>
      <c r="AX171" s="142"/>
      <c r="AY171" s="142"/>
      <c r="AZ171" s="142"/>
      <c r="BA171" s="142"/>
      <c r="BB171" s="142"/>
      <c r="BC171" s="142"/>
      <c r="BD171" s="142"/>
      <c r="BE171" s="142"/>
      <c r="BF171" s="142"/>
      <c r="BG171" s="142"/>
      <c r="BH171" s="142"/>
      <c r="BI171" s="142"/>
      <c r="BJ171" s="142"/>
      <c r="BK171" s="142"/>
      <c r="BL171" s="142"/>
      <c r="BM171" s="142"/>
      <c r="BN171" s="142"/>
      <c r="BO171" s="142"/>
      <c r="BP171" s="142"/>
      <c r="BQ171" s="142"/>
      <c r="BR171" s="142"/>
      <c r="BS171" s="142"/>
    </row>
    <row r="172" spans="1:71" ht="16.5" x14ac:dyDescent="0.3">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c r="AA172" s="142"/>
      <c r="AB172" s="142"/>
      <c r="AC172" s="142"/>
      <c r="AD172" s="142"/>
      <c r="AE172" s="142"/>
      <c r="AF172" s="142"/>
      <c r="AG172" s="142"/>
      <c r="AH172" s="142"/>
      <c r="AI172" s="142"/>
      <c r="AJ172" s="142"/>
      <c r="AK172" s="142"/>
      <c r="AL172" s="142"/>
      <c r="AM172" s="142"/>
      <c r="AN172" s="142"/>
      <c r="AO172" s="142"/>
      <c r="AP172" s="142"/>
      <c r="AQ172" s="142"/>
      <c r="AR172" s="142"/>
      <c r="AS172" s="142"/>
      <c r="AT172" s="142"/>
      <c r="AU172" s="142"/>
      <c r="AV172" s="142"/>
      <c r="AW172" s="142"/>
      <c r="AX172" s="142"/>
      <c r="AY172" s="142"/>
      <c r="AZ172" s="142"/>
      <c r="BA172" s="142"/>
      <c r="BB172" s="142"/>
      <c r="BC172" s="142"/>
      <c r="BD172" s="142"/>
      <c r="BE172" s="142"/>
      <c r="BF172" s="142"/>
      <c r="BG172" s="142"/>
      <c r="BH172" s="142"/>
      <c r="BI172" s="142"/>
      <c r="BJ172" s="142"/>
      <c r="BK172" s="142"/>
      <c r="BL172" s="142"/>
      <c r="BM172" s="142"/>
      <c r="BN172" s="142"/>
      <c r="BO172" s="142"/>
      <c r="BP172" s="142"/>
      <c r="BQ172" s="142"/>
      <c r="BR172" s="142"/>
      <c r="BS172" s="142"/>
    </row>
    <row r="173" spans="1:71" ht="16.5" x14ac:dyDescent="0.3">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c r="AA173" s="142"/>
      <c r="AB173" s="142"/>
      <c r="AC173" s="142"/>
      <c r="AD173" s="142"/>
      <c r="AE173" s="142"/>
      <c r="AF173" s="142"/>
      <c r="AG173" s="142"/>
      <c r="AH173" s="142"/>
      <c r="AI173" s="142"/>
      <c r="AJ173" s="142"/>
      <c r="AK173" s="142"/>
      <c r="AL173" s="142"/>
      <c r="AM173" s="142"/>
      <c r="AN173" s="142"/>
      <c r="AO173" s="142"/>
      <c r="AP173" s="142"/>
      <c r="AQ173" s="142"/>
      <c r="AR173" s="142"/>
      <c r="AS173" s="142"/>
      <c r="AT173" s="142"/>
      <c r="AU173" s="142"/>
      <c r="AV173" s="142"/>
      <c r="AW173" s="142"/>
      <c r="AX173" s="142"/>
      <c r="AY173" s="142"/>
      <c r="AZ173" s="142"/>
      <c r="BA173" s="142"/>
      <c r="BB173" s="142"/>
      <c r="BC173" s="142"/>
      <c r="BD173" s="142"/>
      <c r="BE173" s="142"/>
      <c r="BF173" s="142"/>
      <c r="BG173" s="142"/>
      <c r="BH173" s="142"/>
      <c r="BI173" s="142"/>
      <c r="BJ173" s="142"/>
      <c r="BK173" s="142"/>
      <c r="BL173" s="142"/>
      <c r="BM173" s="142"/>
      <c r="BN173" s="142"/>
      <c r="BO173" s="142"/>
      <c r="BP173" s="142"/>
      <c r="BQ173" s="142"/>
      <c r="BR173" s="142"/>
      <c r="BS173" s="142"/>
    </row>
    <row r="174" spans="1:71" ht="16.5" x14ac:dyDescent="0.3">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c r="AA174" s="142"/>
      <c r="AB174" s="142"/>
      <c r="AC174" s="142"/>
      <c r="AD174" s="142"/>
      <c r="AE174" s="142"/>
      <c r="AF174" s="142"/>
      <c r="AG174" s="142"/>
      <c r="AH174" s="142"/>
      <c r="AI174" s="142"/>
      <c r="AJ174" s="142"/>
      <c r="AK174" s="142"/>
      <c r="AL174" s="142"/>
      <c r="AM174" s="142"/>
      <c r="AN174" s="142"/>
      <c r="AO174" s="142"/>
      <c r="AP174" s="142"/>
      <c r="AQ174" s="142"/>
      <c r="AR174" s="142"/>
      <c r="AS174" s="142"/>
      <c r="AT174" s="142"/>
      <c r="AU174" s="142"/>
      <c r="AV174" s="142"/>
      <c r="AW174" s="142"/>
      <c r="AX174" s="142"/>
      <c r="AY174" s="142"/>
      <c r="AZ174" s="142"/>
      <c r="BA174" s="142"/>
      <c r="BB174" s="142"/>
      <c r="BC174" s="142"/>
      <c r="BD174" s="142"/>
      <c r="BE174" s="142"/>
      <c r="BF174" s="142"/>
      <c r="BG174" s="142"/>
      <c r="BH174" s="142"/>
      <c r="BI174" s="142"/>
      <c r="BJ174" s="142"/>
      <c r="BK174" s="142"/>
      <c r="BL174" s="142"/>
      <c r="BM174" s="142"/>
      <c r="BN174" s="142"/>
      <c r="BO174" s="142"/>
      <c r="BP174" s="142"/>
      <c r="BQ174" s="142"/>
      <c r="BR174" s="142"/>
      <c r="BS174" s="142"/>
    </row>
    <row r="175" spans="1:71" ht="16.5" x14ac:dyDescent="0.3">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c r="AA175" s="142"/>
      <c r="AB175" s="142"/>
      <c r="AC175" s="142"/>
      <c r="AD175" s="142"/>
      <c r="AE175" s="142"/>
      <c r="AF175" s="142"/>
      <c r="AG175" s="142"/>
      <c r="AH175" s="142"/>
      <c r="AI175" s="142"/>
      <c r="AJ175" s="142"/>
      <c r="AK175" s="142"/>
      <c r="AL175" s="142"/>
      <c r="AM175" s="142"/>
      <c r="AN175" s="142"/>
      <c r="AO175" s="142"/>
      <c r="AP175" s="142"/>
      <c r="AQ175" s="142"/>
      <c r="AR175" s="142"/>
      <c r="AS175" s="142"/>
      <c r="AT175" s="142"/>
      <c r="AU175" s="142"/>
      <c r="AV175" s="142"/>
      <c r="AW175" s="142"/>
      <c r="AX175" s="142"/>
      <c r="AY175" s="142"/>
      <c r="AZ175" s="142"/>
      <c r="BA175" s="142"/>
      <c r="BB175" s="142"/>
      <c r="BC175" s="142"/>
      <c r="BD175" s="142"/>
      <c r="BE175" s="142"/>
      <c r="BF175" s="142"/>
      <c r="BG175" s="142"/>
      <c r="BH175" s="142"/>
      <c r="BI175" s="142"/>
      <c r="BJ175" s="142"/>
      <c r="BK175" s="142"/>
      <c r="BL175" s="142"/>
      <c r="BM175" s="142"/>
      <c r="BN175" s="142"/>
      <c r="BO175" s="142"/>
      <c r="BP175" s="142"/>
      <c r="BQ175" s="142"/>
      <c r="BR175" s="142"/>
      <c r="BS175" s="142"/>
    </row>
    <row r="176" spans="1:71" ht="16.5" x14ac:dyDescent="0.3">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c r="AA176" s="142"/>
      <c r="AB176" s="142"/>
      <c r="AC176" s="142"/>
      <c r="AD176" s="142"/>
      <c r="AE176" s="142"/>
      <c r="AF176" s="142"/>
      <c r="AG176" s="142"/>
      <c r="AH176" s="142"/>
      <c r="AI176" s="142"/>
      <c r="AJ176" s="142"/>
      <c r="AK176" s="142"/>
      <c r="AL176" s="142"/>
      <c r="AM176" s="142"/>
      <c r="AN176" s="142"/>
      <c r="AO176" s="142"/>
      <c r="AP176" s="142"/>
      <c r="AQ176" s="142"/>
      <c r="AR176" s="142"/>
      <c r="AS176" s="142"/>
      <c r="AT176" s="142"/>
      <c r="AU176" s="142"/>
      <c r="AV176" s="142"/>
      <c r="AW176" s="142"/>
      <c r="AX176" s="142"/>
      <c r="AY176" s="142"/>
      <c r="AZ176" s="142"/>
      <c r="BA176" s="142"/>
      <c r="BB176" s="142"/>
      <c r="BC176" s="142"/>
      <c r="BD176" s="142"/>
      <c r="BE176" s="142"/>
      <c r="BF176" s="142"/>
      <c r="BG176" s="142"/>
      <c r="BH176" s="142"/>
      <c r="BI176" s="142"/>
      <c r="BJ176" s="142"/>
      <c r="BK176" s="142"/>
      <c r="BL176" s="142"/>
      <c r="BM176" s="142"/>
      <c r="BN176" s="142"/>
      <c r="BO176" s="142"/>
      <c r="BP176" s="142"/>
      <c r="BQ176" s="142"/>
      <c r="BR176" s="142"/>
      <c r="BS176" s="142"/>
    </row>
    <row r="177" spans="1:71" ht="16.5" x14ac:dyDescent="0.3">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c r="AA177" s="142"/>
      <c r="AB177" s="142"/>
      <c r="AC177" s="142"/>
      <c r="AD177" s="142"/>
      <c r="AE177" s="142"/>
      <c r="AF177" s="142"/>
      <c r="AG177" s="142"/>
      <c r="AH177" s="142"/>
      <c r="AI177" s="142"/>
      <c r="AJ177" s="142"/>
      <c r="AK177" s="142"/>
      <c r="AL177" s="142"/>
      <c r="AM177" s="142"/>
      <c r="AN177" s="142"/>
      <c r="AO177" s="142"/>
      <c r="AP177" s="142"/>
      <c r="AQ177" s="142"/>
      <c r="AR177" s="142"/>
      <c r="AS177" s="142"/>
      <c r="AT177" s="142"/>
      <c r="AU177" s="142"/>
      <c r="AV177" s="142"/>
      <c r="AW177" s="142"/>
      <c r="AX177" s="142"/>
      <c r="AY177" s="142"/>
      <c r="AZ177" s="142"/>
      <c r="BA177" s="142"/>
      <c r="BB177" s="142"/>
      <c r="BC177" s="142"/>
      <c r="BD177" s="142"/>
      <c r="BE177" s="142"/>
      <c r="BF177" s="142"/>
      <c r="BG177" s="142"/>
      <c r="BH177" s="142"/>
      <c r="BI177" s="142"/>
      <c r="BJ177" s="142"/>
      <c r="BK177" s="142"/>
      <c r="BL177" s="142"/>
      <c r="BM177" s="142"/>
      <c r="BN177" s="142"/>
      <c r="BO177" s="142"/>
      <c r="BP177" s="142"/>
      <c r="BQ177" s="142"/>
      <c r="BR177" s="142"/>
      <c r="BS177" s="142"/>
    </row>
    <row r="178" spans="1:71" ht="16.5" x14ac:dyDescent="0.3">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c r="AA178" s="142"/>
      <c r="AB178" s="142"/>
      <c r="AC178" s="142"/>
      <c r="AD178" s="142"/>
      <c r="AE178" s="142"/>
      <c r="AF178" s="142"/>
      <c r="AG178" s="142"/>
      <c r="AH178" s="142"/>
      <c r="AI178" s="142"/>
      <c r="AJ178" s="142"/>
      <c r="AK178" s="142"/>
      <c r="AL178" s="142"/>
      <c r="AM178" s="142"/>
      <c r="AN178" s="142"/>
      <c r="AO178" s="142"/>
      <c r="AP178" s="142"/>
      <c r="AQ178" s="142"/>
      <c r="AR178" s="142"/>
      <c r="AS178" s="142"/>
      <c r="AT178" s="142"/>
      <c r="AU178" s="142"/>
      <c r="AV178" s="142"/>
      <c r="AW178" s="142"/>
      <c r="AX178" s="142"/>
      <c r="AY178" s="142"/>
      <c r="AZ178" s="142"/>
      <c r="BA178" s="142"/>
      <c r="BB178" s="142"/>
      <c r="BC178" s="142"/>
      <c r="BD178" s="142"/>
      <c r="BE178" s="142"/>
      <c r="BF178" s="142"/>
      <c r="BG178" s="142"/>
      <c r="BH178" s="142"/>
      <c r="BI178" s="142"/>
      <c r="BJ178" s="142"/>
      <c r="BK178" s="142"/>
      <c r="BL178" s="142"/>
      <c r="BM178" s="142"/>
      <c r="BN178" s="142"/>
      <c r="BO178" s="142"/>
      <c r="BP178" s="142"/>
      <c r="BQ178" s="142"/>
      <c r="BR178" s="142"/>
      <c r="BS178" s="142"/>
    </row>
    <row r="179" spans="1:71" ht="16.5" x14ac:dyDescent="0.3">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c r="AA179" s="142"/>
      <c r="AB179" s="142"/>
      <c r="AC179" s="142"/>
      <c r="AD179" s="142"/>
      <c r="AE179" s="142"/>
      <c r="AF179" s="142"/>
      <c r="AG179" s="142"/>
      <c r="AH179" s="142"/>
      <c r="AI179" s="142"/>
      <c r="AJ179" s="142"/>
      <c r="AK179" s="142"/>
      <c r="AL179" s="142"/>
      <c r="AM179" s="142"/>
      <c r="AN179" s="142"/>
      <c r="AO179" s="142"/>
      <c r="AP179" s="142"/>
      <c r="AQ179" s="142"/>
      <c r="AR179" s="142"/>
      <c r="AS179" s="142"/>
      <c r="AT179" s="142"/>
      <c r="AU179" s="142"/>
      <c r="AV179" s="142"/>
      <c r="AW179" s="142"/>
      <c r="AX179" s="142"/>
      <c r="AY179" s="142"/>
      <c r="AZ179" s="142"/>
      <c r="BA179" s="142"/>
      <c r="BB179" s="142"/>
      <c r="BC179" s="142"/>
      <c r="BD179" s="142"/>
      <c r="BE179" s="142"/>
      <c r="BF179" s="142"/>
      <c r="BG179" s="142"/>
      <c r="BH179" s="142"/>
      <c r="BI179" s="142"/>
      <c r="BJ179" s="142"/>
      <c r="BK179" s="142"/>
      <c r="BL179" s="142"/>
      <c r="BM179" s="142"/>
      <c r="BN179" s="142"/>
      <c r="BO179" s="142"/>
      <c r="BP179" s="142"/>
      <c r="BQ179" s="142"/>
      <c r="BR179" s="142"/>
      <c r="BS179" s="142"/>
    </row>
    <row r="180" spans="1:71" ht="16.5" x14ac:dyDescent="0.3">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c r="AA180" s="142"/>
      <c r="AB180" s="142"/>
      <c r="AC180" s="142"/>
      <c r="AD180" s="142"/>
      <c r="AE180" s="142"/>
      <c r="AF180" s="142"/>
      <c r="AG180" s="142"/>
      <c r="AH180" s="142"/>
      <c r="AI180" s="142"/>
      <c r="AJ180" s="142"/>
      <c r="AK180" s="142"/>
      <c r="AL180" s="142"/>
      <c r="AM180" s="142"/>
      <c r="AN180" s="142"/>
      <c r="AO180" s="142"/>
      <c r="AP180" s="142"/>
      <c r="AQ180" s="142"/>
      <c r="AR180" s="142"/>
      <c r="AS180" s="142"/>
      <c r="AT180" s="142"/>
      <c r="AU180" s="142"/>
      <c r="AV180" s="142"/>
      <c r="AW180" s="142"/>
      <c r="AX180" s="142"/>
      <c r="AY180" s="142"/>
      <c r="AZ180" s="142"/>
      <c r="BA180" s="142"/>
      <c r="BB180" s="142"/>
      <c r="BC180" s="142"/>
      <c r="BD180" s="142"/>
      <c r="BE180" s="142"/>
      <c r="BF180" s="142"/>
      <c r="BG180" s="142"/>
      <c r="BH180" s="142"/>
      <c r="BI180" s="142"/>
      <c r="BJ180" s="142"/>
      <c r="BK180" s="142"/>
      <c r="BL180" s="142"/>
      <c r="BM180" s="142"/>
      <c r="BN180" s="142"/>
      <c r="BO180" s="142"/>
      <c r="BP180" s="142"/>
      <c r="BQ180" s="142"/>
      <c r="BR180" s="142"/>
      <c r="BS180" s="142"/>
    </row>
    <row r="181" spans="1:71" ht="16.5" x14ac:dyDescent="0.3">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c r="AA181" s="142"/>
      <c r="AB181" s="142"/>
      <c r="AC181" s="142"/>
      <c r="AD181" s="142"/>
      <c r="AE181" s="142"/>
      <c r="AF181" s="142"/>
      <c r="AG181" s="142"/>
      <c r="AH181" s="142"/>
      <c r="AI181" s="142"/>
      <c r="AJ181" s="142"/>
      <c r="AK181" s="142"/>
      <c r="AL181" s="142"/>
      <c r="AM181" s="142"/>
      <c r="AN181" s="142"/>
      <c r="AO181" s="142"/>
      <c r="AP181" s="142"/>
      <c r="AQ181" s="142"/>
      <c r="AR181" s="142"/>
      <c r="AS181" s="142"/>
      <c r="AT181" s="142"/>
      <c r="AU181" s="142"/>
      <c r="AV181" s="142"/>
      <c r="AW181" s="142"/>
      <c r="AX181" s="142"/>
      <c r="AY181" s="142"/>
      <c r="AZ181" s="142"/>
      <c r="BA181" s="142"/>
      <c r="BB181" s="142"/>
      <c r="BC181" s="142"/>
      <c r="BD181" s="142"/>
      <c r="BE181" s="142"/>
      <c r="BF181" s="142"/>
      <c r="BG181" s="142"/>
      <c r="BH181" s="142"/>
      <c r="BI181" s="142"/>
      <c r="BJ181" s="142"/>
      <c r="BK181" s="142"/>
      <c r="BL181" s="142"/>
      <c r="BM181" s="142"/>
      <c r="BN181" s="142"/>
      <c r="BO181" s="142"/>
      <c r="BP181" s="142"/>
      <c r="BQ181" s="142"/>
      <c r="BR181" s="142"/>
      <c r="BS181" s="142"/>
    </row>
    <row r="182" spans="1:71" ht="16.5" x14ac:dyDescent="0.3">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c r="AA182" s="142"/>
      <c r="AB182" s="142"/>
      <c r="AC182" s="142"/>
      <c r="AD182" s="142"/>
      <c r="AE182" s="142"/>
      <c r="AF182" s="142"/>
      <c r="AG182" s="142"/>
      <c r="AH182" s="142"/>
      <c r="AI182" s="142"/>
      <c r="AJ182" s="142"/>
      <c r="AK182" s="142"/>
      <c r="AL182" s="142"/>
      <c r="AM182" s="142"/>
      <c r="AN182" s="142"/>
      <c r="AO182" s="142"/>
      <c r="AP182" s="142"/>
      <c r="AQ182" s="142"/>
      <c r="AR182" s="142"/>
      <c r="AS182" s="142"/>
      <c r="AT182" s="142"/>
      <c r="AU182" s="142"/>
      <c r="AV182" s="142"/>
      <c r="AW182" s="142"/>
      <c r="AX182" s="142"/>
      <c r="AY182" s="142"/>
      <c r="AZ182" s="142"/>
      <c r="BA182" s="142"/>
      <c r="BB182" s="142"/>
      <c r="BC182" s="142"/>
      <c r="BD182" s="142"/>
      <c r="BE182" s="142"/>
      <c r="BF182" s="142"/>
      <c r="BG182" s="142"/>
      <c r="BH182" s="142"/>
      <c r="BI182" s="142"/>
      <c r="BJ182" s="142"/>
      <c r="BK182" s="142"/>
      <c r="BL182" s="142"/>
      <c r="BM182" s="142"/>
      <c r="BN182" s="142"/>
      <c r="BO182" s="142"/>
      <c r="BP182" s="142"/>
      <c r="BQ182" s="142"/>
      <c r="BR182" s="142"/>
      <c r="BS182" s="142"/>
    </row>
    <row r="183" spans="1:71" ht="16.5" x14ac:dyDescent="0.3">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c r="AA183" s="142"/>
      <c r="AB183" s="142"/>
      <c r="AC183" s="142"/>
      <c r="AD183" s="142"/>
      <c r="AE183" s="142"/>
      <c r="AF183" s="142"/>
      <c r="AG183" s="142"/>
      <c r="AH183" s="142"/>
      <c r="AI183" s="142"/>
      <c r="AJ183" s="142"/>
      <c r="AK183" s="142"/>
      <c r="AL183" s="142"/>
      <c r="AM183" s="142"/>
      <c r="AN183" s="142"/>
      <c r="AO183" s="142"/>
      <c r="AP183" s="142"/>
      <c r="AQ183" s="142"/>
      <c r="AR183" s="142"/>
      <c r="AS183" s="142"/>
      <c r="AT183" s="142"/>
      <c r="AU183" s="142"/>
      <c r="AV183" s="142"/>
      <c r="AW183" s="142"/>
      <c r="AX183" s="142"/>
      <c r="AY183" s="142"/>
      <c r="AZ183" s="142"/>
      <c r="BA183" s="142"/>
      <c r="BB183" s="142"/>
      <c r="BC183" s="142"/>
      <c r="BD183" s="142"/>
      <c r="BE183" s="142"/>
      <c r="BF183" s="142"/>
      <c r="BG183" s="142"/>
      <c r="BH183" s="142"/>
      <c r="BI183" s="142"/>
      <c r="BJ183" s="142"/>
      <c r="BK183" s="142"/>
      <c r="BL183" s="142"/>
      <c r="BM183" s="142"/>
      <c r="BN183" s="142"/>
      <c r="BO183" s="142"/>
      <c r="BP183" s="142"/>
      <c r="BQ183" s="142"/>
      <c r="BR183" s="142"/>
      <c r="BS183" s="142"/>
    </row>
    <row r="184" spans="1:71" ht="16.5" x14ac:dyDescent="0.3">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c r="AA184" s="142"/>
      <c r="AB184" s="142"/>
      <c r="AC184" s="142"/>
      <c r="AD184" s="142"/>
      <c r="AE184" s="142"/>
      <c r="AF184" s="142"/>
      <c r="AG184" s="142"/>
      <c r="AH184" s="142"/>
      <c r="AI184" s="142"/>
      <c r="AJ184" s="142"/>
      <c r="AK184" s="142"/>
      <c r="AL184" s="142"/>
      <c r="AM184" s="142"/>
      <c r="AN184" s="142"/>
      <c r="AO184" s="142"/>
      <c r="AP184" s="142"/>
      <c r="AQ184" s="142"/>
      <c r="AR184" s="142"/>
      <c r="AS184" s="142"/>
      <c r="AT184" s="142"/>
      <c r="AU184" s="142"/>
      <c r="AV184" s="142"/>
      <c r="AW184" s="142"/>
      <c r="AX184" s="142"/>
      <c r="AY184" s="142"/>
      <c r="AZ184" s="142"/>
      <c r="BA184" s="142"/>
      <c r="BB184" s="142"/>
      <c r="BC184" s="142"/>
      <c r="BD184" s="142"/>
      <c r="BE184" s="142"/>
      <c r="BF184" s="142"/>
      <c r="BG184" s="142"/>
      <c r="BH184" s="142"/>
      <c r="BI184" s="142"/>
      <c r="BJ184" s="142"/>
      <c r="BK184" s="142"/>
      <c r="BL184" s="142"/>
      <c r="BM184" s="142"/>
      <c r="BN184" s="142"/>
      <c r="BO184" s="142"/>
      <c r="BP184" s="142"/>
      <c r="BQ184" s="142"/>
      <c r="BR184" s="142"/>
      <c r="BS184" s="142"/>
    </row>
    <row r="185" spans="1:71" ht="16.5" x14ac:dyDescent="0.3">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c r="AA185" s="142"/>
      <c r="AB185" s="142"/>
      <c r="AC185" s="142"/>
      <c r="AD185" s="142"/>
      <c r="AE185" s="142"/>
      <c r="AF185" s="142"/>
      <c r="AG185" s="142"/>
      <c r="AH185" s="142"/>
      <c r="AI185" s="142"/>
      <c r="AJ185" s="142"/>
      <c r="AK185" s="142"/>
      <c r="AL185" s="142"/>
      <c r="AM185" s="142"/>
      <c r="AN185" s="142"/>
      <c r="AO185" s="142"/>
      <c r="AP185" s="142"/>
      <c r="AQ185" s="142"/>
      <c r="AR185" s="142"/>
      <c r="AS185" s="142"/>
      <c r="AT185" s="142"/>
      <c r="AU185" s="142"/>
      <c r="AV185" s="142"/>
      <c r="AW185" s="142"/>
      <c r="AX185" s="142"/>
      <c r="AY185" s="142"/>
      <c r="AZ185" s="142"/>
      <c r="BA185" s="142"/>
      <c r="BB185" s="142"/>
      <c r="BC185" s="142"/>
      <c r="BD185" s="142"/>
      <c r="BE185" s="142"/>
      <c r="BF185" s="142"/>
      <c r="BG185" s="142"/>
      <c r="BH185" s="142"/>
      <c r="BI185" s="142"/>
      <c r="BJ185" s="142"/>
      <c r="BK185" s="142"/>
      <c r="BL185" s="142"/>
      <c r="BM185" s="142"/>
      <c r="BN185" s="142"/>
      <c r="BO185" s="142"/>
      <c r="BP185" s="142"/>
      <c r="BQ185" s="142"/>
      <c r="BR185" s="142"/>
      <c r="BS185" s="142"/>
    </row>
    <row r="186" spans="1:71" ht="16.5" x14ac:dyDescent="0.3">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c r="AA186" s="142"/>
      <c r="AB186" s="142"/>
      <c r="AC186" s="142"/>
      <c r="AD186" s="142"/>
      <c r="AE186" s="142"/>
      <c r="AF186" s="142"/>
      <c r="AG186" s="142"/>
      <c r="AH186" s="142"/>
      <c r="AI186" s="142"/>
      <c r="AJ186" s="142"/>
      <c r="AK186" s="142"/>
      <c r="AL186" s="142"/>
      <c r="AM186" s="142"/>
      <c r="AN186" s="142"/>
      <c r="AO186" s="142"/>
      <c r="AP186" s="142"/>
      <c r="AQ186" s="142"/>
      <c r="AR186" s="142"/>
      <c r="AS186" s="142"/>
      <c r="AT186" s="142"/>
      <c r="AU186" s="142"/>
      <c r="AV186" s="142"/>
      <c r="AW186" s="142"/>
      <c r="AX186" s="142"/>
      <c r="AY186" s="142"/>
      <c r="AZ186" s="142"/>
      <c r="BA186" s="142"/>
      <c r="BB186" s="142"/>
      <c r="BC186" s="142"/>
      <c r="BD186" s="142"/>
      <c r="BE186" s="142"/>
      <c r="BF186" s="142"/>
      <c r="BG186" s="142"/>
      <c r="BH186" s="142"/>
      <c r="BI186" s="142"/>
      <c r="BJ186" s="142"/>
      <c r="BK186" s="142"/>
      <c r="BL186" s="142"/>
      <c r="BM186" s="142"/>
      <c r="BN186" s="142"/>
      <c r="BO186" s="142"/>
      <c r="BP186" s="142"/>
      <c r="BQ186" s="142"/>
      <c r="BR186" s="142"/>
      <c r="BS186" s="142"/>
    </row>
    <row r="187" spans="1:71" ht="16.5" x14ac:dyDescent="0.3">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c r="AA187" s="142"/>
      <c r="AB187" s="142"/>
      <c r="AC187" s="142"/>
      <c r="AD187" s="142"/>
      <c r="AE187" s="142"/>
      <c r="AF187" s="142"/>
      <c r="AG187" s="142"/>
      <c r="AH187" s="142"/>
      <c r="AI187" s="142"/>
      <c r="AJ187" s="142"/>
      <c r="AK187" s="142"/>
      <c r="AL187" s="142"/>
      <c r="AM187" s="142"/>
      <c r="AN187" s="142"/>
      <c r="AO187" s="142"/>
      <c r="AP187" s="142"/>
      <c r="AQ187" s="142"/>
      <c r="AR187" s="142"/>
      <c r="AS187" s="142"/>
      <c r="AT187" s="142"/>
      <c r="AU187" s="142"/>
      <c r="AV187" s="142"/>
      <c r="AW187" s="142"/>
      <c r="AX187" s="142"/>
      <c r="AY187" s="142"/>
      <c r="AZ187" s="142"/>
      <c r="BA187" s="142"/>
      <c r="BB187" s="142"/>
      <c r="BC187" s="142"/>
      <c r="BD187" s="142"/>
      <c r="BE187" s="142"/>
      <c r="BF187" s="142"/>
      <c r="BG187" s="142"/>
      <c r="BH187" s="142"/>
      <c r="BI187" s="142"/>
      <c r="BJ187" s="142"/>
      <c r="BK187" s="142"/>
      <c r="BL187" s="142"/>
      <c r="BM187" s="142"/>
      <c r="BN187" s="142"/>
      <c r="BO187" s="142"/>
      <c r="BP187" s="142"/>
      <c r="BQ187" s="142"/>
      <c r="BR187" s="142"/>
      <c r="BS187" s="142"/>
    </row>
    <row r="188" spans="1:71" ht="16.5" x14ac:dyDescent="0.3">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c r="AA188" s="142"/>
      <c r="AB188" s="142"/>
      <c r="AC188" s="142"/>
      <c r="AD188" s="142"/>
      <c r="AE188" s="142"/>
      <c r="AF188" s="142"/>
      <c r="AG188" s="142"/>
      <c r="AH188" s="142"/>
      <c r="AI188" s="142"/>
      <c r="AJ188" s="142"/>
      <c r="AK188" s="142"/>
      <c r="AL188" s="142"/>
      <c r="AM188" s="142"/>
      <c r="AN188" s="142"/>
      <c r="AO188" s="142"/>
      <c r="AP188" s="142"/>
      <c r="AQ188" s="142"/>
      <c r="AR188" s="142"/>
      <c r="AS188" s="142"/>
      <c r="AT188" s="142"/>
      <c r="AU188" s="142"/>
      <c r="AV188" s="142"/>
      <c r="AW188" s="142"/>
      <c r="AX188" s="142"/>
      <c r="AY188" s="142"/>
      <c r="AZ188" s="142"/>
      <c r="BA188" s="142"/>
      <c r="BB188" s="142"/>
      <c r="BC188" s="142"/>
      <c r="BD188" s="142"/>
      <c r="BE188" s="142"/>
      <c r="BF188" s="142"/>
      <c r="BG188" s="142"/>
      <c r="BH188" s="142"/>
      <c r="BI188" s="142"/>
      <c r="BJ188" s="142"/>
      <c r="BK188" s="142"/>
      <c r="BL188" s="142"/>
      <c r="BM188" s="142"/>
      <c r="BN188" s="142"/>
      <c r="BO188" s="142"/>
      <c r="BP188" s="142"/>
      <c r="BQ188" s="142"/>
      <c r="BR188" s="142"/>
      <c r="BS188" s="142"/>
    </row>
    <row r="189" spans="1:71" ht="16.5" x14ac:dyDescent="0.3">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c r="AA189" s="142"/>
      <c r="AB189" s="142"/>
      <c r="AC189" s="142"/>
      <c r="AD189" s="142"/>
      <c r="AE189" s="142"/>
      <c r="AF189" s="142"/>
      <c r="AG189" s="142"/>
      <c r="AH189" s="142"/>
      <c r="AI189" s="142"/>
      <c r="AJ189" s="142"/>
      <c r="AK189" s="142"/>
      <c r="AL189" s="142"/>
      <c r="AM189" s="142"/>
      <c r="AN189" s="142"/>
      <c r="AO189" s="142"/>
      <c r="AP189" s="142"/>
      <c r="AQ189" s="142"/>
      <c r="AR189" s="142"/>
      <c r="AS189" s="142"/>
      <c r="AT189" s="142"/>
      <c r="AU189" s="142"/>
      <c r="AV189" s="142"/>
      <c r="AW189" s="142"/>
      <c r="AX189" s="142"/>
      <c r="AY189" s="142"/>
      <c r="AZ189" s="142"/>
      <c r="BA189" s="142"/>
      <c r="BB189" s="142"/>
      <c r="BC189" s="142"/>
      <c r="BD189" s="142"/>
      <c r="BE189" s="142"/>
      <c r="BF189" s="142"/>
      <c r="BG189" s="142"/>
      <c r="BH189" s="142"/>
      <c r="BI189" s="142"/>
      <c r="BJ189" s="142"/>
      <c r="BK189" s="142"/>
      <c r="BL189" s="142"/>
      <c r="BM189" s="142"/>
      <c r="BN189" s="142"/>
      <c r="BO189" s="142"/>
      <c r="BP189" s="142"/>
      <c r="BQ189" s="142"/>
      <c r="BR189" s="142"/>
      <c r="BS189" s="142"/>
    </row>
    <row r="190" spans="1:71" ht="16.5" x14ac:dyDescent="0.3">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c r="AA190" s="142"/>
      <c r="AB190" s="142"/>
      <c r="AC190" s="142"/>
      <c r="AD190" s="142"/>
      <c r="AE190" s="142"/>
      <c r="AF190" s="142"/>
      <c r="AG190" s="142"/>
      <c r="AH190" s="142"/>
      <c r="AI190" s="142"/>
      <c r="AJ190" s="142"/>
      <c r="AK190" s="142"/>
      <c r="AL190" s="142"/>
      <c r="AM190" s="142"/>
      <c r="AN190" s="142"/>
      <c r="AO190" s="142"/>
      <c r="AP190" s="142"/>
      <c r="AQ190" s="142"/>
      <c r="AR190" s="142"/>
      <c r="AS190" s="142"/>
      <c r="AT190" s="142"/>
      <c r="AU190" s="142"/>
      <c r="AV190" s="142"/>
      <c r="AW190" s="142"/>
      <c r="AX190" s="142"/>
      <c r="AY190" s="142"/>
      <c r="AZ190" s="142"/>
      <c r="BA190" s="142"/>
      <c r="BB190" s="142"/>
      <c r="BC190" s="142"/>
      <c r="BD190" s="142"/>
      <c r="BE190" s="142"/>
      <c r="BF190" s="142"/>
      <c r="BG190" s="142"/>
      <c r="BH190" s="142"/>
      <c r="BI190" s="142"/>
      <c r="BJ190" s="142"/>
      <c r="BK190" s="142"/>
      <c r="BL190" s="142"/>
      <c r="BM190" s="142"/>
      <c r="BN190" s="142"/>
      <c r="BO190" s="142"/>
      <c r="BP190" s="142"/>
      <c r="BQ190" s="142"/>
      <c r="BR190" s="142"/>
      <c r="BS190" s="142"/>
    </row>
    <row r="191" spans="1:71" ht="16.5" x14ac:dyDescent="0.3">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c r="AA191" s="142"/>
      <c r="AB191" s="142"/>
      <c r="AC191" s="142"/>
      <c r="AD191" s="142"/>
      <c r="AE191" s="142"/>
      <c r="AF191" s="142"/>
      <c r="AG191" s="142"/>
      <c r="AH191" s="142"/>
      <c r="AI191" s="142"/>
      <c r="AJ191" s="142"/>
      <c r="AK191" s="142"/>
      <c r="AL191" s="142"/>
      <c r="AM191" s="142"/>
      <c r="AN191" s="142"/>
      <c r="AO191" s="142"/>
      <c r="AP191" s="142"/>
      <c r="AQ191" s="142"/>
      <c r="AR191" s="142"/>
      <c r="AS191" s="142"/>
      <c r="AT191" s="142"/>
      <c r="AU191" s="142"/>
      <c r="AV191" s="142"/>
      <c r="AW191" s="142"/>
      <c r="AX191" s="142"/>
      <c r="AY191" s="142"/>
      <c r="AZ191" s="142"/>
      <c r="BA191" s="142"/>
      <c r="BB191" s="142"/>
      <c r="BC191" s="142"/>
      <c r="BD191" s="142"/>
      <c r="BE191" s="142"/>
      <c r="BF191" s="142"/>
      <c r="BG191" s="142"/>
      <c r="BH191" s="142"/>
      <c r="BI191" s="142"/>
      <c r="BJ191" s="142"/>
      <c r="BK191" s="142"/>
      <c r="BL191" s="142"/>
      <c r="BM191" s="142"/>
      <c r="BN191" s="142"/>
      <c r="BO191" s="142"/>
      <c r="BP191" s="142"/>
      <c r="BQ191" s="142"/>
      <c r="BR191" s="142"/>
      <c r="BS191" s="142"/>
    </row>
    <row r="192" spans="1:71" ht="16.5" x14ac:dyDescent="0.3">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c r="AA192" s="142"/>
      <c r="AB192" s="142"/>
      <c r="AC192" s="142"/>
      <c r="AD192" s="142"/>
      <c r="AE192" s="142"/>
      <c r="AF192" s="142"/>
      <c r="AG192" s="142"/>
      <c r="AH192" s="142"/>
      <c r="AI192" s="142"/>
      <c r="AJ192" s="142"/>
      <c r="AK192" s="142"/>
      <c r="AL192" s="142"/>
      <c r="AM192" s="142"/>
      <c r="AN192" s="142"/>
      <c r="AO192" s="142"/>
      <c r="AP192" s="142"/>
      <c r="AQ192" s="142"/>
      <c r="AR192" s="142"/>
      <c r="AS192" s="142"/>
      <c r="AT192" s="142"/>
      <c r="AU192" s="142"/>
      <c r="AV192" s="142"/>
      <c r="AW192" s="142"/>
      <c r="AX192" s="142"/>
      <c r="AY192" s="142"/>
      <c r="AZ192" s="142"/>
      <c r="BA192" s="142"/>
      <c r="BB192" s="142"/>
      <c r="BC192" s="142"/>
      <c r="BD192" s="142"/>
      <c r="BE192" s="142"/>
      <c r="BF192" s="142"/>
      <c r="BG192" s="142"/>
      <c r="BH192" s="142"/>
      <c r="BI192" s="142"/>
      <c r="BJ192" s="142"/>
      <c r="BK192" s="142"/>
      <c r="BL192" s="142"/>
      <c r="BM192" s="142"/>
      <c r="BN192" s="142"/>
      <c r="BO192" s="142"/>
      <c r="BP192" s="142"/>
      <c r="BQ192" s="142"/>
      <c r="BR192" s="142"/>
      <c r="BS192" s="142"/>
    </row>
    <row r="193" spans="1:71" ht="16.5" x14ac:dyDescent="0.3">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c r="AA193" s="142"/>
      <c r="AB193" s="142"/>
      <c r="AC193" s="142"/>
      <c r="AD193" s="142"/>
      <c r="AE193" s="142"/>
      <c r="AF193" s="142"/>
      <c r="AG193" s="142"/>
      <c r="AH193" s="142"/>
      <c r="AI193" s="142"/>
      <c r="AJ193" s="142"/>
      <c r="AK193" s="142"/>
      <c r="AL193" s="142"/>
      <c r="AM193" s="142"/>
      <c r="AN193" s="142"/>
      <c r="AO193" s="142"/>
      <c r="AP193" s="142"/>
      <c r="AQ193" s="142"/>
      <c r="AR193" s="142"/>
      <c r="AS193" s="142"/>
      <c r="AT193" s="142"/>
      <c r="AU193" s="142"/>
      <c r="AV193" s="142"/>
      <c r="AW193" s="142"/>
      <c r="AX193" s="142"/>
      <c r="AY193" s="142"/>
      <c r="AZ193" s="142"/>
      <c r="BA193" s="142"/>
      <c r="BB193" s="142"/>
      <c r="BC193" s="142"/>
      <c r="BD193" s="142"/>
      <c r="BE193" s="142"/>
      <c r="BF193" s="142"/>
      <c r="BG193" s="142"/>
      <c r="BH193" s="142"/>
      <c r="BI193" s="142"/>
      <c r="BJ193" s="142"/>
      <c r="BK193" s="142"/>
      <c r="BL193" s="142"/>
      <c r="BM193" s="142"/>
      <c r="BN193" s="142"/>
      <c r="BO193" s="142"/>
      <c r="BP193" s="142"/>
      <c r="BQ193" s="142"/>
      <c r="BR193" s="142"/>
      <c r="BS193" s="142"/>
    </row>
    <row r="194" spans="1:71" ht="16.5" x14ac:dyDescent="0.3">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c r="AA194" s="142"/>
      <c r="AB194" s="142"/>
      <c r="AC194" s="142"/>
      <c r="AD194" s="142"/>
      <c r="AE194" s="142"/>
      <c r="AF194" s="142"/>
      <c r="AG194" s="142"/>
      <c r="AH194" s="142"/>
      <c r="AI194" s="142"/>
      <c r="AJ194" s="142"/>
      <c r="AK194" s="142"/>
      <c r="AL194" s="142"/>
      <c r="AM194" s="142"/>
      <c r="AN194" s="142"/>
      <c r="AO194" s="142"/>
      <c r="AP194" s="142"/>
      <c r="AQ194" s="142"/>
      <c r="AR194" s="142"/>
      <c r="AS194" s="142"/>
      <c r="AT194" s="142"/>
      <c r="AU194" s="142"/>
      <c r="AV194" s="142"/>
      <c r="AW194" s="142"/>
      <c r="AX194" s="142"/>
      <c r="AY194" s="142"/>
      <c r="AZ194" s="142"/>
      <c r="BA194" s="142"/>
      <c r="BB194" s="142"/>
      <c r="BC194" s="142"/>
      <c r="BD194" s="142"/>
      <c r="BE194" s="142"/>
      <c r="BF194" s="142"/>
      <c r="BG194" s="142"/>
      <c r="BH194" s="142"/>
      <c r="BI194" s="142"/>
      <c r="BJ194" s="142"/>
      <c r="BK194" s="142"/>
      <c r="BL194" s="142"/>
      <c r="BM194" s="142"/>
      <c r="BN194" s="142"/>
      <c r="BO194" s="142"/>
      <c r="BP194" s="142"/>
      <c r="BQ194" s="142"/>
      <c r="BR194" s="142"/>
      <c r="BS194" s="142"/>
    </row>
    <row r="195" spans="1:71" ht="16.5" x14ac:dyDescent="0.3">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c r="AA195" s="142"/>
      <c r="AB195" s="142"/>
      <c r="AC195" s="142"/>
      <c r="AD195" s="142"/>
      <c r="AE195" s="142"/>
      <c r="AF195" s="142"/>
      <c r="AG195" s="142"/>
      <c r="AH195" s="142"/>
      <c r="AI195" s="142"/>
      <c r="AJ195" s="142"/>
      <c r="AK195" s="142"/>
      <c r="AL195" s="142"/>
      <c r="AM195" s="142"/>
      <c r="AN195" s="142"/>
      <c r="AO195" s="142"/>
      <c r="AP195" s="142"/>
      <c r="AQ195" s="142"/>
      <c r="AR195" s="142"/>
      <c r="AS195" s="142"/>
      <c r="AT195" s="142"/>
      <c r="AU195" s="142"/>
      <c r="AV195" s="142"/>
      <c r="AW195" s="142"/>
      <c r="AX195" s="142"/>
      <c r="AY195" s="142"/>
      <c r="AZ195" s="142"/>
      <c r="BA195" s="142"/>
      <c r="BB195" s="142"/>
      <c r="BC195" s="142"/>
      <c r="BD195" s="142"/>
      <c r="BE195" s="142"/>
      <c r="BF195" s="142"/>
      <c r="BG195" s="142"/>
      <c r="BH195" s="142"/>
      <c r="BI195" s="142"/>
      <c r="BJ195" s="142"/>
      <c r="BK195" s="142"/>
      <c r="BL195" s="142"/>
      <c r="BM195" s="142"/>
      <c r="BN195" s="142"/>
      <c r="BO195" s="142"/>
      <c r="BP195" s="142"/>
      <c r="BQ195" s="142"/>
      <c r="BR195" s="142"/>
      <c r="BS195" s="142"/>
    </row>
    <row r="196" spans="1:71" ht="16.5" x14ac:dyDescent="0.3">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c r="AA196" s="142"/>
      <c r="AB196" s="142"/>
      <c r="AC196" s="142"/>
      <c r="AD196" s="142"/>
      <c r="AE196" s="142"/>
      <c r="AF196" s="142"/>
      <c r="AG196" s="142"/>
      <c r="AH196" s="142"/>
      <c r="AI196" s="142"/>
      <c r="AJ196" s="142"/>
      <c r="AK196" s="142"/>
      <c r="AL196" s="142"/>
      <c r="AM196" s="142"/>
      <c r="AN196" s="142"/>
      <c r="AO196" s="142"/>
      <c r="AP196" s="142"/>
      <c r="AQ196" s="142"/>
      <c r="AR196" s="142"/>
      <c r="AS196" s="142"/>
      <c r="AT196" s="142"/>
      <c r="AU196" s="142"/>
      <c r="AV196" s="142"/>
      <c r="AW196" s="142"/>
      <c r="AX196" s="142"/>
      <c r="AY196" s="142"/>
      <c r="AZ196" s="142"/>
      <c r="BA196" s="142"/>
      <c r="BB196" s="142"/>
      <c r="BC196" s="142"/>
      <c r="BD196" s="142"/>
      <c r="BE196" s="142"/>
      <c r="BF196" s="142"/>
      <c r="BG196" s="142"/>
      <c r="BH196" s="142"/>
      <c r="BI196" s="142"/>
      <c r="BJ196" s="142"/>
      <c r="BK196" s="142"/>
      <c r="BL196" s="142"/>
      <c r="BM196" s="142"/>
      <c r="BN196" s="142"/>
      <c r="BO196" s="142"/>
      <c r="BP196" s="142"/>
      <c r="BQ196" s="142"/>
      <c r="BR196" s="142"/>
      <c r="BS196" s="142"/>
    </row>
    <row r="197" spans="1:71" ht="16.5" x14ac:dyDescent="0.3">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c r="AA197" s="142"/>
      <c r="AB197" s="142"/>
      <c r="AC197" s="142"/>
      <c r="AD197" s="142"/>
      <c r="AE197" s="142"/>
      <c r="AF197" s="142"/>
      <c r="AG197" s="142"/>
      <c r="AH197" s="142"/>
      <c r="AI197" s="142"/>
      <c r="AJ197" s="142"/>
      <c r="AK197" s="142"/>
      <c r="AL197" s="142"/>
      <c r="AM197" s="142"/>
      <c r="AN197" s="142"/>
      <c r="AO197" s="142"/>
      <c r="AP197" s="142"/>
      <c r="AQ197" s="142"/>
      <c r="AR197" s="142"/>
      <c r="AS197" s="142"/>
      <c r="AT197" s="142"/>
      <c r="AU197" s="142"/>
      <c r="AV197" s="142"/>
      <c r="AW197" s="142"/>
      <c r="AX197" s="142"/>
      <c r="AY197" s="142"/>
      <c r="AZ197" s="142"/>
      <c r="BA197" s="142"/>
      <c r="BB197" s="142"/>
      <c r="BC197" s="142"/>
      <c r="BD197" s="142"/>
      <c r="BE197" s="142"/>
      <c r="BF197" s="142"/>
      <c r="BG197" s="142"/>
      <c r="BH197" s="142"/>
      <c r="BI197" s="142"/>
      <c r="BJ197" s="142"/>
      <c r="BK197" s="142"/>
      <c r="BL197" s="142"/>
      <c r="BM197" s="142"/>
      <c r="BN197" s="142"/>
      <c r="BO197" s="142"/>
      <c r="BP197" s="142"/>
      <c r="BQ197" s="142"/>
      <c r="BR197" s="142"/>
      <c r="BS197" s="142"/>
    </row>
    <row r="198" spans="1:71" ht="16.5" x14ac:dyDescent="0.3">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c r="AA198" s="142"/>
      <c r="AB198" s="142"/>
      <c r="AC198" s="142"/>
      <c r="AD198" s="142"/>
      <c r="AE198" s="142"/>
      <c r="AF198" s="142"/>
      <c r="AG198" s="142"/>
      <c r="AH198" s="142"/>
      <c r="AI198" s="142"/>
      <c r="AJ198" s="142"/>
      <c r="AK198" s="142"/>
      <c r="AL198" s="142"/>
      <c r="AM198" s="142"/>
      <c r="AN198" s="142"/>
      <c r="AO198" s="142"/>
      <c r="AP198" s="142"/>
      <c r="AQ198" s="142"/>
      <c r="AR198" s="142"/>
      <c r="AS198" s="142"/>
      <c r="AT198" s="142"/>
      <c r="AU198" s="142"/>
      <c r="AV198" s="142"/>
      <c r="AW198" s="142"/>
      <c r="AX198" s="142"/>
      <c r="AY198" s="142"/>
      <c r="AZ198" s="142"/>
      <c r="BA198" s="142"/>
      <c r="BB198" s="142"/>
      <c r="BC198" s="142"/>
      <c r="BD198" s="142"/>
      <c r="BE198" s="142"/>
      <c r="BF198" s="142"/>
      <c r="BG198" s="142"/>
      <c r="BH198" s="142"/>
      <c r="BI198" s="142"/>
      <c r="BJ198" s="142"/>
      <c r="BK198" s="142"/>
      <c r="BL198" s="142"/>
      <c r="BM198" s="142"/>
      <c r="BN198" s="142"/>
      <c r="BO198" s="142"/>
      <c r="BP198" s="142"/>
      <c r="BQ198" s="142"/>
      <c r="BR198" s="142"/>
      <c r="BS198" s="142"/>
    </row>
    <row r="199" spans="1:71" ht="16.5" x14ac:dyDescent="0.3">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c r="AA199" s="142"/>
      <c r="AB199" s="142"/>
      <c r="AC199" s="142"/>
      <c r="AD199" s="142"/>
      <c r="AE199" s="142"/>
      <c r="AF199" s="142"/>
      <c r="AG199" s="142"/>
      <c r="AH199" s="142"/>
      <c r="AI199" s="142"/>
      <c r="AJ199" s="142"/>
      <c r="AK199" s="142"/>
      <c r="AL199" s="142"/>
      <c r="AM199" s="142"/>
      <c r="AN199" s="142"/>
      <c r="AO199" s="142"/>
      <c r="AP199" s="142"/>
      <c r="AQ199" s="142"/>
      <c r="AR199" s="142"/>
      <c r="AS199" s="142"/>
      <c r="AT199" s="142"/>
      <c r="AU199" s="142"/>
      <c r="AV199" s="142"/>
      <c r="AW199" s="142"/>
      <c r="AX199" s="142"/>
      <c r="AY199" s="142"/>
      <c r="AZ199" s="142"/>
      <c r="BA199" s="142"/>
      <c r="BB199" s="142"/>
      <c r="BC199" s="142"/>
      <c r="BD199" s="142"/>
      <c r="BE199" s="142"/>
      <c r="BF199" s="142"/>
      <c r="BG199" s="142"/>
      <c r="BH199" s="142"/>
      <c r="BI199" s="142"/>
      <c r="BJ199" s="142"/>
      <c r="BK199" s="142"/>
      <c r="BL199" s="142"/>
      <c r="BM199" s="142"/>
      <c r="BN199" s="142"/>
      <c r="BO199" s="142"/>
      <c r="BP199" s="142"/>
      <c r="BQ199" s="142"/>
      <c r="BR199" s="142"/>
      <c r="BS199" s="142"/>
    </row>
    <row r="200" spans="1:71" ht="16.5" x14ac:dyDescent="0.3">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c r="AA200" s="142"/>
      <c r="AB200" s="142"/>
      <c r="AC200" s="142"/>
      <c r="AD200" s="142"/>
      <c r="AE200" s="142"/>
      <c r="AF200" s="142"/>
      <c r="AG200" s="142"/>
      <c r="AH200" s="142"/>
      <c r="AI200" s="142"/>
      <c r="AJ200" s="142"/>
      <c r="AK200" s="142"/>
      <c r="AL200" s="142"/>
      <c r="AM200" s="142"/>
      <c r="AN200" s="142"/>
      <c r="AO200" s="142"/>
      <c r="AP200" s="142"/>
      <c r="AQ200" s="142"/>
      <c r="AR200" s="142"/>
      <c r="AS200" s="142"/>
      <c r="AT200" s="142"/>
      <c r="AU200" s="142"/>
      <c r="AV200" s="142"/>
      <c r="AW200" s="142"/>
      <c r="AX200" s="142"/>
      <c r="AY200" s="142"/>
      <c r="AZ200" s="142"/>
      <c r="BA200" s="142"/>
      <c r="BB200" s="142"/>
      <c r="BC200" s="142"/>
      <c r="BD200" s="142"/>
      <c r="BE200" s="142"/>
      <c r="BF200" s="142"/>
      <c r="BG200" s="142"/>
      <c r="BH200" s="142"/>
      <c r="BI200" s="142"/>
      <c r="BJ200" s="142"/>
      <c r="BK200" s="142"/>
      <c r="BL200" s="142"/>
      <c r="BM200" s="142"/>
      <c r="BN200" s="142"/>
      <c r="BO200" s="142"/>
      <c r="BP200" s="142"/>
      <c r="BQ200" s="142"/>
      <c r="BR200" s="142"/>
      <c r="BS200" s="142"/>
    </row>
    <row r="201" spans="1:71" ht="16.5" x14ac:dyDescent="0.3">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c r="AA201" s="142"/>
      <c r="AB201" s="142"/>
      <c r="AC201" s="142"/>
      <c r="AD201" s="142"/>
      <c r="AE201" s="142"/>
      <c r="AF201" s="142"/>
      <c r="AG201" s="142"/>
      <c r="AH201" s="142"/>
      <c r="AI201" s="142"/>
      <c r="AJ201" s="142"/>
      <c r="AK201" s="142"/>
      <c r="AL201" s="142"/>
      <c r="AM201" s="142"/>
      <c r="AN201" s="142"/>
      <c r="AO201" s="142"/>
      <c r="AP201" s="142"/>
      <c r="AQ201" s="142"/>
      <c r="AR201" s="142"/>
      <c r="AS201" s="142"/>
      <c r="AT201" s="142"/>
      <c r="AU201" s="142"/>
      <c r="AV201" s="142"/>
      <c r="AW201" s="142"/>
      <c r="AX201" s="142"/>
      <c r="AY201" s="142"/>
      <c r="AZ201" s="142"/>
      <c r="BA201" s="142"/>
      <c r="BB201" s="142"/>
      <c r="BC201" s="142"/>
      <c r="BD201" s="142"/>
      <c r="BE201" s="142"/>
      <c r="BF201" s="142"/>
      <c r="BG201" s="142"/>
      <c r="BH201" s="142"/>
      <c r="BI201" s="142"/>
      <c r="BJ201" s="142"/>
      <c r="BK201" s="142"/>
      <c r="BL201" s="142"/>
      <c r="BM201" s="142"/>
      <c r="BN201" s="142"/>
      <c r="BO201" s="142"/>
      <c r="BP201" s="142"/>
      <c r="BQ201" s="142"/>
      <c r="BR201" s="142"/>
      <c r="BS201" s="14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8000"/>
  </sheetPr>
  <dimension ref="A1:BT847"/>
  <sheetViews>
    <sheetView showGridLines="0" showRowColHeaders="0" workbookViewId="0">
      <selection sqref="A1:BT847"/>
    </sheetView>
  </sheetViews>
  <sheetFormatPr defaultRowHeight="15" x14ac:dyDescent="0.25"/>
  <sheetData>
    <row r="1" spans="1:72" x14ac:dyDescent="0.25">
      <c r="A1" s="2710"/>
      <c r="B1" s="2710"/>
      <c r="C1" s="2710"/>
      <c r="D1" s="2710"/>
      <c r="E1" s="2710"/>
      <c r="F1" s="2710"/>
      <c r="G1" s="2710"/>
      <c r="H1" s="2710"/>
      <c r="I1" s="2710"/>
      <c r="J1" s="2710"/>
      <c r="K1" s="2710"/>
      <c r="L1" s="2710"/>
      <c r="M1" s="2710"/>
      <c r="N1" s="2710"/>
      <c r="O1" s="2710"/>
      <c r="P1" s="2710"/>
      <c r="Q1" s="2710"/>
      <c r="R1" s="2710"/>
      <c r="S1" s="2710"/>
      <c r="T1" s="2710"/>
      <c r="U1" s="2710"/>
      <c r="V1" s="2710"/>
      <c r="W1" s="2710"/>
      <c r="X1" s="2710"/>
      <c r="Y1" s="2710"/>
      <c r="Z1" s="2710"/>
      <c r="AA1" s="2710"/>
      <c r="AB1" s="2710"/>
      <c r="AC1" s="2710"/>
      <c r="AD1" s="2710"/>
      <c r="AE1" s="2710"/>
      <c r="AF1" s="2710"/>
      <c r="AG1" s="2710"/>
      <c r="AH1" s="2710"/>
      <c r="AI1" s="2710"/>
      <c r="AJ1" s="2710"/>
      <c r="AK1" s="2710"/>
      <c r="AL1" s="2710"/>
      <c r="AM1" s="2710"/>
      <c r="AN1" s="2710"/>
      <c r="AO1" s="2710"/>
      <c r="AP1" s="2710"/>
      <c r="AQ1" s="2710"/>
      <c r="AR1" s="2710"/>
      <c r="AS1" s="2710"/>
      <c r="AT1" s="2710"/>
      <c r="AU1" s="2710"/>
      <c r="AV1" s="2710"/>
      <c r="AW1" s="2710"/>
      <c r="AX1" s="2710"/>
      <c r="AY1" s="2710"/>
      <c r="AZ1" s="2710"/>
      <c r="BA1" s="2710"/>
      <c r="BB1" s="2710"/>
      <c r="BC1" s="2710"/>
      <c r="BD1" s="2710"/>
      <c r="BE1" s="2710"/>
      <c r="BF1" s="2710"/>
      <c r="BG1" s="2710"/>
      <c r="BH1" s="2710"/>
      <c r="BI1" s="2710"/>
      <c r="BJ1" s="2710"/>
      <c r="BK1" s="2710"/>
      <c r="BL1" s="2710"/>
      <c r="BM1" s="2710"/>
      <c r="BN1" s="2710"/>
      <c r="BO1" s="2710"/>
      <c r="BP1" s="2710"/>
      <c r="BQ1" s="2710"/>
      <c r="BR1" s="2710"/>
      <c r="BS1" s="2710"/>
      <c r="BT1" s="2710"/>
    </row>
    <row r="2" spans="1:72" x14ac:dyDescent="0.25">
      <c r="A2" s="2710"/>
      <c r="B2" s="2710"/>
      <c r="C2" s="2710"/>
      <c r="D2" s="2710"/>
      <c r="E2" s="2710"/>
      <c r="F2" s="2710"/>
      <c r="G2" s="2710"/>
      <c r="H2" s="2710"/>
      <c r="I2" s="2710"/>
      <c r="J2" s="2710"/>
      <c r="K2" s="2710"/>
      <c r="L2" s="2710"/>
      <c r="M2" s="2710"/>
      <c r="N2" s="2710"/>
      <c r="O2" s="2710"/>
      <c r="P2" s="2710"/>
      <c r="Q2" s="2710"/>
      <c r="R2" s="2710"/>
      <c r="S2" s="2710"/>
      <c r="T2" s="2710"/>
      <c r="U2" s="2710"/>
      <c r="V2" s="2710"/>
      <c r="W2" s="2710"/>
      <c r="X2" s="2710"/>
      <c r="Y2" s="2710"/>
      <c r="Z2" s="2710"/>
      <c r="AA2" s="2710"/>
      <c r="AB2" s="2710"/>
      <c r="AC2" s="2710"/>
      <c r="AD2" s="2710"/>
      <c r="AE2" s="2710"/>
      <c r="AF2" s="2710"/>
      <c r="AG2" s="2710"/>
      <c r="AH2" s="2710"/>
      <c r="AI2" s="2710"/>
      <c r="AJ2" s="2710"/>
      <c r="AK2" s="2710"/>
      <c r="AL2" s="2710"/>
      <c r="AM2" s="2710"/>
      <c r="AN2" s="2710"/>
      <c r="AO2" s="2710"/>
      <c r="AP2" s="2710"/>
      <c r="AQ2" s="2710"/>
      <c r="AR2" s="2710"/>
      <c r="AS2" s="2710"/>
      <c r="AT2" s="2710"/>
      <c r="AU2" s="2710"/>
      <c r="AV2" s="2710"/>
      <c r="AW2" s="2710"/>
      <c r="AX2" s="2710"/>
      <c r="AY2" s="2710"/>
      <c r="AZ2" s="2710"/>
      <c r="BA2" s="2710"/>
      <c r="BB2" s="2710"/>
      <c r="BC2" s="2710"/>
      <c r="BD2" s="2710"/>
      <c r="BE2" s="2710"/>
      <c r="BF2" s="2710"/>
      <c r="BG2" s="2710"/>
      <c r="BH2" s="2710"/>
      <c r="BI2" s="2710"/>
      <c r="BJ2" s="2710"/>
      <c r="BK2" s="2710"/>
      <c r="BL2" s="2710"/>
      <c r="BM2" s="2710"/>
      <c r="BN2" s="2710"/>
      <c r="BO2" s="2710"/>
      <c r="BP2" s="2710"/>
      <c r="BQ2" s="2710"/>
      <c r="BR2" s="2710"/>
      <c r="BS2" s="2710"/>
      <c r="BT2" s="2710"/>
    </row>
    <row r="3" spans="1:72" x14ac:dyDescent="0.25">
      <c r="A3" s="2710"/>
      <c r="B3" s="2710"/>
      <c r="C3" s="2710"/>
      <c r="D3" s="2710"/>
      <c r="E3" s="2710"/>
      <c r="F3" s="2710"/>
      <c r="G3" s="2710"/>
      <c r="H3" s="2710"/>
      <c r="I3" s="2710"/>
      <c r="J3" s="2710"/>
      <c r="K3" s="2710"/>
      <c r="L3" s="2710"/>
      <c r="M3" s="2710"/>
      <c r="N3" s="2710"/>
      <c r="O3" s="2710"/>
      <c r="P3" s="2710"/>
      <c r="Q3" s="2710"/>
      <c r="R3" s="2710"/>
      <c r="S3" s="2710"/>
      <c r="T3" s="2710"/>
      <c r="U3" s="2710"/>
      <c r="V3" s="2710"/>
      <c r="W3" s="2710"/>
      <c r="X3" s="2710"/>
      <c r="Y3" s="2710"/>
      <c r="Z3" s="2710"/>
      <c r="AA3" s="2710"/>
      <c r="AB3" s="2710"/>
      <c r="AC3" s="2710"/>
      <c r="AD3" s="2710"/>
      <c r="AE3" s="2710"/>
      <c r="AF3" s="2710"/>
      <c r="AG3" s="2710"/>
      <c r="AH3" s="2710"/>
      <c r="AI3" s="2710"/>
      <c r="AJ3" s="2710"/>
      <c r="AK3" s="2710"/>
      <c r="AL3" s="2710"/>
      <c r="AM3" s="2710"/>
      <c r="AN3" s="2710"/>
      <c r="AO3" s="2710"/>
      <c r="AP3" s="2710"/>
      <c r="AQ3" s="2710"/>
      <c r="AR3" s="2710"/>
      <c r="AS3" s="2710"/>
      <c r="AT3" s="2710"/>
      <c r="AU3" s="2710"/>
      <c r="AV3" s="2710"/>
      <c r="AW3" s="2710"/>
      <c r="AX3" s="2710"/>
      <c r="AY3" s="2710"/>
      <c r="AZ3" s="2710"/>
      <c r="BA3" s="2710"/>
      <c r="BB3" s="2710"/>
      <c r="BC3" s="2710"/>
      <c r="BD3" s="2710"/>
      <c r="BE3" s="2710"/>
      <c r="BF3" s="2710"/>
      <c r="BG3" s="2710"/>
      <c r="BH3" s="2710"/>
      <c r="BI3" s="2710"/>
      <c r="BJ3" s="2710"/>
      <c r="BK3" s="2710"/>
      <c r="BL3" s="2710"/>
      <c r="BM3" s="2710"/>
      <c r="BN3" s="2710"/>
      <c r="BO3" s="2710"/>
      <c r="BP3" s="2710"/>
      <c r="BQ3" s="2710"/>
      <c r="BR3" s="2710"/>
      <c r="BS3" s="2710"/>
      <c r="BT3" s="2710"/>
    </row>
    <row r="4" spans="1:72" x14ac:dyDescent="0.25">
      <c r="A4" s="2710"/>
      <c r="B4" s="2710"/>
      <c r="C4" s="2710"/>
      <c r="D4" s="2710"/>
      <c r="E4" s="2710"/>
      <c r="F4" s="2710"/>
      <c r="G4" s="2710"/>
      <c r="H4" s="2710"/>
      <c r="I4" s="2710"/>
      <c r="J4" s="2710"/>
      <c r="K4" s="2710"/>
      <c r="L4" s="2710"/>
      <c r="M4" s="2710"/>
      <c r="N4" s="2710"/>
      <c r="O4" s="2710"/>
      <c r="P4" s="2710"/>
      <c r="Q4" s="2710"/>
      <c r="R4" s="2710"/>
      <c r="S4" s="2710"/>
      <c r="T4" s="2710"/>
      <c r="U4" s="2710"/>
      <c r="V4" s="2710"/>
      <c r="W4" s="2710"/>
      <c r="X4" s="2710"/>
      <c r="Y4" s="2710"/>
      <c r="Z4" s="2710"/>
      <c r="AA4" s="2710"/>
      <c r="AB4" s="2710"/>
      <c r="AC4" s="2710"/>
      <c r="AD4" s="2710"/>
      <c r="AE4" s="2710"/>
      <c r="AF4" s="2710"/>
      <c r="AG4" s="2710"/>
      <c r="AH4" s="2710"/>
      <c r="AI4" s="2710"/>
      <c r="AJ4" s="2710"/>
      <c r="AK4" s="2710"/>
      <c r="AL4" s="2710"/>
      <c r="AM4" s="2710"/>
      <c r="AN4" s="2710"/>
      <c r="AO4" s="2710"/>
      <c r="AP4" s="2710"/>
      <c r="AQ4" s="2710"/>
      <c r="AR4" s="2710"/>
      <c r="AS4" s="2710"/>
      <c r="AT4" s="2710"/>
      <c r="AU4" s="2710"/>
      <c r="AV4" s="2710"/>
      <c r="AW4" s="2710"/>
      <c r="AX4" s="2710"/>
      <c r="AY4" s="2710"/>
      <c r="AZ4" s="2710"/>
      <c r="BA4" s="2710"/>
      <c r="BB4" s="2710"/>
      <c r="BC4" s="2710"/>
      <c r="BD4" s="2710"/>
      <c r="BE4" s="2710"/>
      <c r="BF4" s="2710"/>
      <c r="BG4" s="2710"/>
      <c r="BH4" s="2710"/>
      <c r="BI4" s="2710"/>
      <c r="BJ4" s="2710"/>
      <c r="BK4" s="2710"/>
      <c r="BL4" s="2710"/>
      <c r="BM4" s="2710"/>
      <c r="BN4" s="2710"/>
      <c r="BO4" s="2710"/>
      <c r="BP4" s="2710"/>
      <c r="BQ4" s="2710"/>
      <c r="BR4" s="2710"/>
      <c r="BS4" s="2710"/>
      <c r="BT4" s="2710"/>
    </row>
    <row r="5" spans="1:72" x14ac:dyDescent="0.25">
      <c r="A5" s="2710"/>
      <c r="B5" s="2710"/>
      <c r="C5" s="2710"/>
      <c r="D5" s="2710"/>
      <c r="E5" s="2710"/>
      <c r="F5" s="2710"/>
      <c r="G5" s="2710"/>
      <c r="H5" s="2710"/>
      <c r="I5" s="2710"/>
      <c r="J5" s="2710"/>
      <c r="K5" s="2710"/>
      <c r="L5" s="2710"/>
      <c r="M5" s="2710"/>
      <c r="N5" s="2710"/>
      <c r="O5" s="2710"/>
      <c r="P5" s="2710"/>
      <c r="Q5" s="2710"/>
      <c r="R5" s="2710"/>
      <c r="S5" s="2710"/>
      <c r="T5" s="2710"/>
      <c r="U5" s="2710"/>
      <c r="V5" s="2710"/>
      <c r="W5" s="2710"/>
      <c r="X5" s="2710"/>
      <c r="Y5" s="2710"/>
      <c r="Z5" s="2710"/>
      <c r="AA5" s="2710"/>
      <c r="AB5" s="2710"/>
      <c r="AC5" s="2710"/>
      <c r="AD5" s="2710"/>
      <c r="AE5" s="2710"/>
      <c r="AF5" s="2710"/>
      <c r="AG5" s="2710"/>
      <c r="AH5" s="2710"/>
      <c r="AI5" s="2710"/>
      <c r="AJ5" s="2710"/>
      <c r="AK5" s="2710"/>
      <c r="AL5" s="2710"/>
      <c r="AM5" s="2710"/>
      <c r="AN5" s="2710"/>
      <c r="AO5" s="2710"/>
      <c r="AP5" s="2710"/>
      <c r="AQ5" s="2710"/>
      <c r="AR5" s="2710"/>
      <c r="AS5" s="2710"/>
      <c r="AT5" s="2710"/>
      <c r="AU5" s="2710"/>
      <c r="AV5" s="2710"/>
      <c r="AW5" s="2710"/>
      <c r="AX5" s="2710"/>
      <c r="AY5" s="2710"/>
      <c r="AZ5" s="2710"/>
      <c r="BA5" s="2710"/>
      <c r="BB5" s="2710"/>
      <c r="BC5" s="2710"/>
      <c r="BD5" s="2710"/>
      <c r="BE5" s="2710"/>
      <c r="BF5" s="2710"/>
      <c r="BG5" s="2710"/>
      <c r="BH5" s="2710"/>
      <c r="BI5" s="2710"/>
      <c r="BJ5" s="2710"/>
      <c r="BK5" s="2710"/>
      <c r="BL5" s="2710"/>
      <c r="BM5" s="2710"/>
      <c r="BN5" s="2710"/>
      <c r="BO5" s="2710"/>
      <c r="BP5" s="2710"/>
      <c r="BQ5" s="2710"/>
      <c r="BR5" s="2710"/>
      <c r="BS5" s="2710"/>
      <c r="BT5" s="2710"/>
    </row>
    <row r="6" spans="1:72" x14ac:dyDescent="0.25">
      <c r="A6" s="2710"/>
      <c r="B6" s="2710"/>
      <c r="C6" s="2710"/>
      <c r="D6" s="2710"/>
      <c r="E6" s="2710"/>
      <c r="F6" s="2710"/>
      <c r="G6" s="2710"/>
      <c r="H6" s="2710"/>
      <c r="I6" s="2710"/>
      <c r="J6" s="2710"/>
      <c r="K6" s="2710"/>
      <c r="L6" s="2710"/>
      <c r="M6" s="2710"/>
      <c r="N6" s="2710"/>
      <c r="O6" s="2710"/>
      <c r="P6" s="2710"/>
      <c r="Q6" s="2710"/>
      <c r="R6" s="2710"/>
      <c r="S6" s="2710"/>
      <c r="T6" s="2710"/>
      <c r="U6" s="2710"/>
      <c r="V6" s="2710"/>
      <c r="W6" s="2710"/>
      <c r="X6" s="2710"/>
      <c r="Y6" s="2710"/>
      <c r="Z6" s="2710"/>
      <c r="AA6" s="2710"/>
      <c r="AB6" s="2710"/>
      <c r="AC6" s="2710"/>
      <c r="AD6" s="2710"/>
      <c r="AE6" s="2710"/>
      <c r="AF6" s="2710"/>
      <c r="AG6" s="2710"/>
      <c r="AH6" s="2710"/>
      <c r="AI6" s="2710"/>
      <c r="AJ6" s="2710"/>
      <c r="AK6" s="2710"/>
      <c r="AL6" s="2710"/>
      <c r="AM6" s="2710"/>
      <c r="AN6" s="2710"/>
      <c r="AO6" s="2710"/>
      <c r="AP6" s="2710"/>
      <c r="AQ6" s="2710"/>
      <c r="AR6" s="2710"/>
      <c r="AS6" s="2710"/>
      <c r="AT6" s="2710"/>
      <c r="AU6" s="2710"/>
      <c r="AV6" s="2710"/>
      <c r="AW6" s="2710"/>
      <c r="AX6" s="2710"/>
      <c r="AY6" s="2710"/>
      <c r="AZ6" s="2710"/>
      <c r="BA6" s="2710"/>
      <c r="BB6" s="2710"/>
      <c r="BC6" s="2710"/>
      <c r="BD6" s="2710"/>
      <c r="BE6" s="2710"/>
      <c r="BF6" s="2710"/>
      <c r="BG6" s="2710"/>
      <c r="BH6" s="2710"/>
      <c r="BI6" s="2710"/>
      <c r="BJ6" s="2710"/>
      <c r="BK6" s="2710"/>
      <c r="BL6" s="2710"/>
      <c r="BM6" s="2710"/>
      <c r="BN6" s="2710"/>
      <c r="BO6" s="2710"/>
      <c r="BP6" s="2710"/>
      <c r="BQ6" s="2710"/>
      <c r="BR6" s="2710"/>
      <c r="BS6" s="2710"/>
      <c r="BT6" s="2710"/>
    </row>
    <row r="7" spans="1:72" x14ac:dyDescent="0.25">
      <c r="A7" s="2710"/>
      <c r="B7" s="2710"/>
      <c r="C7" s="2710"/>
      <c r="D7" s="2710"/>
      <c r="E7" s="2710"/>
      <c r="F7" s="2710"/>
      <c r="G7" s="2710"/>
      <c r="H7" s="2710"/>
      <c r="I7" s="2710"/>
      <c r="J7" s="2710"/>
      <c r="K7" s="2710"/>
      <c r="L7" s="2710"/>
      <c r="M7" s="2710"/>
      <c r="N7" s="2710"/>
      <c r="O7" s="2710"/>
      <c r="P7" s="2710"/>
      <c r="Q7" s="2710"/>
      <c r="R7" s="2710"/>
      <c r="S7" s="2710"/>
      <c r="T7" s="2710"/>
      <c r="U7" s="2710"/>
      <c r="V7" s="2710"/>
      <c r="W7" s="2710"/>
      <c r="X7" s="2710"/>
      <c r="Y7" s="2710"/>
      <c r="Z7" s="2710"/>
      <c r="AA7" s="2710"/>
      <c r="AB7" s="2710"/>
      <c r="AC7" s="2710"/>
      <c r="AD7" s="2710"/>
      <c r="AE7" s="2710"/>
      <c r="AF7" s="2710"/>
      <c r="AG7" s="2710"/>
      <c r="AH7" s="2710"/>
      <c r="AI7" s="2710"/>
      <c r="AJ7" s="2710"/>
      <c r="AK7" s="2710"/>
      <c r="AL7" s="2710"/>
      <c r="AM7" s="2710"/>
      <c r="AN7" s="2710"/>
      <c r="AO7" s="2710"/>
      <c r="AP7" s="2710"/>
      <c r="AQ7" s="2710"/>
      <c r="AR7" s="2710"/>
      <c r="AS7" s="2710"/>
      <c r="AT7" s="2710"/>
      <c r="AU7" s="2710"/>
      <c r="AV7" s="2710"/>
      <c r="AW7" s="2710"/>
      <c r="AX7" s="2710"/>
      <c r="AY7" s="2710"/>
      <c r="AZ7" s="2710"/>
      <c r="BA7" s="2710"/>
      <c r="BB7" s="2710"/>
      <c r="BC7" s="2710"/>
      <c r="BD7" s="2710"/>
      <c r="BE7" s="2710"/>
      <c r="BF7" s="2710"/>
      <c r="BG7" s="2710"/>
      <c r="BH7" s="2710"/>
      <c r="BI7" s="2710"/>
      <c r="BJ7" s="2710"/>
      <c r="BK7" s="2710"/>
      <c r="BL7" s="2710"/>
      <c r="BM7" s="2710"/>
      <c r="BN7" s="2710"/>
      <c r="BO7" s="2710"/>
      <c r="BP7" s="2710"/>
      <c r="BQ7" s="2710"/>
      <c r="BR7" s="2710"/>
      <c r="BS7" s="2710"/>
      <c r="BT7" s="2710"/>
    </row>
    <row r="8" spans="1:72" x14ac:dyDescent="0.25">
      <c r="A8" s="2710"/>
      <c r="B8" s="2710"/>
      <c r="C8" s="2710"/>
      <c r="D8" s="2710"/>
      <c r="E8" s="2710"/>
      <c r="F8" s="2710"/>
      <c r="G8" s="2710"/>
      <c r="H8" s="2710"/>
      <c r="I8" s="2710"/>
      <c r="J8" s="2710"/>
      <c r="K8" s="2710"/>
      <c r="L8" s="2710"/>
      <c r="M8" s="2710"/>
      <c r="N8" s="2710"/>
      <c r="O8" s="2710"/>
      <c r="P8" s="2710"/>
      <c r="Q8" s="2710"/>
      <c r="R8" s="2710"/>
      <c r="S8" s="2710"/>
      <c r="T8" s="2710"/>
      <c r="U8" s="2710"/>
      <c r="V8" s="2710"/>
      <c r="W8" s="2710"/>
      <c r="X8" s="2710"/>
      <c r="Y8" s="2710"/>
      <c r="Z8" s="2710"/>
      <c r="AA8" s="2710"/>
      <c r="AB8" s="2710"/>
      <c r="AC8" s="2710"/>
      <c r="AD8" s="2710"/>
      <c r="AE8" s="2710"/>
      <c r="AF8" s="2710"/>
      <c r="AG8" s="2710"/>
      <c r="AH8" s="2710"/>
      <c r="AI8" s="2710"/>
      <c r="AJ8" s="2710"/>
      <c r="AK8" s="2710"/>
      <c r="AL8" s="2710"/>
      <c r="AM8" s="2710"/>
      <c r="AN8" s="2710"/>
      <c r="AO8" s="2710"/>
      <c r="AP8" s="2710"/>
      <c r="AQ8" s="2710"/>
      <c r="AR8" s="2710"/>
      <c r="AS8" s="2710"/>
      <c r="AT8" s="2710"/>
      <c r="AU8" s="2710"/>
      <c r="AV8" s="2710"/>
      <c r="AW8" s="2710"/>
      <c r="AX8" s="2710"/>
      <c r="AY8" s="2710"/>
      <c r="AZ8" s="2710"/>
      <c r="BA8" s="2710"/>
      <c r="BB8" s="2710"/>
      <c r="BC8" s="2710"/>
      <c r="BD8" s="2710"/>
      <c r="BE8" s="2710"/>
      <c r="BF8" s="2710"/>
      <c r="BG8" s="2710"/>
      <c r="BH8" s="2710"/>
      <c r="BI8" s="2710"/>
      <c r="BJ8" s="2710"/>
      <c r="BK8" s="2710"/>
      <c r="BL8" s="2710"/>
      <c r="BM8" s="2710"/>
      <c r="BN8" s="2710"/>
      <c r="BO8" s="2710"/>
      <c r="BP8" s="2710"/>
      <c r="BQ8" s="2710"/>
      <c r="BR8" s="2710"/>
      <c r="BS8" s="2710"/>
      <c r="BT8" s="2710"/>
    </row>
    <row r="9" spans="1:72" x14ac:dyDescent="0.25">
      <c r="A9" s="2710"/>
      <c r="B9" s="2710"/>
      <c r="C9" s="2710"/>
      <c r="D9" s="2710"/>
      <c r="E9" s="2710"/>
      <c r="F9" s="2710"/>
      <c r="G9" s="2710"/>
      <c r="H9" s="2710"/>
      <c r="I9" s="2710"/>
      <c r="J9" s="2710"/>
      <c r="K9" s="2710"/>
      <c r="L9" s="2710"/>
      <c r="M9" s="2710"/>
      <c r="N9" s="2710"/>
      <c r="O9" s="2710"/>
      <c r="P9" s="2710"/>
      <c r="Q9" s="2710"/>
      <c r="R9" s="2710"/>
      <c r="S9" s="2710"/>
      <c r="T9" s="2710"/>
      <c r="U9" s="2710"/>
      <c r="V9" s="2710"/>
      <c r="W9" s="2710"/>
      <c r="X9" s="2710"/>
      <c r="Y9" s="2710"/>
      <c r="Z9" s="2710"/>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row>
    <row r="10" spans="1:72" x14ac:dyDescent="0.25">
      <c r="A10" s="2710"/>
      <c r="B10" s="2710"/>
      <c r="C10" s="2710"/>
      <c r="D10" s="2710"/>
      <c r="E10" s="2710"/>
      <c r="F10" s="2710"/>
      <c r="G10" s="2710"/>
      <c r="H10" s="2710"/>
      <c r="I10" s="2710"/>
      <c r="J10" s="2710"/>
      <c r="K10" s="2710"/>
      <c r="L10" s="2710"/>
      <c r="M10" s="2710"/>
      <c r="N10" s="2710"/>
      <c r="O10" s="2710"/>
      <c r="P10" s="2710"/>
      <c r="Q10" s="2710"/>
      <c r="R10" s="2710"/>
      <c r="S10" s="2710"/>
      <c r="T10" s="2710"/>
      <c r="U10" s="2710"/>
      <c r="V10" s="2710"/>
      <c r="W10" s="2710"/>
      <c r="X10" s="2710"/>
      <c r="Y10" s="2710"/>
      <c r="Z10" s="2710"/>
      <c r="AA10" s="2710"/>
      <c r="AB10" s="2710"/>
      <c r="AC10" s="2710"/>
      <c r="AD10" s="2710"/>
      <c r="AE10" s="2710"/>
      <c r="AF10" s="2710"/>
      <c r="AG10" s="2710"/>
      <c r="AH10" s="2710"/>
      <c r="AI10" s="2710"/>
      <c r="AJ10" s="2710"/>
      <c r="AK10" s="2710"/>
      <c r="AL10" s="2710"/>
      <c r="AM10" s="2710"/>
      <c r="AN10" s="2710"/>
      <c r="AO10" s="2710"/>
      <c r="AP10" s="2710"/>
      <c r="AQ10" s="2710"/>
      <c r="AR10" s="2710"/>
      <c r="AS10" s="2710"/>
      <c r="AT10" s="2710"/>
      <c r="AU10" s="2710"/>
      <c r="AV10" s="2710"/>
      <c r="AW10" s="2710"/>
      <c r="AX10" s="2710"/>
      <c r="AY10" s="2710"/>
      <c r="AZ10" s="2710"/>
      <c r="BA10" s="2710"/>
      <c r="BB10" s="2710"/>
      <c r="BC10" s="2710"/>
      <c r="BD10" s="2710"/>
      <c r="BE10" s="2710"/>
      <c r="BF10" s="2710"/>
      <c r="BG10" s="2710"/>
      <c r="BH10" s="2710"/>
      <c r="BI10" s="2710"/>
      <c r="BJ10" s="2710"/>
      <c r="BK10" s="2710"/>
      <c r="BL10" s="2710"/>
      <c r="BM10" s="2710"/>
      <c r="BN10" s="2710"/>
      <c r="BO10" s="2710"/>
      <c r="BP10" s="2710"/>
      <c r="BQ10" s="2710"/>
      <c r="BR10" s="2710"/>
      <c r="BS10" s="2710"/>
      <c r="BT10" s="2710"/>
    </row>
    <row r="11" spans="1:72" x14ac:dyDescent="0.25">
      <c r="A11" s="2710"/>
      <c r="B11" s="2710"/>
      <c r="C11" s="2710"/>
      <c r="D11" s="2710"/>
      <c r="E11" s="2710"/>
      <c r="F11" s="2710"/>
      <c r="G11" s="2710"/>
      <c r="H11" s="2710"/>
      <c r="I11" s="2710"/>
      <c r="J11" s="2710"/>
      <c r="K11" s="2710"/>
      <c r="L11" s="2710"/>
      <c r="M11" s="2710"/>
      <c r="N11" s="2710"/>
      <c r="O11" s="2710"/>
      <c r="P11" s="2710"/>
      <c r="Q11" s="2710"/>
      <c r="R11" s="2710"/>
      <c r="S11" s="2710"/>
      <c r="T11" s="2710"/>
      <c r="U11" s="2710"/>
      <c r="V11" s="2710"/>
      <c r="W11" s="2710"/>
      <c r="X11" s="2710"/>
      <c r="Y11" s="2710"/>
      <c r="Z11" s="2710"/>
      <c r="AA11" s="2710"/>
      <c r="AB11" s="2710"/>
      <c r="AC11" s="2710"/>
      <c r="AD11" s="2710"/>
      <c r="AE11" s="2710"/>
      <c r="AF11" s="2710"/>
      <c r="AG11" s="2710"/>
      <c r="AH11" s="2710"/>
      <c r="AI11" s="2710"/>
      <c r="AJ11" s="2710"/>
      <c r="AK11" s="2710"/>
      <c r="AL11" s="2710"/>
      <c r="AM11" s="2710"/>
      <c r="AN11" s="2710"/>
      <c r="AO11" s="2710"/>
      <c r="AP11" s="2710"/>
      <c r="AQ11" s="2710"/>
      <c r="AR11" s="2710"/>
      <c r="AS11" s="2710"/>
      <c r="AT11" s="2710"/>
      <c r="AU11" s="2710"/>
      <c r="AV11" s="2710"/>
      <c r="AW11" s="2710"/>
      <c r="AX11" s="2710"/>
      <c r="AY11" s="2710"/>
      <c r="AZ11" s="2710"/>
      <c r="BA11" s="2710"/>
      <c r="BB11" s="2710"/>
      <c r="BC11" s="2710"/>
      <c r="BD11" s="2710"/>
      <c r="BE11" s="2710"/>
      <c r="BF11" s="2710"/>
      <c r="BG11" s="2710"/>
      <c r="BH11" s="2710"/>
      <c r="BI11" s="2710"/>
      <c r="BJ11" s="2710"/>
      <c r="BK11" s="2710"/>
      <c r="BL11" s="2710"/>
      <c r="BM11" s="2710"/>
      <c r="BN11" s="2710"/>
      <c r="BO11" s="2710"/>
      <c r="BP11" s="2710"/>
      <c r="BQ11" s="2710"/>
      <c r="BR11" s="2710"/>
      <c r="BS11" s="2710"/>
      <c r="BT11" s="2710"/>
    </row>
    <row r="12" spans="1:72" x14ac:dyDescent="0.25">
      <c r="A12" s="2710"/>
      <c r="B12" s="2710"/>
      <c r="C12" s="2710"/>
      <c r="D12" s="2710"/>
      <c r="E12" s="2710"/>
      <c r="F12" s="2710"/>
      <c r="G12" s="2710"/>
      <c r="H12" s="2710"/>
      <c r="I12" s="2710"/>
      <c r="J12" s="2710"/>
      <c r="K12" s="2710"/>
      <c r="L12" s="2710"/>
      <c r="M12" s="2710"/>
      <c r="N12" s="2710"/>
      <c r="O12" s="2710"/>
      <c r="P12" s="2710"/>
      <c r="Q12" s="2710"/>
      <c r="R12" s="2710"/>
      <c r="S12" s="2710"/>
      <c r="T12" s="2710"/>
      <c r="U12" s="2710"/>
      <c r="V12" s="2710"/>
      <c r="W12" s="2710"/>
      <c r="X12" s="2710"/>
      <c r="Y12" s="2710"/>
      <c r="Z12" s="2710"/>
      <c r="AA12" s="2710"/>
      <c r="AB12" s="2710"/>
      <c r="AC12" s="2710"/>
      <c r="AD12" s="2710"/>
      <c r="AE12" s="2710"/>
      <c r="AF12" s="2710"/>
      <c r="AG12" s="2710"/>
      <c r="AH12" s="2710"/>
      <c r="AI12" s="2710"/>
      <c r="AJ12" s="2710"/>
      <c r="AK12" s="2710"/>
      <c r="AL12" s="2710"/>
      <c r="AM12" s="2710"/>
      <c r="AN12" s="2710"/>
      <c r="AO12" s="2710"/>
      <c r="AP12" s="2710"/>
      <c r="AQ12" s="2710"/>
      <c r="AR12" s="2710"/>
      <c r="AS12" s="2710"/>
      <c r="AT12" s="2710"/>
      <c r="AU12" s="2710"/>
      <c r="AV12" s="2710"/>
      <c r="AW12" s="2710"/>
      <c r="AX12" s="2710"/>
      <c r="AY12" s="2710"/>
      <c r="AZ12" s="2710"/>
      <c r="BA12" s="2710"/>
      <c r="BB12" s="2710"/>
      <c r="BC12" s="2710"/>
      <c r="BD12" s="2710"/>
      <c r="BE12" s="2710"/>
      <c r="BF12" s="2710"/>
      <c r="BG12" s="2710"/>
      <c r="BH12" s="2710"/>
      <c r="BI12" s="2710"/>
      <c r="BJ12" s="2710"/>
      <c r="BK12" s="2710"/>
      <c r="BL12" s="2710"/>
      <c r="BM12" s="2710"/>
      <c r="BN12" s="2710"/>
      <c r="BO12" s="2710"/>
      <c r="BP12" s="2710"/>
      <c r="BQ12" s="2710"/>
      <c r="BR12" s="2710"/>
      <c r="BS12" s="2710"/>
      <c r="BT12" s="2710"/>
    </row>
    <row r="13" spans="1:72" x14ac:dyDescent="0.25">
      <c r="A13" s="2710"/>
      <c r="B13" s="2710"/>
      <c r="C13" s="2710"/>
      <c r="D13" s="2710"/>
      <c r="E13" s="2710"/>
      <c r="F13" s="2710"/>
      <c r="G13" s="2710"/>
      <c r="H13" s="2710"/>
      <c r="I13" s="2710"/>
      <c r="J13" s="2710"/>
      <c r="K13" s="2710"/>
      <c r="L13" s="2710"/>
      <c r="M13" s="2710"/>
      <c r="N13" s="2710"/>
      <c r="O13" s="2710"/>
      <c r="P13" s="2710"/>
      <c r="Q13" s="2710"/>
      <c r="R13" s="2710"/>
      <c r="S13" s="2710"/>
      <c r="T13" s="2710"/>
      <c r="U13" s="2710"/>
      <c r="V13" s="2710"/>
      <c r="W13" s="2710"/>
      <c r="X13" s="2710"/>
      <c r="Y13" s="2710"/>
      <c r="Z13" s="2710"/>
      <c r="AA13" s="2710"/>
      <c r="AB13" s="2710"/>
      <c r="AC13" s="2710"/>
      <c r="AD13" s="2710"/>
      <c r="AE13" s="2710"/>
      <c r="AF13" s="2710"/>
      <c r="AG13" s="2710"/>
      <c r="AH13" s="2710"/>
      <c r="AI13" s="2710"/>
      <c r="AJ13" s="2710"/>
      <c r="AK13" s="2710"/>
      <c r="AL13" s="2710"/>
      <c r="AM13" s="2710"/>
      <c r="AN13" s="2710"/>
      <c r="AO13" s="2710"/>
      <c r="AP13" s="2710"/>
      <c r="AQ13" s="2710"/>
      <c r="AR13" s="2710"/>
      <c r="AS13" s="2710"/>
      <c r="AT13" s="2710"/>
      <c r="AU13" s="2710"/>
      <c r="AV13" s="2710"/>
      <c r="AW13" s="2710"/>
      <c r="AX13" s="2710"/>
      <c r="AY13" s="2710"/>
      <c r="AZ13" s="2710"/>
      <c r="BA13" s="2710"/>
      <c r="BB13" s="2710"/>
      <c r="BC13" s="2710"/>
      <c r="BD13" s="2710"/>
      <c r="BE13" s="2710"/>
      <c r="BF13" s="2710"/>
      <c r="BG13" s="2710"/>
      <c r="BH13" s="2710"/>
      <c r="BI13" s="2710"/>
      <c r="BJ13" s="2710"/>
      <c r="BK13" s="2710"/>
      <c r="BL13" s="2710"/>
      <c r="BM13" s="2710"/>
      <c r="BN13" s="2710"/>
      <c r="BO13" s="2710"/>
      <c r="BP13" s="2710"/>
      <c r="BQ13" s="2710"/>
      <c r="BR13" s="2710"/>
      <c r="BS13" s="2710"/>
      <c r="BT13" s="2710"/>
    </row>
    <row r="14" spans="1:72" x14ac:dyDescent="0.25">
      <c r="A14" s="2710"/>
      <c r="B14" s="2710"/>
      <c r="C14" s="2710"/>
      <c r="D14" s="2710"/>
      <c r="E14" s="2710"/>
      <c r="F14" s="2710"/>
      <c r="G14" s="2710"/>
      <c r="H14" s="2710"/>
      <c r="I14" s="2710"/>
      <c r="J14" s="2710"/>
      <c r="K14" s="2710"/>
      <c r="L14" s="2710"/>
      <c r="M14" s="2710"/>
      <c r="N14" s="2710"/>
      <c r="O14" s="2710"/>
      <c r="P14" s="2710"/>
      <c r="Q14" s="2710"/>
      <c r="R14" s="2710"/>
      <c r="S14" s="2710"/>
      <c r="T14" s="2710"/>
      <c r="U14" s="2710"/>
      <c r="V14" s="2710"/>
      <c r="W14" s="2710"/>
      <c r="X14" s="2710"/>
      <c r="Y14" s="2710"/>
      <c r="Z14" s="2710"/>
      <c r="AA14" s="2710"/>
      <c r="AB14" s="2710"/>
      <c r="AC14" s="2710"/>
      <c r="AD14" s="2710"/>
      <c r="AE14" s="2710"/>
      <c r="AF14" s="2710"/>
      <c r="AG14" s="2710"/>
      <c r="AH14" s="2710"/>
      <c r="AI14" s="2710"/>
      <c r="AJ14" s="2710"/>
      <c r="AK14" s="2710"/>
      <c r="AL14" s="2710"/>
      <c r="AM14" s="2710"/>
      <c r="AN14" s="2710"/>
      <c r="AO14" s="2710"/>
      <c r="AP14" s="2710"/>
      <c r="AQ14" s="2710"/>
      <c r="AR14" s="2710"/>
      <c r="AS14" s="2710"/>
      <c r="AT14" s="2710"/>
      <c r="AU14" s="2710"/>
      <c r="AV14" s="2710"/>
      <c r="AW14" s="2710"/>
      <c r="AX14" s="2710"/>
      <c r="AY14" s="2710"/>
      <c r="AZ14" s="2710"/>
      <c r="BA14" s="2710"/>
      <c r="BB14" s="2710"/>
      <c r="BC14" s="2710"/>
      <c r="BD14" s="2710"/>
      <c r="BE14" s="2710"/>
      <c r="BF14" s="2710"/>
      <c r="BG14" s="2710"/>
      <c r="BH14" s="2710"/>
      <c r="BI14" s="2710"/>
      <c r="BJ14" s="2710"/>
      <c r="BK14" s="2710"/>
      <c r="BL14" s="2710"/>
      <c r="BM14" s="2710"/>
      <c r="BN14" s="2710"/>
      <c r="BO14" s="2710"/>
      <c r="BP14" s="2710"/>
      <c r="BQ14" s="2710"/>
      <c r="BR14" s="2710"/>
      <c r="BS14" s="2710"/>
      <c r="BT14" s="2710"/>
    </row>
    <row r="15" spans="1:72" x14ac:dyDescent="0.25">
      <c r="A15" s="2710"/>
      <c r="B15" s="2710"/>
      <c r="C15" s="2710"/>
      <c r="D15" s="2710"/>
      <c r="E15" s="2710"/>
      <c r="F15" s="2710"/>
      <c r="G15" s="2710"/>
      <c r="H15" s="2710"/>
      <c r="I15" s="2710"/>
      <c r="J15" s="2710"/>
      <c r="K15" s="2710"/>
      <c r="L15" s="2710"/>
      <c r="M15" s="2710"/>
      <c r="N15" s="2710"/>
      <c r="O15" s="2710"/>
      <c r="P15" s="2710"/>
      <c r="Q15" s="2710"/>
      <c r="R15" s="2710"/>
      <c r="S15" s="2710"/>
      <c r="T15" s="2710"/>
      <c r="U15" s="2710"/>
      <c r="V15" s="2710"/>
      <c r="W15" s="2710"/>
      <c r="X15" s="2710"/>
      <c r="Y15" s="2710"/>
      <c r="Z15" s="2710"/>
      <c r="AA15" s="2710"/>
      <c r="AB15" s="2710"/>
      <c r="AC15" s="2710"/>
      <c r="AD15" s="2710"/>
      <c r="AE15" s="2710"/>
      <c r="AF15" s="2710"/>
      <c r="AG15" s="2710"/>
      <c r="AH15" s="2710"/>
      <c r="AI15" s="2710"/>
      <c r="AJ15" s="2710"/>
      <c r="AK15" s="2710"/>
      <c r="AL15" s="2710"/>
      <c r="AM15" s="2710"/>
      <c r="AN15" s="2710"/>
      <c r="AO15" s="2710"/>
      <c r="AP15" s="2710"/>
      <c r="AQ15" s="2710"/>
      <c r="AR15" s="2710"/>
      <c r="AS15" s="2710"/>
      <c r="AT15" s="2710"/>
      <c r="AU15" s="2710"/>
      <c r="AV15" s="2710"/>
      <c r="AW15" s="2710"/>
      <c r="AX15" s="2710"/>
      <c r="AY15" s="2710"/>
      <c r="AZ15" s="2710"/>
      <c r="BA15" s="2710"/>
      <c r="BB15" s="2710"/>
      <c r="BC15" s="2710"/>
      <c r="BD15" s="2710"/>
      <c r="BE15" s="2710"/>
      <c r="BF15" s="2710"/>
      <c r="BG15" s="2710"/>
      <c r="BH15" s="2710"/>
      <c r="BI15" s="2710"/>
      <c r="BJ15" s="2710"/>
      <c r="BK15" s="2710"/>
      <c r="BL15" s="2710"/>
      <c r="BM15" s="2710"/>
      <c r="BN15" s="2710"/>
      <c r="BO15" s="2710"/>
      <c r="BP15" s="2710"/>
      <c r="BQ15" s="2710"/>
      <c r="BR15" s="2710"/>
      <c r="BS15" s="2710"/>
      <c r="BT15" s="2710"/>
    </row>
    <row r="16" spans="1:72" x14ac:dyDescent="0.25">
      <c r="A16" s="2710"/>
      <c r="B16" s="2710"/>
      <c r="C16" s="2710"/>
      <c r="D16" s="2710"/>
      <c r="E16" s="2710"/>
      <c r="F16" s="2710"/>
      <c r="G16" s="2710"/>
      <c r="H16" s="2710"/>
      <c r="I16" s="2710"/>
      <c r="J16" s="2710"/>
      <c r="K16" s="2710"/>
      <c r="L16" s="2710"/>
      <c r="M16" s="2710"/>
      <c r="N16" s="2710"/>
      <c r="O16" s="2710"/>
      <c r="P16" s="2710"/>
      <c r="Q16" s="2710"/>
      <c r="R16" s="2710"/>
      <c r="S16" s="2710"/>
      <c r="T16" s="2710"/>
      <c r="U16" s="2710"/>
      <c r="V16" s="2710"/>
      <c r="W16" s="2710"/>
      <c r="X16" s="2710"/>
      <c r="Y16" s="2710"/>
      <c r="Z16" s="2710"/>
      <c r="AA16" s="2710"/>
      <c r="AB16" s="2710"/>
      <c r="AC16" s="2710"/>
      <c r="AD16" s="2710"/>
      <c r="AE16" s="2710"/>
      <c r="AF16" s="2710"/>
      <c r="AG16" s="2710"/>
      <c r="AH16" s="2710"/>
      <c r="AI16" s="2710"/>
      <c r="AJ16" s="2710"/>
      <c r="AK16" s="2710"/>
      <c r="AL16" s="2710"/>
      <c r="AM16" s="2710"/>
      <c r="AN16" s="2710"/>
      <c r="AO16" s="2710"/>
      <c r="AP16" s="2710"/>
      <c r="AQ16" s="2710"/>
      <c r="AR16" s="2710"/>
      <c r="AS16" s="2710"/>
      <c r="AT16" s="2710"/>
      <c r="AU16" s="2710"/>
      <c r="AV16" s="2710"/>
      <c r="AW16" s="2710"/>
      <c r="AX16" s="2710"/>
      <c r="AY16" s="2710"/>
      <c r="AZ16" s="2710"/>
      <c r="BA16" s="2710"/>
      <c r="BB16" s="2710"/>
      <c r="BC16" s="2710"/>
      <c r="BD16" s="2710"/>
      <c r="BE16" s="2710"/>
      <c r="BF16" s="2710"/>
      <c r="BG16" s="2710"/>
      <c r="BH16" s="2710"/>
      <c r="BI16" s="2710"/>
      <c r="BJ16" s="2710"/>
      <c r="BK16" s="2710"/>
      <c r="BL16" s="2710"/>
      <c r="BM16" s="2710"/>
      <c r="BN16" s="2710"/>
      <c r="BO16" s="2710"/>
      <c r="BP16" s="2710"/>
      <c r="BQ16" s="2710"/>
      <c r="BR16" s="2710"/>
      <c r="BS16" s="2710"/>
      <c r="BT16" s="2710"/>
    </row>
    <row r="17" spans="1:72" x14ac:dyDescent="0.25">
      <c r="A17" s="2710"/>
      <c r="B17" s="2710"/>
      <c r="C17" s="2710"/>
      <c r="D17" s="2710"/>
      <c r="E17" s="2710"/>
      <c r="F17" s="2710"/>
      <c r="G17" s="2710"/>
      <c r="H17" s="2710"/>
      <c r="I17" s="2710"/>
      <c r="J17" s="2710"/>
      <c r="K17" s="2710"/>
      <c r="L17" s="2710"/>
      <c r="M17" s="2710"/>
      <c r="N17" s="2710"/>
      <c r="O17" s="2710"/>
      <c r="P17" s="2710"/>
      <c r="Q17" s="2710"/>
      <c r="R17" s="2710"/>
      <c r="S17" s="2710"/>
      <c r="T17" s="2710"/>
      <c r="U17" s="2710"/>
      <c r="V17" s="2710"/>
      <c r="W17" s="2710"/>
      <c r="X17" s="2710"/>
      <c r="Y17" s="2710"/>
      <c r="Z17" s="2710"/>
      <c r="AA17" s="2710"/>
      <c r="AB17" s="2710"/>
      <c r="AC17" s="2710"/>
      <c r="AD17" s="2710"/>
      <c r="AE17" s="2710"/>
      <c r="AF17" s="2710"/>
      <c r="AG17" s="2710"/>
      <c r="AH17" s="2710"/>
      <c r="AI17" s="2710"/>
      <c r="AJ17" s="2710"/>
      <c r="AK17" s="2710"/>
      <c r="AL17" s="2710"/>
      <c r="AM17" s="2710"/>
      <c r="AN17" s="2710"/>
      <c r="AO17" s="2710"/>
      <c r="AP17" s="2710"/>
      <c r="AQ17" s="2710"/>
      <c r="AR17" s="2710"/>
      <c r="AS17" s="2710"/>
      <c r="AT17" s="2710"/>
      <c r="AU17" s="2710"/>
      <c r="AV17" s="2710"/>
      <c r="AW17" s="2710"/>
      <c r="AX17" s="2710"/>
      <c r="AY17" s="2710"/>
      <c r="AZ17" s="2710"/>
      <c r="BA17" s="2710"/>
      <c r="BB17" s="2710"/>
      <c r="BC17" s="2710"/>
      <c r="BD17" s="2710"/>
      <c r="BE17" s="2710"/>
      <c r="BF17" s="2710"/>
      <c r="BG17" s="2710"/>
      <c r="BH17" s="2710"/>
      <c r="BI17" s="2710"/>
      <c r="BJ17" s="2710"/>
      <c r="BK17" s="2710"/>
      <c r="BL17" s="2710"/>
      <c r="BM17" s="2710"/>
      <c r="BN17" s="2710"/>
      <c r="BO17" s="2710"/>
      <c r="BP17" s="2710"/>
      <c r="BQ17" s="2710"/>
      <c r="BR17" s="2710"/>
      <c r="BS17" s="2710"/>
      <c r="BT17" s="2710"/>
    </row>
    <row r="18" spans="1:72" x14ac:dyDescent="0.25">
      <c r="A18" s="2710"/>
      <c r="B18" s="2710"/>
      <c r="C18" s="2710"/>
      <c r="D18" s="2710"/>
      <c r="E18" s="2710"/>
      <c r="F18" s="2710"/>
      <c r="G18" s="2710"/>
      <c r="H18" s="2710"/>
      <c r="I18" s="2710"/>
      <c r="J18" s="2710"/>
      <c r="K18" s="2710"/>
      <c r="L18" s="2710"/>
      <c r="M18" s="2710"/>
      <c r="N18" s="2710"/>
      <c r="O18" s="2710"/>
      <c r="P18" s="2710"/>
      <c r="Q18" s="2710"/>
      <c r="R18" s="2710"/>
      <c r="S18" s="2710"/>
      <c r="T18" s="2710"/>
      <c r="U18" s="2710"/>
      <c r="V18" s="2710"/>
      <c r="W18" s="2710"/>
      <c r="X18" s="2710"/>
      <c r="Y18" s="2710"/>
      <c r="Z18" s="2710"/>
      <c r="AA18" s="2710"/>
      <c r="AB18" s="2710"/>
      <c r="AC18" s="2710"/>
      <c r="AD18" s="2710"/>
      <c r="AE18" s="2710"/>
      <c r="AF18" s="2710"/>
      <c r="AG18" s="2710"/>
      <c r="AH18" s="2710"/>
      <c r="AI18" s="2710"/>
      <c r="AJ18" s="2710"/>
      <c r="AK18" s="2710"/>
      <c r="AL18" s="2710"/>
      <c r="AM18" s="2710"/>
      <c r="AN18" s="2710"/>
      <c r="AO18" s="2710"/>
      <c r="AP18" s="2710"/>
      <c r="AQ18" s="2710"/>
      <c r="AR18" s="2710"/>
      <c r="AS18" s="2710"/>
      <c r="AT18" s="2710"/>
      <c r="AU18" s="2710"/>
      <c r="AV18" s="2710"/>
      <c r="AW18" s="2710"/>
      <c r="AX18" s="2710"/>
      <c r="AY18" s="2710"/>
      <c r="AZ18" s="2710"/>
      <c r="BA18" s="2710"/>
      <c r="BB18" s="2710"/>
      <c r="BC18" s="2710"/>
      <c r="BD18" s="2710"/>
      <c r="BE18" s="2710"/>
      <c r="BF18" s="2710"/>
      <c r="BG18" s="2710"/>
      <c r="BH18" s="2710"/>
      <c r="BI18" s="2710"/>
      <c r="BJ18" s="2710"/>
      <c r="BK18" s="2710"/>
      <c r="BL18" s="2710"/>
      <c r="BM18" s="2710"/>
      <c r="BN18" s="2710"/>
      <c r="BO18" s="2710"/>
      <c r="BP18" s="2710"/>
      <c r="BQ18" s="2710"/>
      <c r="BR18" s="2710"/>
      <c r="BS18" s="2710"/>
      <c r="BT18" s="2710"/>
    </row>
    <row r="19" spans="1:72" x14ac:dyDescent="0.25">
      <c r="A19" s="2710"/>
      <c r="B19" s="2710"/>
      <c r="C19" s="2710"/>
      <c r="D19" s="2710"/>
      <c r="E19" s="2710"/>
      <c r="F19" s="2710"/>
      <c r="G19" s="2710"/>
      <c r="H19" s="2710"/>
      <c r="I19" s="2710"/>
      <c r="J19" s="2710"/>
      <c r="K19" s="2710"/>
      <c r="L19" s="2710"/>
      <c r="M19" s="2710"/>
      <c r="N19" s="2710"/>
      <c r="O19" s="2710"/>
      <c r="P19" s="2710"/>
      <c r="Q19" s="2710"/>
      <c r="R19" s="2710"/>
      <c r="S19" s="2710"/>
      <c r="T19" s="2710"/>
      <c r="U19" s="2710"/>
      <c r="V19" s="2710"/>
      <c r="W19" s="2710"/>
      <c r="X19" s="2710"/>
      <c r="Y19" s="2710"/>
      <c r="Z19" s="2710"/>
      <c r="AA19" s="2710"/>
      <c r="AB19" s="2710"/>
      <c r="AC19" s="2710"/>
      <c r="AD19" s="2710"/>
      <c r="AE19" s="2710"/>
      <c r="AF19" s="2710"/>
      <c r="AG19" s="2710"/>
      <c r="AH19" s="2710"/>
      <c r="AI19" s="2710"/>
      <c r="AJ19" s="2710"/>
      <c r="AK19" s="2710"/>
      <c r="AL19" s="2710"/>
      <c r="AM19" s="2710"/>
      <c r="AN19" s="2710"/>
      <c r="AO19" s="2710"/>
      <c r="AP19" s="2710"/>
      <c r="AQ19" s="2710"/>
      <c r="AR19" s="2710"/>
      <c r="AS19" s="2710"/>
      <c r="AT19" s="2710"/>
      <c r="AU19" s="2710"/>
      <c r="AV19" s="2710"/>
      <c r="AW19" s="2710"/>
      <c r="AX19" s="2710"/>
      <c r="AY19" s="2710"/>
      <c r="AZ19" s="2710"/>
      <c r="BA19" s="2710"/>
      <c r="BB19" s="2710"/>
      <c r="BC19" s="2710"/>
      <c r="BD19" s="2710"/>
      <c r="BE19" s="2710"/>
      <c r="BF19" s="2710"/>
      <c r="BG19" s="2710"/>
      <c r="BH19" s="2710"/>
      <c r="BI19" s="2710"/>
      <c r="BJ19" s="2710"/>
      <c r="BK19" s="2710"/>
      <c r="BL19" s="2710"/>
      <c r="BM19" s="2710"/>
      <c r="BN19" s="2710"/>
      <c r="BO19" s="2710"/>
      <c r="BP19" s="2710"/>
      <c r="BQ19" s="2710"/>
      <c r="BR19" s="2710"/>
      <c r="BS19" s="2710"/>
      <c r="BT19" s="2710"/>
    </row>
    <row r="20" spans="1:72" x14ac:dyDescent="0.25">
      <c r="A20" s="2710"/>
      <c r="B20" s="2710"/>
      <c r="C20" s="2710"/>
      <c r="D20" s="2710"/>
      <c r="E20" s="2710"/>
      <c r="F20" s="2710"/>
      <c r="G20" s="2710"/>
      <c r="H20" s="2710"/>
      <c r="I20" s="2710"/>
      <c r="J20" s="2710"/>
      <c r="K20" s="2710"/>
      <c r="L20" s="2710"/>
      <c r="M20" s="2710"/>
      <c r="N20" s="2710"/>
      <c r="O20" s="2710"/>
      <c r="P20" s="2710"/>
      <c r="Q20" s="2710"/>
      <c r="R20" s="2710"/>
      <c r="S20" s="2710"/>
      <c r="T20" s="2710"/>
      <c r="U20" s="2710"/>
      <c r="V20" s="2710"/>
      <c r="W20" s="2710"/>
      <c r="X20" s="2710"/>
      <c r="Y20" s="2710"/>
      <c r="Z20" s="2710"/>
      <c r="AA20" s="2710"/>
      <c r="AB20" s="2710"/>
      <c r="AC20" s="2710"/>
      <c r="AD20" s="2710"/>
      <c r="AE20" s="2710"/>
      <c r="AF20" s="2710"/>
      <c r="AG20" s="2710"/>
      <c r="AH20" s="2710"/>
      <c r="AI20" s="2710"/>
      <c r="AJ20" s="2710"/>
      <c r="AK20" s="2710"/>
      <c r="AL20" s="2710"/>
      <c r="AM20" s="2710"/>
      <c r="AN20" s="2710"/>
      <c r="AO20" s="2710"/>
      <c r="AP20" s="2710"/>
      <c r="AQ20" s="2710"/>
      <c r="AR20" s="2710"/>
      <c r="AS20" s="2710"/>
      <c r="AT20" s="2710"/>
      <c r="AU20" s="2710"/>
      <c r="AV20" s="2710"/>
      <c r="AW20" s="2710"/>
      <c r="AX20" s="2710"/>
      <c r="AY20" s="2710"/>
      <c r="AZ20" s="2710"/>
      <c r="BA20" s="2710"/>
      <c r="BB20" s="2710"/>
      <c r="BC20" s="2710"/>
      <c r="BD20" s="2710"/>
      <c r="BE20" s="2710"/>
      <c r="BF20" s="2710"/>
      <c r="BG20" s="2710"/>
      <c r="BH20" s="2710"/>
      <c r="BI20" s="2710"/>
      <c r="BJ20" s="2710"/>
      <c r="BK20" s="2710"/>
      <c r="BL20" s="2710"/>
      <c r="BM20" s="2710"/>
      <c r="BN20" s="2710"/>
      <c r="BO20" s="2710"/>
      <c r="BP20" s="2710"/>
      <c r="BQ20" s="2710"/>
      <c r="BR20" s="2710"/>
      <c r="BS20" s="2710"/>
      <c r="BT20" s="2710"/>
    </row>
    <row r="21" spans="1:72" x14ac:dyDescent="0.25">
      <c r="A21" s="2710"/>
      <c r="B21" s="2710"/>
      <c r="C21" s="2710"/>
      <c r="D21" s="2710"/>
      <c r="E21" s="2710"/>
      <c r="F21" s="2710"/>
      <c r="G21" s="2710"/>
      <c r="H21" s="2710"/>
      <c r="I21" s="2710"/>
      <c r="J21" s="2710"/>
      <c r="K21" s="2710"/>
      <c r="L21" s="2710"/>
      <c r="M21" s="2710"/>
      <c r="N21" s="2710"/>
      <c r="O21" s="2710"/>
      <c r="P21" s="2710"/>
      <c r="Q21" s="2710"/>
      <c r="R21" s="2710"/>
      <c r="S21" s="2710"/>
      <c r="T21" s="2710"/>
      <c r="U21" s="2710"/>
      <c r="V21" s="2710"/>
      <c r="W21" s="2710"/>
      <c r="X21" s="2710"/>
      <c r="Y21" s="2710"/>
      <c r="Z21" s="2710"/>
      <c r="AA21" s="2710"/>
      <c r="AB21" s="2710"/>
      <c r="AC21" s="2710"/>
      <c r="AD21" s="2710"/>
      <c r="AE21" s="2710"/>
      <c r="AF21" s="2710"/>
      <c r="AG21" s="2710"/>
      <c r="AH21" s="2710"/>
      <c r="AI21" s="2710"/>
      <c r="AJ21" s="2710"/>
      <c r="AK21" s="2710"/>
      <c r="AL21" s="2710"/>
      <c r="AM21" s="2710"/>
      <c r="AN21" s="2710"/>
      <c r="AO21" s="2710"/>
      <c r="AP21" s="2710"/>
      <c r="AQ21" s="2710"/>
      <c r="AR21" s="2710"/>
      <c r="AS21" s="2710"/>
      <c r="AT21" s="2710"/>
      <c r="AU21" s="2710"/>
      <c r="AV21" s="2710"/>
      <c r="AW21" s="2710"/>
      <c r="AX21" s="2710"/>
      <c r="AY21" s="2710"/>
      <c r="AZ21" s="2710"/>
      <c r="BA21" s="2710"/>
      <c r="BB21" s="2710"/>
      <c r="BC21" s="2710"/>
      <c r="BD21" s="2710"/>
      <c r="BE21" s="2710"/>
      <c r="BF21" s="2710"/>
      <c r="BG21" s="2710"/>
      <c r="BH21" s="2710"/>
      <c r="BI21" s="2710"/>
      <c r="BJ21" s="2710"/>
      <c r="BK21" s="2710"/>
      <c r="BL21" s="2710"/>
      <c r="BM21" s="2710"/>
      <c r="BN21" s="2710"/>
      <c r="BO21" s="2710"/>
      <c r="BP21" s="2710"/>
      <c r="BQ21" s="2710"/>
      <c r="BR21" s="2710"/>
      <c r="BS21" s="2710"/>
      <c r="BT21" s="2710"/>
    </row>
    <row r="22" spans="1:72" x14ac:dyDescent="0.25">
      <c r="A22" s="2710"/>
      <c r="B22" s="2710"/>
      <c r="C22" s="2710"/>
      <c r="D22" s="2710"/>
      <c r="E22" s="2710"/>
      <c r="F22" s="2710"/>
      <c r="G22" s="2710"/>
      <c r="H22" s="2710"/>
      <c r="I22" s="2710"/>
      <c r="J22" s="2710"/>
      <c r="K22" s="2710"/>
      <c r="L22" s="2710"/>
      <c r="M22" s="2710"/>
      <c r="N22" s="2710"/>
      <c r="O22" s="2710"/>
      <c r="P22" s="2710"/>
      <c r="Q22" s="2710"/>
      <c r="R22" s="2710"/>
      <c r="S22" s="2710"/>
      <c r="T22" s="2710"/>
      <c r="U22" s="2710"/>
      <c r="V22" s="2710"/>
      <c r="W22" s="2710"/>
      <c r="X22" s="2710"/>
      <c r="Y22" s="2710"/>
      <c r="Z22" s="2710"/>
      <c r="AA22" s="2710"/>
      <c r="AB22" s="2710"/>
      <c r="AC22" s="2710"/>
      <c r="AD22" s="2710"/>
      <c r="AE22" s="2710"/>
      <c r="AF22" s="2710"/>
      <c r="AG22" s="2710"/>
      <c r="AH22" s="2710"/>
      <c r="AI22" s="2710"/>
      <c r="AJ22" s="2710"/>
      <c r="AK22" s="2710"/>
      <c r="AL22" s="2710"/>
      <c r="AM22" s="2710"/>
      <c r="AN22" s="2710"/>
      <c r="AO22" s="2710"/>
      <c r="AP22" s="2710"/>
      <c r="AQ22" s="2710"/>
      <c r="AR22" s="2710"/>
      <c r="AS22" s="2710"/>
      <c r="AT22" s="2710"/>
      <c r="AU22" s="2710"/>
      <c r="AV22" s="2710"/>
      <c r="AW22" s="2710"/>
      <c r="AX22" s="2710"/>
      <c r="AY22" s="2710"/>
      <c r="AZ22" s="2710"/>
      <c r="BA22" s="2710"/>
      <c r="BB22" s="2710"/>
      <c r="BC22" s="2710"/>
      <c r="BD22" s="2710"/>
      <c r="BE22" s="2710"/>
      <c r="BF22" s="2710"/>
      <c r="BG22" s="2710"/>
      <c r="BH22" s="2710"/>
      <c r="BI22" s="2710"/>
      <c r="BJ22" s="2710"/>
      <c r="BK22" s="2710"/>
      <c r="BL22" s="2710"/>
      <c r="BM22" s="2710"/>
      <c r="BN22" s="2710"/>
      <c r="BO22" s="2710"/>
      <c r="BP22" s="2710"/>
      <c r="BQ22" s="2710"/>
      <c r="BR22" s="2710"/>
      <c r="BS22" s="2710"/>
      <c r="BT22" s="2710"/>
    </row>
    <row r="23" spans="1:72" x14ac:dyDescent="0.25">
      <c r="A23" s="2710"/>
      <c r="B23" s="2710"/>
      <c r="C23" s="2710"/>
      <c r="D23" s="2710"/>
      <c r="E23" s="2710"/>
      <c r="F23" s="2710"/>
      <c r="G23" s="2710"/>
      <c r="H23" s="2710"/>
      <c r="I23" s="2710"/>
      <c r="J23" s="2710"/>
      <c r="K23" s="2710"/>
      <c r="L23" s="2710"/>
      <c r="M23" s="2710"/>
      <c r="N23" s="2710"/>
      <c r="O23" s="2710"/>
      <c r="P23" s="2710"/>
      <c r="Q23" s="2710"/>
      <c r="R23" s="2710"/>
      <c r="S23" s="2710"/>
      <c r="T23" s="2710"/>
      <c r="U23" s="2710"/>
      <c r="V23" s="2710"/>
      <c r="W23" s="2710"/>
      <c r="X23" s="2710"/>
      <c r="Y23" s="2710"/>
      <c r="Z23" s="2710"/>
      <c r="AA23" s="2710"/>
      <c r="AB23" s="2710"/>
      <c r="AC23" s="2710"/>
      <c r="AD23" s="2710"/>
      <c r="AE23" s="2710"/>
      <c r="AF23" s="2710"/>
      <c r="AG23" s="2710"/>
      <c r="AH23" s="2710"/>
      <c r="AI23" s="2710"/>
      <c r="AJ23" s="2710"/>
      <c r="AK23" s="2710"/>
      <c r="AL23" s="2710"/>
      <c r="AM23" s="2710"/>
      <c r="AN23" s="2710"/>
      <c r="AO23" s="2710"/>
      <c r="AP23" s="2710"/>
      <c r="AQ23" s="2710"/>
      <c r="AR23" s="2710"/>
      <c r="AS23" s="2710"/>
      <c r="AT23" s="2710"/>
      <c r="AU23" s="2710"/>
      <c r="AV23" s="2710"/>
      <c r="AW23" s="2710"/>
      <c r="AX23" s="2710"/>
      <c r="AY23" s="2710"/>
      <c r="AZ23" s="2710"/>
      <c r="BA23" s="2710"/>
      <c r="BB23" s="2710"/>
      <c r="BC23" s="2710"/>
      <c r="BD23" s="2710"/>
      <c r="BE23" s="2710"/>
      <c r="BF23" s="2710"/>
      <c r="BG23" s="2710"/>
      <c r="BH23" s="2710"/>
      <c r="BI23" s="2710"/>
      <c r="BJ23" s="2710"/>
      <c r="BK23" s="2710"/>
      <c r="BL23" s="2710"/>
      <c r="BM23" s="2710"/>
      <c r="BN23" s="2710"/>
      <c r="BO23" s="2710"/>
      <c r="BP23" s="2710"/>
      <c r="BQ23" s="2710"/>
      <c r="BR23" s="2710"/>
      <c r="BS23" s="2710"/>
      <c r="BT23" s="2710"/>
    </row>
    <row r="24" spans="1:72" x14ac:dyDescent="0.25">
      <c r="A24" s="2710"/>
      <c r="B24" s="2710"/>
      <c r="C24" s="2710"/>
      <c r="D24" s="2710"/>
      <c r="E24" s="2710"/>
      <c r="F24" s="2710"/>
      <c r="G24" s="2710"/>
      <c r="H24" s="2710"/>
      <c r="I24" s="2710"/>
      <c r="J24" s="2710"/>
      <c r="K24" s="2710"/>
      <c r="L24" s="2710"/>
      <c r="M24" s="2710"/>
      <c r="N24" s="2710"/>
      <c r="O24" s="2710"/>
      <c r="P24" s="2710"/>
      <c r="Q24" s="2710"/>
      <c r="R24" s="2710"/>
      <c r="S24" s="2710"/>
      <c r="T24" s="2710"/>
      <c r="U24" s="2710"/>
      <c r="V24" s="2710"/>
      <c r="W24" s="2710"/>
      <c r="X24" s="2710"/>
      <c r="Y24" s="2710"/>
      <c r="Z24" s="2710"/>
      <c r="AA24" s="2710"/>
      <c r="AB24" s="2710"/>
      <c r="AC24" s="2710"/>
      <c r="AD24" s="2710"/>
      <c r="AE24" s="2710"/>
      <c r="AF24" s="2710"/>
      <c r="AG24" s="2710"/>
      <c r="AH24" s="2710"/>
      <c r="AI24" s="2710"/>
      <c r="AJ24" s="2710"/>
      <c r="AK24" s="2710"/>
      <c r="AL24" s="2710"/>
      <c r="AM24" s="2710"/>
      <c r="AN24" s="2710"/>
      <c r="AO24" s="2710"/>
      <c r="AP24" s="2710"/>
      <c r="AQ24" s="2710"/>
      <c r="AR24" s="2710"/>
      <c r="AS24" s="2710"/>
      <c r="AT24" s="2710"/>
      <c r="AU24" s="2710"/>
      <c r="AV24" s="2710"/>
      <c r="AW24" s="2710"/>
      <c r="AX24" s="2710"/>
      <c r="AY24" s="2710"/>
      <c r="AZ24" s="2710"/>
      <c r="BA24" s="2710"/>
      <c r="BB24" s="2710"/>
      <c r="BC24" s="2710"/>
      <c r="BD24" s="2710"/>
      <c r="BE24" s="2710"/>
      <c r="BF24" s="2710"/>
      <c r="BG24" s="2710"/>
      <c r="BH24" s="2710"/>
      <c r="BI24" s="2710"/>
      <c r="BJ24" s="2710"/>
      <c r="BK24" s="2710"/>
      <c r="BL24" s="2710"/>
      <c r="BM24" s="2710"/>
      <c r="BN24" s="2710"/>
      <c r="BO24" s="2710"/>
      <c r="BP24" s="2710"/>
      <c r="BQ24" s="2710"/>
      <c r="BR24" s="2710"/>
      <c r="BS24" s="2710"/>
      <c r="BT24" s="2710"/>
    </row>
    <row r="25" spans="1:72" x14ac:dyDescent="0.25">
      <c r="A25" s="2710"/>
      <c r="B25" s="2710"/>
      <c r="C25" s="2710"/>
      <c r="D25" s="2710"/>
      <c r="E25" s="2710"/>
      <c r="F25" s="2710"/>
      <c r="G25" s="2710"/>
      <c r="H25" s="2710"/>
      <c r="I25" s="2710"/>
      <c r="J25" s="2710"/>
      <c r="K25" s="2710"/>
      <c r="L25" s="2710"/>
      <c r="M25" s="2710"/>
      <c r="N25" s="2710"/>
      <c r="O25" s="2710"/>
      <c r="P25" s="2710"/>
      <c r="Q25" s="2710"/>
      <c r="R25" s="2710"/>
      <c r="S25" s="2710"/>
      <c r="T25" s="2710"/>
      <c r="U25" s="2710"/>
      <c r="V25" s="2710"/>
      <c r="W25" s="2710"/>
      <c r="X25" s="2710"/>
      <c r="Y25" s="2710"/>
      <c r="Z25" s="2710"/>
      <c r="AA25" s="2710"/>
      <c r="AB25" s="2710"/>
      <c r="AC25" s="2710"/>
      <c r="AD25" s="2710"/>
      <c r="AE25" s="2710"/>
      <c r="AF25" s="2710"/>
      <c r="AG25" s="2710"/>
      <c r="AH25" s="2710"/>
      <c r="AI25" s="2710"/>
      <c r="AJ25" s="2710"/>
      <c r="AK25" s="2710"/>
      <c r="AL25" s="2710"/>
      <c r="AM25" s="2710"/>
      <c r="AN25" s="2710"/>
      <c r="AO25" s="2710"/>
      <c r="AP25" s="2710"/>
      <c r="AQ25" s="2710"/>
      <c r="AR25" s="2710"/>
      <c r="AS25" s="2710"/>
      <c r="AT25" s="2710"/>
      <c r="AU25" s="2710"/>
      <c r="AV25" s="2710"/>
      <c r="AW25" s="2710"/>
      <c r="AX25" s="2710"/>
      <c r="AY25" s="2710"/>
      <c r="AZ25" s="2710"/>
      <c r="BA25" s="2710"/>
      <c r="BB25" s="2710"/>
      <c r="BC25" s="2710"/>
      <c r="BD25" s="2710"/>
      <c r="BE25" s="2710"/>
      <c r="BF25" s="2710"/>
      <c r="BG25" s="2710"/>
      <c r="BH25" s="2710"/>
      <c r="BI25" s="2710"/>
      <c r="BJ25" s="2710"/>
      <c r="BK25" s="2710"/>
      <c r="BL25" s="2710"/>
      <c r="BM25" s="2710"/>
      <c r="BN25" s="2710"/>
      <c r="BO25" s="2710"/>
      <c r="BP25" s="2710"/>
      <c r="BQ25" s="2710"/>
      <c r="BR25" s="2710"/>
      <c r="BS25" s="2710"/>
      <c r="BT25" s="2710"/>
    </row>
    <row r="26" spans="1:72" x14ac:dyDescent="0.25">
      <c r="A26" s="2710"/>
      <c r="B26" s="2710"/>
      <c r="C26" s="2710"/>
      <c r="D26" s="2710"/>
      <c r="E26" s="2710"/>
      <c r="F26" s="2710"/>
      <c r="G26" s="2710"/>
      <c r="H26" s="2710"/>
      <c r="I26" s="2710"/>
      <c r="J26" s="2710"/>
      <c r="K26" s="2710"/>
      <c r="L26" s="2710"/>
      <c r="M26" s="2710"/>
      <c r="N26" s="2710"/>
      <c r="O26" s="2710"/>
      <c r="P26" s="2710"/>
      <c r="Q26" s="2710"/>
      <c r="R26" s="2710"/>
      <c r="S26" s="2710"/>
      <c r="T26" s="2710"/>
      <c r="U26" s="2710"/>
      <c r="V26" s="2710"/>
      <c r="W26" s="2710"/>
      <c r="X26" s="2710"/>
      <c r="Y26" s="2710"/>
      <c r="Z26" s="2710"/>
      <c r="AA26" s="2710"/>
      <c r="AB26" s="2710"/>
      <c r="AC26" s="2710"/>
      <c r="AD26" s="2710"/>
      <c r="AE26" s="2710"/>
      <c r="AF26" s="2710"/>
      <c r="AG26" s="2710"/>
      <c r="AH26" s="2710"/>
      <c r="AI26" s="2710"/>
      <c r="AJ26" s="2710"/>
      <c r="AK26" s="2710"/>
      <c r="AL26" s="2710"/>
      <c r="AM26" s="2710"/>
      <c r="AN26" s="2710"/>
      <c r="AO26" s="2710"/>
      <c r="AP26" s="2710"/>
      <c r="AQ26" s="2710"/>
      <c r="AR26" s="2710"/>
      <c r="AS26" s="2710"/>
      <c r="AT26" s="2710"/>
      <c r="AU26" s="2710"/>
      <c r="AV26" s="2710"/>
      <c r="AW26" s="2710"/>
      <c r="AX26" s="2710"/>
      <c r="AY26" s="2710"/>
      <c r="AZ26" s="2710"/>
      <c r="BA26" s="2710"/>
      <c r="BB26" s="2710"/>
      <c r="BC26" s="2710"/>
      <c r="BD26" s="2710"/>
      <c r="BE26" s="2710"/>
      <c r="BF26" s="2710"/>
      <c r="BG26" s="2710"/>
      <c r="BH26" s="2710"/>
      <c r="BI26" s="2710"/>
      <c r="BJ26" s="2710"/>
      <c r="BK26" s="2710"/>
      <c r="BL26" s="2710"/>
      <c r="BM26" s="2710"/>
      <c r="BN26" s="2710"/>
      <c r="BO26" s="2710"/>
      <c r="BP26" s="2710"/>
      <c r="BQ26" s="2710"/>
      <c r="BR26" s="2710"/>
      <c r="BS26" s="2710"/>
      <c r="BT26" s="2710"/>
    </row>
    <row r="27" spans="1:72" x14ac:dyDescent="0.25">
      <c r="A27" s="2710"/>
      <c r="B27" s="2710"/>
      <c r="C27" s="2710"/>
      <c r="D27" s="2710"/>
      <c r="E27" s="2710"/>
      <c r="F27" s="2710"/>
      <c r="G27" s="2710"/>
      <c r="H27" s="2710"/>
      <c r="I27" s="2710"/>
      <c r="J27" s="2710"/>
      <c r="K27" s="2710"/>
      <c r="L27" s="2710"/>
      <c r="M27" s="2710"/>
      <c r="N27" s="2710"/>
      <c r="O27" s="2710"/>
      <c r="P27" s="2710"/>
      <c r="Q27" s="2710"/>
      <c r="R27" s="2710"/>
      <c r="S27" s="2710"/>
      <c r="T27" s="2710"/>
      <c r="U27" s="2710"/>
      <c r="V27" s="2710"/>
      <c r="W27" s="2710"/>
      <c r="X27" s="2710"/>
      <c r="Y27" s="2710"/>
      <c r="Z27" s="2710"/>
      <c r="AA27" s="2710"/>
      <c r="AB27" s="2710"/>
      <c r="AC27" s="2710"/>
      <c r="AD27" s="2710"/>
      <c r="AE27" s="2710"/>
      <c r="AF27" s="2710"/>
      <c r="AG27" s="2710"/>
      <c r="AH27" s="2710"/>
      <c r="AI27" s="2710"/>
      <c r="AJ27" s="2710"/>
      <c r="AK27" s="2710"/>
      <c r="AL27" s="2710"/>
      <c r="AM27" s="2710"/>
      <c r="AN27" s="2710"/>
      <c r="AO27" s="2710"/>
      <c r="AP27" s="2710"/>
      <c r="AQ27" s="2710"/>
      <c r="AR27" s="2710"/>
      <c r="AS27" s="2710"/>
      <c r="AT27" s="2710"/>
      <c r="AU27" s="2710"/>
      <c r="AV27" s="2710"/>
      <c r="AW27" s="2710"/>
      <c r="AX27" s="2710"/>
      <c r="AY27" s="2710"/>
      <c r="AZ27" s="2710"/>
      <c r="BA27" s="2710"/>
      <c r="BB27" s="2710"/>
      <c r="BC27" s="2710"/>
      <c r="BD27" s="2710"/>
      <c r="BE27" s="2710"/>
      <c r="BF27" s="2710"/>
      <c r="BG27" s="2710"/>
      <c r="BH27" s="2710"/>
      <c r="BI27" s="2710"/>
      <c r="BJ27" s="2710"/>
      <c r="BK27" s="2710"/>
      <c r="BL27" s="2710"/>
      <c r="BM27" s="2710"/>
      <c r="BN27" s="2710"/>
      <c r="BO27" s="2710"/>
      <c r="BP27" s="2710"/>
      <c r="BQ27" s="2710"/>
      <c r="BR27" s="2710"/>
      <c r="BS27" s="2710"/>
      <c r="BT27" s="2710"/>
    </row>
    <row r="28" spans="1:72" x14ac:dyDescent="0.25">
      <c r="A28" s="2710"/>
      <c r="B28" s="2710"/>
      <c r="C28" s="2710"/>
      <c r="D28" s="2710"/>
      <c r="E28" s="2710"/>
      <c r="F28" s="2710"/>
      <c r="G28" s="2710"/>
      <c r="H28" s="2710"/>
      <c r="I28" s="2710"/>
      <c r="J28" s="2710"/>
      <c r="K28" s="2710"/>
      <c r="L28" s="2710"/>
      <c r="M28" s="2710"/>
      <c r="N28" s="2710"/>
      <c r="O28" s="2710"/>
      <c r="P28" s="2710"/>
      <c r="Q28" s="2710"/>
      <c r="R28" s="2710"/>
      <c r="S28" s="2710"/>
      <c r="T28" s="2710"/>
      <c r="U28" s="2710"/>
      <c r="V28" s="2710"/>
      <c r="W28" s="2710"/>
      <c r="X28" s="2710"/>
      <c r="Y28" s="2710"/>
      <c r="Z28" s="2710"/>
      <c r="AA28" s="2710"/>
      <c r="AB28" s="2710"/>
      <c r="AC28" s="2710"/>
      <c r="AD28" s="2710"/>
      <c r="AE28" s="2710"/>
      <c r="AF28" s="2710"/>
      <c r="AG28" s="2710"/>
      <c r="AH28" s="2710"/>
      <c r="AI28" s="2710"/>
      <c r="AJ28" s="2710"/>
      <c r="AK28" s="2710"/>
      <c r="AL28" s="2710"/>
      <c r="AM28" s="2710"/>
      <c r="AN28" s="2710"/>
      <c r="AO28" s="2710"/>
      <c r="AP28" s="2710"/>
      <c r="AQ28" s="2710"/>
      <c r="AR28" s="2710"/>
      <c r="AS28" s="2710"/>
      <c r="AT28" s="2710"/>
      <c r="AU28" s="2710"/>
      <c r="AV28" s="2710"/>
      <c r="AW28" s="2710"/>
      <c r="AX28" s="2710"/>
      <c r="AY28" s="2710"/>
      <c r="AZ28" s="2710"/>
      <c r="BA28" s="2710"/>
      <c r="BB28" s="2710"/>
      <c r="BC28" s="2710"/>
      <c r="BD28" s="2710"/>
      <c r="BE28" s="2710"/>
      <c r="BF28" s="2710"/>
      <c r="BG28" s="2710"/>
      <c r="BH28" s="2710"/>
      <c r="BI28" s="2710"/>
      <c r="BJ28" s="2710"/>
      <c r="BK28" s="2710"/>
      <c r="BL28" s="2710"/>
      <c r="BM28" s="2710"/>
      <c r="BN28" s="2710"/>
      <c r="BO28" s="2710"/>
      <c r="BP28" s="2710"/>
      <c r="BQ28" s="2710"/>
      <c r="BR28" s="2710"/>
      <c r="BS28" s="2710"/>
      <c r="BT28" s="2710"/>
    </row>
    <row r="29" spans="1:72" x14ac:dyDescent="0.25">
      <c r="A29" s="2710"/>
      <c r="B29" s="2710"/>
      <c r="C29" s="2710"/>
      <c r="D29" s="2710"/>
      <c r="E29" s="2710"/>
      <c r="F29" s="2710"/>
      <c r="G29" s="2710"/>
      <c r="H29" s="2710"/>
      <c r="I29" s="2710"/>
      <c r="J29" s="2710"/>
      <c r="K29" s="2710"/>
      <c r="L29" s="2710"/>
      <c r="M29" s="2710"/>
      <c r="N29" s="2710"/>
      <c r="O29" s="2710"/>
      <c r="P29" s="2710"/>
      <c r="Q29" s="2710"/>
      <c r="R29" s="2710"/>
      <c r="S29" s="2710"/>
      <c r="T29" s="2710"/>
      <c r="U29" s="2710"/>
      <c r="V29" s="2710"/>
      <c r="W29" s="2710"/>
      <c r="X29" s="2710"/>
      <c r="Y29" s="2710"/>
      <c r="Z29" s="2710"/>
      <c r="AA29" s="2710"/>
      <c r="AB29" s="2710"/>
      <c r="AC29" s="2710"/>
      <c r="AD29" s="2710"/>
      <c r="AE29" s="2710"/>
      <c r="AF29" s="2710"/>
      <c r="AG29" s="2710"/>
      <c r="AH29" s="2710"/>
      <c r="AI29" s="2710"/>
      <c r="AJ29" s="2710"/>
      <c r="AK29" s="2710"/>
      <c r="AL29" s="2710"/>
      <c r="AM29" s="2710"/>
      <c r="AN29" s="2710"/>
      <c r="AO29" s="2710"/>
      <c r="AP29" s="2710"/>
      <c r="AQ29" s="2710"/>
      <c r="AR29" s="2710"/>
      <c r="AS29" s="2710"/>
      <c r="AT29" s="2710"/>
      <c r="AU29" s="2710"/>
      <c r="AV29" s="2710"/>
      <c r="AW29" s="2710"/>
      <c r="AX29" s="2710"/>
      <c r="AY29" s="2710"/>
      <c r="AZ29" s="2710"/>
      <c r="BA29" s="2710"/>
      <c r="BB29" s="2710"/>
      <c r="BC29" s="2710"/>
      <c r="BD29" s="2710"/>
      <c r="BE29" s="2710"/>
      <c r="BF29" s="2710"/>
      <c r="BG29" s="2710"/>
      <c r="BH29" s="2710"/>
      <c r="BI29" s="2710"/>
      <c r="BJ29" s="2710"/>
      <c r="BK29" s="2710"/>
      <c r="BL29" s="2710"/>
      <c r="BM29" s="2710"/>
      <c r="BN29" s="2710"/>
      <c r="BO29" s="2710"/>
      <c r="BP29" s="2710"/>
      <c r="BQ29" s="2710"/>
      <c r="BR29" s="2710"/>
      <c r="BS29" s="2710"/>
      <c r="BT29" s="2710"/>
    </row>
    <row r="30" spans="1:72" x14ac:dyDescent="0.25">
      <c r="A30" s="2710"/>
      <c r="B30" s="2710"/>
      <c r="C30" s="2710"/>
      <c r="D30" s="2710"/>
      <c r="E30" s="2710"/>
      <c r="F30" s="2710"/>
      <c r="G30" s="2710"/>
      <c r="H30" s="2710"/>
      <c r="I30" s="2710"/>
      <c r="J30" s="2710"/>
      <c r="K30" s="2710"/>
      <c r="L30" s="2710"/>
      <c r="M30" s="2710"/>
      <c r="N30" s="2710"/>
      <c r="O30" s="2710"/>
      <c r="P30" s="2710"/>
      <c r="Q30" s="2710"/>
      <c r="R30" s="2710"/>
      <c r="S30" s="2710"/>
      <c r="T30" s="2710"/>
      <c r="U30" s="2710"/>
      <c r="V30" s="2710"/>
      <c r="W30" s="2710"/>
      <c r="X30" s="2710"/>
      <c r="Y30" s="2710"/>
      <c r="Z30" s="2710"/>
      <c r="AA30" s="2710"/>
      <c r="AB30" s="2710"/>
      <c r="AC30" s="2710"/>
      <c r="AD30" s="2710"/>
      <c r="AE30" s="2710"/>
      <c r="AF30" s="2710"/>
      <c r="AG30" s="2710"/>
      <c r="AH30" s="2710"/>
      <c r="AI30" s="2710"/>
      <c r="AJ30" s="2710"/>
      <c r="AK30" s="2710"/>
      <c r="AL30" s="2710"/>
      <c r="AM30" s="2710"/>
      <c r="AN30" s="2710"/>
      <c r="AO30" s="2710"/>
      <c r="AP30" s="2710"/>
      <c r="AQ30" s="2710"/>
      <c r="AR30" s="2710"/>
      <c r="AS30" s="2710"/>
      <c r="AT30" s="2710"/>
      <c r="AU30" s="2710"/>
      <c r="AV30" s="2710"/>
      <c r="AW30" s="2710"/>
      <c r="AX30" s="2710"/>
      <c r="AY30" s="2710"/>
      <c r="AZ30" s="2710"/>
      <c r="BA30" s="2710"/>
      <c r="BB30" s="2710"/>
      <c r="BC30" s="2710"/>
      <c r="BD30" s="2710"/>
      <c r="BE30" s="2710"/>
      <c r="BF30" s="2710"/>
      <c r="BG30" s="2710"/>
      <c r="BH30" s="2710"/>
      <c r="BI30" s="2710"/>
      <c r="BJ30" s="2710"/>
      <c r="BK30" s="2710"/>
      <c r="BL30" s="2710"/>
      <c r="BM30" s="2710"/>
      <c r="BN30" s="2710"/>
      <c r="BO30" s="2710"/>
      <c r="BP30" s="2710"/>
      <c r="BQ30" s="2710"/>
      <c r="BR30" s="2710"/>
      <c r="BS30" s="2710"/>
      <c r="BT30" s="2710"/>
    </row>
    <row r="31" spans="1:72" x14ac:dyDescent="0.25">
      <c r="A31" s="2710"/>
      <c r="B31" s="2710"/>
      <c r="C31" s="2710"/>
      <c r="D31" s="2710"/>
      <c r="E31" s="2710"/>
      <c r="F31" s="2710"/>
      <c r="G31" s="2710"/>
      <c r="H31" s="2710"/>
      <c r="I31" s="2710"/>
      <c r="J31" s="2710"/>
      <c r="K31" s="2710"/>
      <c r="L31" s="2710"/>
      <c r="M31" s="2710"/>
      <c r="N31" s="2710"/>
      <c r="O31" s="2710"/>
      <c r="P31" s="2710"/>
      <c r="Q31" s="2710"/>
      <c r="R31" s="2710"/>
      <c r="S31" s="2710"/>
      <c r="T31" s="2710"/>
      <c r="U31" s="2710"/>
      <c r="V31" s="2710"/>
      <c r="W31" s="2710"/>
      <c r="X31" s="2710"/>
      <c r="Y31" s="2710"/>
      <c r="Z31" s="2710"/>
      <c r="AA31" s="2710"/>
      <c r="AB31" s="2710"/>
      <c r="AC31" s="2710"/>
      <c r="AD31" s="2710"/>
      <c r="AE31" s="2710"/>
      <c r="AF31" s="2710"/>
      <c r="AG31" s="2710"/>
      <c r="AH31" s="2710"/>
      <c r="AI31" s="2710"/>
      <c r="AJ31" s="2710"/>
      <c r="AK31" s="2710"/>
      <c r="AL31" s="2710"/>
      <c r="AM31" s="2710"/>
      <c r="AN31" s="2710"/>
      <c r="AO31" s="2710"/>
      <c r="AP31" s="2710"/>
      <c r="AQ31" s="2710"/>
      <c r="AR31" s="2710"/>
      <c r="AS31" s="2710"/>
      <c r="AT31" s="2710"/>
      <c r="AU31" s="2710"/>
      <c r="AV31" s="2710"/>
      <c r="AW31" s="2710"/>
      <c r="AX31" s="2710"/>
      <c r="AY31" s="2710"/>
      <c r="AZ31" s="2710"/>
      <c r="BA31" s="2710"/>
      <c r="BB31" s="2710"/>
      <c r="BC31" s="2710"/>
      <c r="BD31" s="2710"/>
      <c r="BE31" s="2710"/>
      <c r="BF31" s="2710"/>
      <c r="BG31" s="2710"/>
      <c r="BH31" s="2710"/>
      <c r="BI31" s="2710"/>
      <c r="BJ31" s="2710"/>
      <c r="BK31" s="2710"/>
      <c r="BL31" s="2710"/>
      <c r="BM31" s="2710"/>
      <c r="BN31" s="2710"/>
      <c r="BO31" s="2710"/>
      <c r="BP31" s="2710"/>
      <c r="BQ31" s="2710"/>
      <c r="BR31" s="2710"/>
      <c r="BS31" s="2710"/>
      <c r="BT31" s="2710"/>
    </row>
    <row r="32" spans="1:72" x14ac:dyDescent="0.25">
      <c r="A32" s="2710"/>
      <c r="B32" s="2710"/>
      <c r="C32" s="2710"/>
      <c r="D32" s="2710"/>
      <c r="E32" s="2710"/>
      <c r="F32" s="2710"/>
      <c r="G32" s="2710"/>
      <c r="H32" s="2710"/>
      <c r="I32" s="2710"/>
      <c r="J32" s="2710"/>
      <c r="K32" s="2710"/>
      <c r="L32" s="2710"/>
      <c r="M32" s="2710"/>
      <c r="N32" s="2710"/>
      <c r="O32" s="2710"/>
      <c r="P32" s="2710"/>
      <c r="Q32" s="2710"/>
      <c r="R32" s="2710"/>
      <c r="S32" s="2710"/>
      <c r="T32" s="2710"/>
      <c r="U32" s="2710"/>
      <c r="V32" s="2710"/>
      <c r="W32" s="2710"/>
      <c r="X32" s="2710"/>
      <c r="Y32" s="2710"/>
      <c r="Z32" s="2710"/>
      <c r="AA32" s="2710"/>
      <c r="AB32" s="2710"/>
      <c r="AC32" s="2710"/>
      <c r="AD32" s="2710"/>
      <c r="AE32" s="2710"/>
      <c r="AF32" s="2710"/>
      <c r="AG32" s="2710"/>
      <c r="AH32" s="2710"/>
      <c r="AI32" s="2710"/>
      <c r="AJ32" s="2710"/>
      <c r="AK32" s="2710"/>
      <c r="AL32" s="2710"/>
      <c r="AM32" s="2710"/>
      <c r="AN32" s="2710"/>
      <c r="AO32" s="2710"/>
      <c r="AP32" s="2710"/>
      <c r="AQ32" s="2710"/>
      <c r="AR32" s="2710"/>
      <c r="AS32" s="2710"/>
      <c r="AT32" s="2710"/>
      <c r="AU32" s="2710"/>
      <c r="AV32" s="2710"/>
      <c r="AW32" s="2710"/>
      <c r="AX32" s="2710"/>
      <c r="AY32" s="2710"/>
      <c r="AZ32" s="2710"/>
      <c r="BA32" s="2710"/>
      <c r="BB32" s="2710"/>
      <c r="BC32" s="2710"/>
      <c r="BD32" s="2710"/>
      <c r="BE32" s="2710"/>
      <c r="BF32" s="2710"/>
      <c r="BG32" s="2710"/>
      <c r="BH32" s="2710"/>
      <c r="BI32" s="2710"/>
      <c r="BJ32" s="2710"/>
      <c r="BK32" s="2710"/>
      <c r="BL32" s="2710"/>
      <c r="BM32" s="2710"/>
      <c r="BN32" s="2710"/>
      <c r="BO32" s="2710"/>
      <c r="BP32" s="2710"/>
      <c r="BQ32" s="2710"/>
      <c r="BR32" s="2710"/>
      <c r="BS32" s="2710"/>
      <c r="BT32" s="2710"/>
    </row>
    <row r="33" spans="1:72" x14ac:dyDescent="0.25">
      <c r="A33" s="2710"/>
      <c r="B33" s="2710"/>
      <c r="C33" s="2710"/>
      <c r="D33" s="2710"/>
      <c r="E33" s="2710"/>
      <c r="F33" s="2710"/>
      <c r="G33" s="2710"/>
      <c r="H33" s="2710"/>
      <c r="I33" s="2710"/>
      <c r="J33" s="2710"/>
      <c r="K33" s="2710"/>
      <c r="L33" s="2710"/>
      <c r="M33" s="2710"/>
      <c r="N33" s="2710"/>
      <c r="O33" s="2710"/>
      <c r="P33" s="2710"/>
      <c r="Q33" s="2710"/>
      <c r="R33" s="2710"/>
      <c r="S33" s="2710"/>
      <c r="T33" s="2710"/>
      <c r="U33" s="2710"/>
      <c r="V33" s="2710"/>
      <c r="W33" s="2710"/>
      <c r="X33" s="2710"/>
      <c r="Y33" s="2710"/>
      <c r="Z33" s="2710"/>
      <c r="AA33" s="2710"/>
      <c r="AB33" s="2710"/>
      <c r="AC33" s="2710"/>
      <c r="AD33" s="2710"/>
      <c r="AE33" s="2710"/>
      <c r="AF33" s="2710"/>
      <c r="AG33" s="2710"/>
      <c r="AH33" s="2710"/>
      <c r="AI33" s="2710"/>
      <c r="AJ33" s="2710"/>
      <c r="AK33" s="2710"/>
      <c r="AL33" s="2710"/>
      <c r="AM33" s="2710"/>
      <c r="AN33" s="2710"/>
      <c r="AO33" s="2710"/>
      <c r="AP33" s="2710"/>
      <c r="AQ33" s="2710"/>
      <c r="AR33" s="2710"/>
      <c r="AS33" s="2710"/>
      <c r="AT33" s="2710"/>
      <c r="AU33" s="2710"/>
      <c r="AV33" s="2710"/>
      <c r="AW33" s="2710"/>
      <c r="AX33" s="2710"/>
      <c r="AY33" s="2710"/>
      <c r="AZ33" s="2710"/>
      <c r="BA33" s="2710"/>
      <c r="BB33" s="2710"/>
      <c r="BC33" s="2710"/>
      <c r="BD33" s="2710"/>
      <c r="BE33" s="2710"/>
      <c r="BF33" s="2710"/>
      <c r="BG33" s="2710"/>
      <c r="BH33" s="2710"/>
      <c r="BI33" s="2710"/>
      <c r="BJ33" s="2710"/>
      <c r="BK33" s="2710"/>
      <c r="BL33" s="2710"/>
      <c r="BM33" s="2710"/>
      <c r="BN33" s="2710"/>
      <c r="BO33" s="2710"/>
      <c r="BP33" s="2710"/>
      <c r="BQ33" s="2710"/>
      <c r="BR33" s="2710"/>
      <c r="BS33" s="2710"/>
      <c r="BT33" s="2710"/>
    </row>
    <row r="34" spans="1:72" x14ac:dyDescent="0.25">
      <c r="A34" s="2710"/>
      <c r="B34" s="2710"/>
      <c r="C34" s="2710"/>
      <c r="D34" s="2710"/>
      <c r="E34" s="2710"/>
      <c r="F34" s="2710"/>
      <c r="G34" s="2710"/>
      <c r="H34" s="2710"/>
      <c r="I34" s="2710"/>
      <c r="J34" s="2710"/>
      <c r="K34" s="2710"/>
      <c r="L34" s="2710"/>
      <c r="M34" s="2710"/>
      <c r="N34" s="2710"/>
      <c r="O34" s="2710"/>
      <c r="P34" s="2710"/>
      <c r="Q34" s="2710"/>
      <c r="R34" s="2710"/>
      <c r="S34" s="2710"/>
      <c r="T34" s="2710"/>
      <c r="U34" s="2710"/>
      <c r="V34" s="2710"/>
      <c r="W34" s="2710"/>
      <c r="X34" s="2710"/>
      <c r="Y34" s="2710"/>
      <c r="Z34" s="2710"/>
      <c r="AA34" s="2710"/>
      <c r="AB34" s="2710"/>
      <c r="AC34" s="2710"/>
      <c r="AD34" s="2710"/>
      <c r="AE34" s="2710"/>
      <c r="AF34" s="2710"/>
      <c r="AG34" s="2710"/>
      <c r="AH34" s="2710"/>
      <c r="AI34" s="2710"/>
      <c r="AJ34" s="2710"/>
      <c r="AK34" s="2710"/>
      <c r="AL34" s="2710"/>
      <c r="AM34" s="2710"/>
      <c r="AN34" s="2710"/>
      <c r="AO34" s="2710"/>
      <c r="AP34" s="2710"/>
      <c r="AQ34" s="2710"/>
      <c r="AR34" s="2710"/>
      <c r="AS34" s="2710"/>
      <c r="AT34" s="2710"/>
      <c r="AU34" s="2710"/>
      <c r="AV34" s="2710"/>
      <c r="AW34" s="2710"/>
      <c r="AX34" s="2710"/>
      <c r="AY34" s="2710"/>
      <c r="AZ34" s="2710"/>
      <c r="BA34" s="2710"/>
      <c r="BB34" s="2710"/>
      <c r="BC34" s="2710"/>
      <c r="BD34" s="2710"/>
      <c r="BE34" s="2710"/>
      <c r="BF34" s="2710"/>
      <c r="BG34" s="2710"/>
      <c r="BH34" s="2710"/>
      <c r="BI34" s="2710"/>
      <c r="BJ34" s="2710"/>
      <c r="BK34" s="2710"/>
      <c r="BL34" s="2710"/>
      <c r="BM34" s="2710"/>
      <c r="BN34" s="2710"/>
      <c r="BO34" s="2710"/>
      <c r="BP34" s="2710"/>
      <c r="BQ34" s="2710"/>
      <c r="BR34" s="2710"/>
      <c r="BS34" s="2710"/>
      <c r="BT34" s="2710"/>
    </row>
    <row r="35" spans="1:72" x14ac:dyDescent="0.25">
      <c r="A35" s="2710"/>
      <c r="B35" s="2710"/>
      <c r="C35" s="2710"/>
      <c r="D35" s="2710"/>
      <c r="E35" s="2710"/>
      <c r="F35" s="2710"/>
      <c r="G35" s="2710"/>
      <c r="H35" s="2710"/>
      <c r="I35" s="2710"/>
      <c r="J35" s="2710"/>
      <c r="K35" s="2710"/>
      <c r="L35" s="2710"/>
      <c r="M35" s="2710"/>
      <c r="N35" s="2710"/>
      <c r="O35" s="2710"/>
      <c r="P35" s="2710"/>
      <c r="Q35" s="2710"/>
      <c r="R35" s="2710"/>
      <c r="S35" s="2710"/>
      <c r="T35" s="2710"/>
      <c r="U35" s="2710"/>
      <c r="V35" s="2710"/>
      <c r="W35" s="2710"/>
      <c r="X35" s="2710"/>
      <c r="Y35" s="2710"/>
      <c r="Z35" s="2710"/>
      <c r="AA35" s="2710"/>
      <c r="AB35" s="2710"/>
      <c r="AC35" s="2710"/>
      <c r="AD35" s="2710"/>
      <c r="AE35" s="2710"/>
      <c r="AF35" s="2710"/>
      <c r="AG35" s="2710"/>
      <c r="AH35" s="2710"/>
      <c r="AI35" s="2710"/>
      <c r="AJ35" s="2710"/>
      <c r="AK35" s="2710"/>
      <c r="AL35" s="2710"/>
      <c r="AM35" s="2710"/>
      <c r="AN35" s="2710"/>
      <c r="AO35" s="2710"/>
      <c r="AP35" s="2710"/>
      <c r="AQ35" s="2710"/>
      <c r="AR35" s="2710"/>
      <c r="AS35" s="2710"/>
      <c r="AT35" s="2710"/>
      <c r="AU35" s="2710"/>
      <c r="AV35" s="2710"/>
      <c r="AW35" s="2710"/>
      <c r="AX35" s="2710"/>
      <c r="AY35" s="2710"/>
      <c r="AZ35" s="2710"/>
      <c r="BA35" s="2710"/>
      <c r="BB35" s="2710"/>
      <c r="BC35" s="2710"/>
      <c r="BD35" s="2710"/>
      <c r="BE35" s="2710"/>
      <c r="BF35" s="2710"/>
      <c r="BG35" s="2710"/>
      <c r="BH35" s="2710"/>
      <c r="BI35" s="2710"/>
      <c r="BJ35" s="2710"/>
      <c r="BK35" s="2710"/>
      <c r="BL35" s="2710"/>
      <c r="BM35" s="2710"/>
      <c r="BN35" s="2710"/>
      <c r="BO35" s="2710"/>
      <c r="BP35" s="2710"/>
      <c r="BQ35" s="2710"/>
      <c r="BR35" s="2710"/>
      <c r="BS35" s="2710"/>
      <c r="BT35" s="2710"/>
    </row>
    <row r="36" spans="1:72" x14ac:dyDescent="0.25">
      <c r="A36" s="2710"/>
      <c r="B36" s="2710"/>
      <c r="C36" s="2710"/>
      <c r="D36" s="2710"/>
      <c r="E36" s="2710"/>
      <c r="F36" s="2710"/>
      <c r="G36" s="2710"/>
      <c r="H36" s="2710"/>
      <c r="I36" s="2710"/>
      <c r="J36" s="2710"/>
      <c r="K36" s="2710"/>
      <c r="L36" s="2710"/>
      <c r="M36" s="2710"/>
      <c r="N36" s="2710"/>
      <c r="O36" s="2710"/>
      <c r="P36" s="2710"/>
      <c r="Q36" s="2710"/>
      <c r="R36" s="2710"/>
      <c r="S36" s="2710"/>
      <c r="T36" s="2710"/>
      <c r="U36" s="2710"/>
      <c r="V36" s="2710"/>
      <c r="W36" s="2710"/>
      <c r="X36" s="2710"/>
      <c r="Y36" s="2710"/>
      <c r="Z36" s="2710"/>
      <c r="AA36" s="2710"/>
      <c r="AB36" s="2710"/>
      <c r="AC36" s="2710"/>
      <c r="AD36" s="2710"/>
      <c r="AE36" s="2710"/>
      <c r="AF36" s="2710"/>
      <c r="AG36" s="2710"/>
      <c r="AH36" s="2710"/>
      <c r="AI36" s="2710"/>
      <c r="AJ36" s="2710"/>
      <c r="AK36" s="2710"/>
      <c r="AL36" s="2710"/>
      <c r="AM36" s="2710"/>
      <c r="AN36" s="2710"/>
      <c r="AO36" s="2710"/>
      <c r="AP36" s="2710"/>
      <c r="AQ36" s="2710"/>
      <c r="AR36" s="2710"/>
      <c r="AS36" s="2710"/>
      <c r="AT36" s="2710"/>
      <c r="AU36" s="2710"/>
      <c r="AV36" s="2710"/>
      <c r="AW36" s="2710"/>
      <c r="AX36" s="2710"/>
      <c r="AY36" s="2710"/>
      <c r="AZ36" s="2710"/>
      <c r="BA36" s="2710"/>
      <c r="BB36" s="2710"/>
      <c r="BC36" s="2710"/>
      <c r="BD36" s="2710"/>
      <c r="BE36" s="2710"/>
      <c r="BF36" s="2710"/>
      <c r="BG36" s="2710"/>
      <c r="BH36" s="2710"/>
      <c r="BI36" s="2710"/>
      <c r="BJ36" s="2710"/>
      <c r="BK36" s="2710"/>
      <c r="BL36" s="2710"/>
      <c r="BM36" s="2710"/>
      <c r="BN36" s="2710"/>
      <c r="BO36" s="2710"/>
      <c r="BP36" s="2710"/>
      <c r="BQ36" s="2710"/>
      <c r="BR36" s="2710"/>
      <c r="BS36" s="2710"/>
      <c r="BT36" s="2710"/>
    </row>
    <row r="37" spans="1:72" x14ac:dyDescent="0.25">
      <c r="A37" s="2710"/>
      <c r="B37" s="2710"/>
      <c r="C37" s="2710"/>
      <c r="D37" s="2710"/>
      <c r="E37" s="2710"/>
      <c r="F37" s="2710"/>
      <c r="G37" s="2710"/>
      <c r="H37" s="2710"/>
      <c r="I37" s="2710"/>
      <c r="J37" s="2710"/>
      <c r="K37" s="2710"/>
      <c r="L37" s="2710"/>
      <c r="M37" s="2710"/>
      <c r="N37" s="2710"/>
      <c r="O37" s="2710"/>
      <c r="P37" s="2710"/>
      <c r="Q37" s="2710"/>
      <c r="R37" s="2710"/>
      <c r="S37" s="2710"/>
      <c r="T37" s="2710"/>
      <c r="U37" s="2710"/>
      <c r="V37" s="2710"/>
      <c r="W37" s="2710"/>
      <c r="X37" s="2710"/>
      <c r="Y37" s="2710"/>
      <c r="Z37" s="2710"/>
      <c r="AA37" s="2710"/>
      <c r="AB37" s="2710"/>
      <c r="AC37" s="2710"/>
      <c r="AD37" s="2710"/>
      <c r="AE37" s="2710"/>
      <c r="AF37" s="2710"/>
      <c r="AG37" s="2710"/>
      <c r="AH37" s="2710"/>
      <c r="AI37" s="2710"/>
      <c r="AJ37" s="2710"/>
      <c r="AK37" s="2710"/>
      <c r="AL37" s="2710"/>
      <c r="AM37" s="2710"/>
      <c r="AN37" s="2710"/>
      <c r="AO37" s="2710"/>
      <c r="AP37" s="2710"/>
      <c r="AQ37" s="2710"/>
      <c r="AR37" s="2710"/>
      <c r="AS37" s="2710"/>
      <c r="AT37" s="2710"/>
      <c r="AU37" s="2710"/>
      <c r="AV37" s="2710"/>
      <c r="AW37" s="2710"/>
      <c r="AX37" s="2710"/>
      <c r="AY37" s="2710"/>
      <c r="AZ37" s="2710"/>
      <c r="BA37" s="2710"/>
      <c r="BB37" s="2710"/>
      <c r="BC37" s="2710"/>
      <c r="BD37" s="2710"/>
      <c r="BE37" s="2710"/>
      <c r="BF37" s="2710"/>
      <c r="BG37" s="2710"/>
      <c r="BH37" s="2710"/>
      <c r="BI37" s="2710"/>
      <c r="BJ37" s="2710"/>
      <c r="BK37" s="2710"/>
      <c r="BL37" s="2710"/>
      <c r="BM37" s="2710"/>
      <c r="BN37" s="2710"/>
      <c r="BO37" s="2710"/>
      <c r="BP37" s="2710"/>
      <c r="BQ37" s="2710"/>
      <c r="BR37" s="2710"/>
      <c r="BS37" s="2710"/>
      <c r="BT37" s="2710"/>
    </row>
    <row r="38" spans="1:72" x14ac:dyDescent="0.25">
      <c r="A38" s="2710"/>
      <c r="B38" s="2710"/>
      <c r="C38" s="2710"/>
      <c r="D38" s="2710"/>
      <c r="E38" s="2710"/>
      <c r="F38" s="2710"/>
      <c r="G38" s="2710"/>
      <c r="H38" s="2710"/>
      <c r="I38" s="2710"/>
      <c r="J38" s="2710"/>
      <c r="K38" s="2710"/>
      <c r="L38" s="2710"/>
      <c r="M38" s="2710"/>
      <c r="N38" s="2710"/>
      <c r="O38" s="2710"/>
      <c r="P38" s="2710"/>
      <c r="Q38" s="2710"/>
      <c r="R38" s="2710"/>
      <c r="S38" s="2710"/>
      <c r="T38" s="2710"/>
      <c r="U38" s="2710"/>
      <c r="V38" s="2710"/>
      <c r="W38" s="2710"/>
      <c r="X38" s="2710"/>
      <c r="Y38" s="2710"/>
      <c r="Z38" s="2710"/>
      <c r="AA38" s="2710"/>
      <c r="AB38" s="2710"/>
      <c r="AC38" s="2710"/>
      <c r="AD38" s="2710"/>
      <c r="AE38" s="2710"/>
      <c r="AF38" s="2710"/>
      <c r="AG38" s="2710"/>
      <c r="AH38" s="2710"/>
      <c r="AI38" s="2710"/>
      <c r="AJ38" s="2710"/>
      <c r="AK38" s="2710"/>
      <c r="AL38" s="2710"/>
      <c r="AM38" s="2710"/>
      <c r="AN38" s="2710"/>
      <c r="AO38" s="2710"/>
      <c r="AP38" s="2710"/>
      <c r="AQ38" s="2710"/>
      <c r="AR38" s="2710"/>
      <c r="AS38" s="2710"/>
      <c r="AT38" s="2710"/>
      <c r="AU38" s="2710"/>
      <c r="AV38" s="2710"/>
      <c r="AW38" s="2710"/>
      <c r="AX38" s="2710"/>
      <c r="AY38" s="2710"/>
      <c r="AZ38" s="2710"/>
      <c r="BA38" s="2710"/>
      <c r="BB38" s="2710"/>
      <c r="BC38" s="2710"/>
      <c r="BD38" s="2710"/>
      <c r="BE38" s="2710"/>
      <c r="BF38" s="2710"/>
      <c r="BG38" s="2710"/>
      <c r="BH38" s="2710"/>
      <c r="BI38" s="2710"/>
      <c r="BJ38" s="2710"/>
      <c r="BK38" s="2710"/>
      <c r="BL38" s="2710"/>
      <c r="BM38" s="2710"/>
      <c r="BN38" s="2710"/>
      <c r="BO38" s="2710"/>
      <c r="BP38" s="2710"/>
      <c r="BQ38" s="2710"/>
      <c r="BR38" s="2710"/>
      <c r="BS38" s="2710"/>
      <c r="BT38" s="2710"/>
    </row>
    <row r="39" spans="1:72" x14ac:dyDescent="0.25">
      <c r="A39" s="2710"/>
      <c r="B39" s="2710"/>
      <c r="C39" s="2710"/>
      <c r="D39" s="2710"/>
      <c r="E39" s="2710"/>
      <c r="F39" s="2710"/>
      <c r="G39" s="2710"/>
      <c r="H39" s="2710"/>
      <c r="I39" s="2710"/>
      <c r="J39" s="2710"/>
      <c r="K39" s="2710"/>
      <c r="L39" s="2710"/>
      <c r="M39" s="2710"/>
      <c r="N39" s="2710"/>
      <c r="O39" s="2710"/>
      <c r="P39" s="2710"/>
      <c r="Q39" s="2710"/>
      <c r="R39" s="2710"/>
      <c r="S39" s="2710"/>
      <c r="T39" s="2710"/>
      <c r="U39" s="2710"/>
      <c r="V39" s="2710"/>
      <c r="W39" s="2710"/>
      <c r="X39" s="2710"/>
      <c r="Y39" s="2710"/>
      <c r="Z39" s="2710"/>
      <c r="AA39" s="2710"/>
      <c r="AB39" s="2710"/>
      <c r="AC39" s="2710"/>
      <c r="AD39" s="2710"/>
      <c r="AE39" s="2710"/>
      <c r="AF39" s="2710"/>
      <c r="AG39" s="2710"/>
      <c r="AH39" s="2710"/>
      <c r="AI39" s="2710"/>
      <c r="AJ39" s="2710"/>
      <c r="AK39" s="2710"/>
      <c r="AL39" s="2710"/>
      <c r="AM39" s="2710"/>
      <c r="AN39" s="2710"/>
      <c r="AO39" s="2710"/>
      <c r="AP39" s="2710"/>
      <c r="AQ39" s="2710"/>
      <c r="AR39" s="2710"/>
      <c r="AS39" s="2710"/>
      <c r="AT39" s="2710"/>
      <c r="AU39" s="2710"/>
      <c r="AV39" s="2710"/>
      <c r="AW39" s="2710"/>
      <c r="AX39" s="2710"/>
      <c r="AY39" s="2710"/>
      <c r="AZ39" s="2710"/>
      <c r="BA39" s="2710"/>
      <c r="BB39" s="2710"/>
      <c r="BC39" s="2710"/>
      <c r="BD39" s="2710"/>
      <c r="BE39" s="2710"/>
      <c r="BF39" s="2710"/>
      <c r="BG39" s="2710"/>
      <c r="BH39" s="2710"/>
      <c r="BI39" s="2710"/>
      <c r="BJ39" s="2710"/>
      <c r="BK39" s="2710"/>
      <c r="BL39" s="2710"/>
      <c r="BM39" s="2710"/>
      <c r="BN39" s="2710"/>
      <c r="BO39" s="2710"/>
      <c r="BP39" s="2710"/>
      <c r="BQ39" s="2710"/>
      <c r="BR39" s="2710"/>
      <c r="BS39" s="2710"/>
      <c r="BT39" s="2710"/>
    </row>
    <row r="40" spans="1:72" x14ac:dyDescent="0.25">
      <c r="A40" s="2710"/>
      <c r="B40" s="2710"/>
      <c r="C40" s="2710"/>
      <c r="D40" s="2710"/>
      <c r="E40" s="2710"/>
      <c r="F40" s="2710"/>
      <c r="G40" s="2710"/>
      <c r="H40" s="2710"/>
      <c r="I40" s="2710"/>
      <c r="J40" s="2710"/>
      <c r="K40" s="2710"/>
      <c r="L40" s="2710"/>
      <c r="M40" s="2710"/>
      <c r="N40" s="2710"/>
      <c r="O40" s="2710"/>
      <c r="P40" s="2710"/>
      <c r="Q40" s="2710"/>
      <c r="R40" s="2710"/>
      <c r="S40" s="2710"/>
      <c r="T40" s="2710"/>
      <c r="U40" s="2710"/>
      <c r="V40" s="2710"/>
      <c r="W40" s="2710"/>
      <c r="X40" s="2710"/>
      <c r="Y40" s="2710"/>
      <c r="Z40" s="2710"/>
      <c r="AA40" s="2710"/>
      <c r="AB40" s="2710"/>
      <c r="AC40" s="2710"/>
      <c r="AD40" s="2710"/>
      <c r="AE40" s="2710"/>
      <c r="AF40" s="2710"/>
      <c r="AG40" s="2710"/>
      <c r="AH40" s="2710"/>
      <c r="AI40" s="2710"/>
      <c r="AJ40" s="2710"/>
      <c r="AK40" s="2710"/>
      <c r="AL40" s="2710"/>
      <c r="AM40" s="2710"/>
      <c r="AN40" s="2710"/>
      <c r="AO40" s="2710"/>
      <c r="AP40" s="2710"/>
      <c r="AQ40" s="2710"/>
      <c r="AR40" s="2710"/>
      <c r="AS40" s="2710"/>
      <c r="AT40" s="2710"/>
      <c r="AU40" s="2710"/>
      <c r="AV40" s="2710"/>
      <c r="AW40" s="2710"/>
      <c r="AX40" s="2710"/>
      <c r="AY40" s="2710"/>
      <c r="AZ40" s="2710"/>
      <c r="BA40" s="2710"/>
      <c r="BB40" s="2710"/>
      <c r="BC40" s="2710"/>
      <c r="BD40" s="2710"/>
      <c r="BE40" s="2710"/>
      <c r="BF40" s="2710"/>
      <c r="BG40" s="2710"/>
      <c r="BH40" s="2710"/>
      <c r="BI40" s="2710"/>
      <c r="BJ40" s="2710"/>
      <c r="BK40" s="2710"/>
      <c r="BL40" s="2710"/>
      <c r="BM40" s="2710"/>
      <c r="BN40" s="2710"/>
      <c r="BO40" s="2710"/>
      <c r="BP40" s="2710"/>
      <c r="BQ40" s="2710"/>
      <c r="BR40" s="2710"/>
      <c r="BS40" s="2710"/>
      <c r="BT40" s="2710"/>
    </row>
    <row r="41" spans="1:72" x14ac:dyDescent="0.25">
      <c r="A41" s="2710"/>
      <c r="B41" s="2710"/>
      <c r="C41" s="2710"/>
      <c r="D41" s="2710"/>
      <c r="E41" s="2710"/>
      <c r="F41" s="2710"/>
      <c r="G41" s="2710"/>
      <c r="H41" s="2710"/>
      <c r="I41" s="2710"/>
      <c r="J41" s="2710"/>
      <c r="K41" s="2710"/>
      <c r="L41" s="2710"/>
      <c r="M41" s="2710"/>
      <c r="N41" s="2710"/>
      <c r="O41" s="2710"/>
      <c r="P41" s="2710"/>
      <c r="Q41" s="2710"/>
      <c r="R41" s="2710"/>
      <c r="S41" s="2710"/>
      <c r="T41" s="2710"/>
      <c r="U41" s="2710"/>
      <c r="V41" s="2710"/>
      <c r="W41" s="2710"/>
      <c r="X41" s="2710"/>
      <c r="Y41" s="2710"/>
      <c r="Z41" s="2710"/>
      <c r="AA41" s="2710"/>
      <c r="AB41" s="2710"/>
      <c r="AC41" s="2710"/>
      <c r="AD41" s="2710"/>
      <c r="AE41" s="2710"/>
      <c r="AF41" s="2710"/>
      <c r="AG41" s="2710"/>
      <c r="AH41" s="2710"/>
      <c r="AI41" s="2710"/>
      <c r="AJ41" s="2710"/>
      <c r="AK41" s="2710"/>
      <c r="AL41" s="2710"/>
      <c r="AM41" s="2710"/>
      <c r="AN41" s="2710"/>
      <c r="AO41" s="2710"/>
      <c r="AP41" s="2710"/>
      <c r="AQ41" s="2710"/>
      <c r="AR41" s="2710"/>
      <c r="AS41" s="2710"/>
      <c r="AT41" s="2710"/>
      <c r="AU41" s="2710"/>
      <c r="AV41" s="2710"/>
      <c r="AW41" s="2710"/>
      <c r="AX41" s="2710"/>
      <c r="AY41" s="2710"/>
      <c r="AZ41" s="2710"/>
      <c r="BA41" s="2710"/>
      <c r="BB41" s="2710"/>
      <c r="BC41" s="2710"/>
      <c r="BD41" s="2710"/>
      <c r="BE41" s="2710"/>
      <c r="BF41" s="2710"/>
      <c r="BG41" s="2710"/>
      <c r="BH41" s="2710"/>
      <c r="BI41" s="2710"/>
      <c r="BJ41" s="2710"/>
      <c r="BK41" s="2710"/>
      <c r="BL41" s="2710"/>
      <c r="BM41" s="2710"/>
      <c r="BN41" s="2710"/>
      <c r="BO41" s="2710"/>
      <c r="BP41" s="2710"/>
      <c r="BQ41" s="2710"/>
      <c r="BR41" s="2710"/>
      <c r="BS41" s="2710"/>
      <c r="BT41" s="2710"/>
    </row>
    <row r="42" spans="1:72" x14ac:dyDescent="0.25">
      <c r="A42" s="2710"/>
      <c r="B42" s="2710"/>
      <c r="C42" s="2710"/>
      <c r="D42" s="2710"/>
      <c r="E42" s="2710"/>
      <c r="F42" s="2710"/>
      <c r="G42" s="2710"/>
      <c r="H42" s="2710"/>
      <c r="I42" s="2710"/>
      <c r="J42" s="2710"/>
      <c r="K42" s="2710"/>
      <c r="L42" s="2710"/>
      <c r="M42" s="2710"/>
      <c r="N42" s="2710"/>
      <c r="O42" s="2710"/>
      <c r="P42" s="2710"/>
      <c r="Q42" s="2710"/>
      <c r="R42" s="2710"/>
      <c r="S42" s="2710"/>
      <c r="T42" s="2710"/>
      <c r="U42" s="2710"/>
      <c r="V42" s="2710"/>
      <c r="W42" s="2710"/>
      <c r="X42" s="2710"/>
      <c r="Y42" s="2710"/>
      <c r="Z42" s="2710"/>
      <c r="AA42" s="2710"/>
      <c r="AB42" s="2710"/>
      <c r="AC42" s="2710"/>
      <c r="AD42" s="2710"/>
      <c r="AE42" s="2710"/>
      <c r="AF42" s="2710"/>
      <c r="AG42" s="2710"/>
      <c r="AH42" s="2710"/>
      <c r="AI42" s="2710"/>
      <c r="AJ42" s="2710"/>
      <c r="AK42" s="2710"/>
      <c r="AL42" s="2710"/>
      <c r="AM42" s="2710"/>
      <c r="AN42" s="2710"/>
      <c r="AO42" s="2710"/>
      <c r="AP42" s="2710"/>
      <c r="AQ42" s="2710"/>
      <c r="AR42" s="2710"/>
      <c r="AS42" s="2710"/>
      <c r="AT42" s="2710"/>
      <c r="AU42" s="2710"/>
      <c r="AV42" s="2710"/>
      <c r="AW42" s="2710"/>
      <c r="AX42" s="2710"/>
      <c r="AY42" s="2710"/>
      <c r="AZ42" s="2710"/>
      <c r="BA42" s="2710"/>
      <c r="BB42" s="2710"/>
      <c r="BC42" s="2710"/>
      <c r="BD42" s="2710"/>
      <c r="BE42" s="2710"/>
      <c r="BF42" s="2710"/>
      <c r="BG42" s="2710"/>
      <c r="BH42" s="2710"/>
      <c r="BI42" s="2710"/>
      <c r="BJ42" s="2710"/>
      <c r="BK42" s="2710"/>
      <c r="BL42" s="2710"/>
      <c r="BM42" s="2710"/>
      <c r="BN42" s="2710"/>
      <c r="BO42" s="2710"/>
      <c r="BP42" s="2710"/>
      <c r="BQ42" s="2710"/>
      <c r="BR42" s="2710"/>
      <c r="BS42" s="2710"/>
      <c r="BT42" s="2710"/>
    </row>
    <row r="43" spans="1:72" x14ac:dyDescent="0.25">
      <c r="A43" s="2710"/>
      <c r="B43" s="2710"/>
      <c r="C43" s="2710"/>
      <c r="D43" s="2710"/>
      <c r="E43" s="2710"/>
      <c r="F43" s="2710"/>
      <c r="G43" s="2710"/>
      <c r="H43" s="2710"/>
      <c r="I43" s="2710"/>
      <c r="J43" s="2710"/>
      <c r="K43" s="2710"/>
      <c r="L43" s="2710"/>
      <c r="M43" s="2710"/>
      <c r="N43" s="2710"/>
      <c r="O43" s="2710"/>
      <c r="P43" s="2710"/>
      <c r="Q43" s="2710"/>
      <c r="R43" s="2710"/>
      <c r="S43" s="2710"/>
      <c r="T43" s="2710"/>
      <c r="U43" s="2710"/>
      <c r="V43" s="2710"/>
      <c r="W43" s="2710"/>
      <c r="X43" s="2710"/>
      <c r="Y43" s="2710"/>
      <c r="Z43" s="2710"/>
      <c r="AA43" s="2710"/>
      <c r="AB43" s="2710"/>
      <c r="AC43" s="2710"/>
      <c r="AD43" s="2710"/>
      <c r="AE43" s="2710"/>
      <c r="AF43" s="2710"/>
      <c r="AG43" s="2710"/>
      <c r="AH43" s="2710"/>
      <c r="AI43" s="2710"/>
      <c r="AJ43" s="2710"/>
      <c r="AK43" s="2710"/>
      <c r="AL43" s="2710"/>
      <c r="AM43" s="2710"/>
      <c r="AN43" s="2710"/>
      <c r="AO43" s="2710"/>
      <c r="AP43" s="2710"/>
      <c r="AQ43" s="2710"/>
      <c r="AR43" s="2710"/>
      <c r="AS43" s="2710"/>
      <c r="AT43" s="2710"/>
      <c r="AU43" s="2710"/>
      <c r="AV43" s="2710"/>
      <c r="AW43" s="2710"/>
      <c r="AX43" s="2710"/>
      <c r="AY43" s="2710"/>
      <c r="AZ43" s="2710"/>
      <c r="BA43" s="2710"/>
      <c r="BB43" s="2710"/>
      <c r="BC43" s="2710"/>
      <c r="BD43" s="2710"/>
      <c r="BE43" s="2710"/>
      <c r="BF43" s="2710"/>
      <c r="BG43" s="2710"/>
      <c r="BH43" s="2710"/>
      <c r="BI43" s="2710"/>
      <c r="BJ43" s="2710"/>
      <c r="BK43" s="2710"/>
      <c r="BL43" s="2710"/>
      <c r="BM43" s="2710"/>
      <c r="BN43" s="2710"/>
      <c r="BO43" s="2710"/>
      <c r="BP43" s="2710"/>
      <c r="BQ43" s="2710"/>
      <c r="BR43" s="2710"/>
      <c r="BS43" s="2710"/>
      <c r="BT43" s="2710"/>
    </row>
    <row r="44" spans="1:72" x14ac:dyDescent="0.25">
      <c r="A44" s="2710"/>
      <c r="B44" s="2710"/>
      <c r="C44" s="2710"/>
      <c r="D44" s="2710"/>
      <c r="E44" s="2710"/>
      <c r="F44" s="2710"/>
      <c r="G44" s="2710"/>
      <c r="H44" s="2710"/>
      <c r="I44" s="2710"/>
      <c r="J44" s="2710"/>
      <c r="K44" s="2710"/>
      <c r="L44" s="2710"/>
      <c r="M44" s="2710"/>
      <c r="N44" s="2710"/>
      <c r="O44" s="2710"/>
      <c r="P44" s="2710"/>
      <c r="Q44" s="2710"/>
      <c r="R44" s="2710"/>
      <c r="S44" s="2710"/>
      <c r="T44" s="2710"/>
      <c r="U44" s="2710"/>
      <c r="V44" s="2710"/>
      <c r="W44" s="2710"/>
      <c r="X44" s="2710"/>
      <c r="Y44" s="2710"/>
      <c r="Z44" s="2710"/>
      <c r="AA44" s="2710"/>
      <c r="AB44" s="2710"/>
      <c r="AC44" s="2710"/>
      <c r="AD44" s="2710"/>
      <c r="AE44" s="2710"/>
      <c r="AF44" s="2710"/>
      <c r="AG44" s="2710"/>
      <c r="AH44" s="2710"/>
      <c r="AI44" s="2710"/>
      <c r="AJ44" s="2710"/>
      <c r="AK44" s="2710"/>
      <c r="AL44" s="2710"/>
      <c r="AM44" s="2710"/>
      <c r="AN44" s="2710"/>
      <c r="AO44" s="2710"/>
      <c r="AP44" s="2710"/>
      <c r="AQ44" s="2710"/>
      <c r="AR44" s="2710"/>
      <c r="AS44" s="2710"/>
      <c r="AT44" s="2710"/>
      <c r="AU44" s="2710"/>
      <c r="AV44" s="2710"/>
      <c r="AW44" s="2710"/>
      <c r="AX44" s="2710"/>
      <c r="AY44" s="2710"/>
      <c r="AZ44" s="2710"/>
      <c r="BA44" s="2710"/>
      <c r="BB44" s="2710"/>
      <c r="BC44" s="2710"/>
      <c r="BD44" s="2710"/>
      <c r="BE44" s="2710"/>
      <c r="BF44" s="2710"/>
      <c r="BG44" s="2710"/>
      <c r="BH44" s="2710"/>
      <c r="BI44" s="2710"/>
      <c r="BJ44" s="2710"/>
      <c r="BK44" s="2710"/>
      <c r="BL44" s="2710"/>
      <c r="BM44" s="2710"/>
      <c r="BN44" s="2710"/>
      <c r="BO44" s="2710"/>
      <c r="BP44" s="2710"/>
      <c r="BQ44" s="2710"/>
      <c r="BR44" s="2710"/>
      <c r="BS44" s="2710"/>
      <c r="BT44" s="2710"/>
    </row>
    <row r="45" spans="1:72" x14ac:dyDescent="0.25">
      <c r="A45" s="2710"/>
      <c r="B45" s="2710"/>
      <c r="C45" s="2710"/>
      <c r="D45" s="2710"/>
      <c r="E45" s="2710"/>
      <c r="F45" s="2710"/>
      <c r="G45" s="2710"/>
      <c r="H45" s="2710"/>
      <c r="I45" s="2710"/>
      <c r="J45" s="2710"/>
      <c r="K45" s="2710"/>
      <c r="L45" s="2710"/>
      <c r="M45" s="2710"/>
      <c r="N45" s="2710"/>
      <c r="O45" s="2710"/>
      <c r="P45" s="2710"/>
      <c r="Q45" s="2710"/>
      <c r="R45" s="2710"/>
      <c r="S45" s="2710"/>
      <c r="T45" s="2710"/>
      <c r="U45" s="2710"/>
      <c r="V45" s="2710"/>
      <c r="W45" s="2710"/>
      <c r="X45" s="2710"/>
      <c r="Y45" s="2710"/>
      <c r="Z45" s="2710"/>
      <c r="AA45" s="2710"/>
      <c r="AB45" s="2710"/>
      <c r="AC45" s="2710"/>
      <c r="AD45" s="2710"/>
      <c r="AE45" s="2710"/>
      <c r="AF45" s="2710"/>
      <c r="AG45" s="2710"/>
      <c r="AH45" s="2710"/>
      <c r="AI45" s="2710"/>
      <c r="AJ45" s="2710"/>
      <c r="AK45" s="2710"/>
      <c r="AL45" s="2710"/>
      <c r="AM45" s="2710"/>
      <c r="AN45" s="2710"/>
      <c r="AO45" s="2710"/>
      <c r="AP45" s="2710"/>
      <c r="AQ45" s="2710"/>
      <c r="AR45" s="2710"/>
      <c r="AS45" s="2710"/>
      <c r="AT45" s="2710"/>
      <c r="AU45" s="2710"/>
      <c r="AV45" s="2710"/>
      <c r="AW45" s="2710"/>
      <c r="AX45" s="2710"/>
      <c r="AY45" s="2710"/>
      <c r="AZ45" s="2710"/>
      <c r="BA45" s="2710"/>
      <c r="BB45" s="2710"/>
      <c r="BC45" s="2710"/>
      <c r="BD45" s="2710"/>
      <c r="BE45" s="2710"/>
      <c r="BF45" s="2710"/>
      <c r="BG45" s="2710"/>
      <c r="BH45" s="2710"/>
      <c r="BI45" s="2710"/>
      <c r="BJ45" s="2710"/>
      <c r="BK45" s="2710"/>
      <c r="BL45" s="2710"/>
      <c r="BM45" s="2710"/>
      <c r="BN45" s="2710"/>
      <c r="BO45" s="2710"/>
      <c r="BP45" s="2710"/>
      <c r="BQ45" s="2710"/>
      <c r="BR45" s="2710"/>
      <c r="BS45" s="2710"/>
      <c r="BT45" s="2710"/>
    </row>
    <row r="46" spans="1:72" x14ac:dyDescent="0.25">
      <c r="A46" s="2710"/>
      <c r="B46" s="2710"/>
      <c r="C46" s="2710"/>
      <c r="D46" s="2710"/>
      <c r="E46" s="2710"/>
      <c r="F46" s="2710"/>
      <c r="G46" s="2710"/>
      <c r="H46" s="2710"/>
      <c r="I46" s="2710"/>
      <c r="J46" s="2710"/>
      <c r="K46" s="2710"/>
      <c r="L46" s="2710"/>
      <c r="M46" s="2710"/>
      <c r="N46" s="2710"/>
      <c r="O46" s="2710"/>
      <c r="P46" s="2710"/>
      <c r="Q46" s="2710"/>
      <c r="R46" s="2710"/>
      <c r="S46" s="2710"/>
      <c r="T46" s="2710"/>
      <c r="U46" s="2710"/>
      <c r="V46" s="2710"/>
      <c r="W46" s="2710"/>
      <c r="X46" s="2710"/>
      <c r="Y46" s="2710"/>
      <c r="Z46" s="2710"/>
      <c r="AA46" s="2710"/>
      <c r="AB46" s="2710"/>
      <c r="AC46" s="2710"/>
      <c r="AD46" s="2710"/>
      <c r="AE46" s="2710"/>
      <c r="AF46" s="2710"/>
      <c r="AG46" s="2710"/>
      <c r="AH46" s="2710"/>
      <c r="AI46" s="2710"/>
      <c r="AJ46" s="2710"/>
      <c r="AK46" s="2710"/>
      <c r="AL46" s="2710"/>
      <c r="AM46" s="2710"/>
      <c r="AN46" s="2710"/>
      <c r="AO46" s="2710"/>
      <c r="AP46" s="2710"/>
      <c r="AQ46" s="2710"/>
      <c r="AR46" s="2710"/>
      <c r="AS46" s="2710"/>
      <c r="AT46" s="2710"/>
      <c r="AU46" s="2710"/>
      <c r="AV46" s="2710"/>
      <c r="AW46" s="2710"/>
      <c r="AX46" s="2710"/>
      <c r="AY46" s="2710"/>
      <c r="AZ46" s="2710"/>
      <c r="BA46" s="2710"/>
      <c r="BB46" s="2710"/>
      <c r="BC46" s="2710"/>
      <c r="BD46" s="2710"/>
      <c r="BE46" s="2710"/>
      <c r="BF46" s="2710"/>
      <c r="BG46" s="2710"/>
      <c r="BH46" s="2710"/>
      <c r="BI46" s="2710"/>
      <c r="BJ46" s="2710"/>
      <c r="BK46" s="2710"/>
      <c r="BL46" s="2710"/>
      <c r="BM46" s="2710"/>
      <c r="BN46" s="2710"/>
      <c r="BO46" s="2710"/>
      <c r="BP46" s="2710"/>
      <c r="BQ46" s="2710"/>
      <c r="BR46" s="2710"/>
      <c r="BS46" s="2710"/>
      <c r="BT46" s="2710"/>
    </row>
    <row r="47" spans="1:72" x14ac:dyDescent="0.25">
      <c r="A47" s="2710"/>
      <c r="B47" s="2710"/>
      <c r="C47" s="2710"/>
      <c r="D47" s="2710"/>
      <c r="E47" s="2710"/>
      <c r="F47" s="2710"/>
      <c r="G47" s="2710"/>
      <c r="H47" s="2710"/>
      <c r="I47" s="2710"/>
      <c r="J47" s="2710"/>
      <c r="K47" s="2710"/>
      <c r="L47" s="2710"/>
      <c r="M47" s="2710"/>
      <c r="N47" s="2710"/>
      <c r="O47" s="2710"/>
      <c r="P47" s="2710"/>
      <c r="Q47" s="2710"/>
      <c r="R47" s="2710"/>
      <c r="S47" s="2710"/>
      <c r="T47" s="2710"/>
      <c r="U47" s="2710"/>
      <c r="V47" s="2710"/>
      <c r="W47" s="2710"/>
      <c r="X47" s="2710"/>
      <c r="Y47" s="2710"/>
      <c r="Z47" s="2710"/>
      <c r="AA47" s="2710"/>
      <c r="AB47" s="2710"/>
      <c r="AC47" s="2710"/>
      <c r="AD47" s="2710"/>
      <c r="AE47" s="2710"/>
      <c r="AF47" s="2710"/>
      <c r="AG47" s="2710"/>
      <c r="AH47" s="2710"/>
      <c r="AI47" s="2710"/>
      <c r="AJ47" s="2710"/>
      <c r="AK47" s="2710"/>
      <c r="AL47" s="2710"/>
      <c r="AM47" s="2710"/>
      <c r="AN47" s="2710"/>
      <c r="AO47" s="2710"/>
      <c r="AP47" s="2710"/>
      <c r="AQ47" s="2710"/>
      <c r="AR47" s="2710"/>
      <c r="AS47" s="2710"/>
      <c r="AT47" s="2710"/>
      <c r="AU47" s="2710"/>
      <c r="AV47" s="2710"/>
      <c r="AW47" s="2710"/>
      <c r="AX47" s="2710"/>
      <c r="AY47" s="2710"/>
      <c r="AZ47" s="2710"/>
      <c r="BA47" s="2710"/>
      <c r="BB47" s="2710"/>
      <c r="BC47" s="2710"/>
      <c r="BD47" s="2710"/>
      <c r="BE47" s="2710"/>
      <c r="BF47" s="2710"/>
      <c r="BG47" s="2710"/>
      <c r="BH47" s="2710"/>
      <c r="BI47" s="2710"/>
      <c r="BJ47" s="2710"/>
      <c r="BK47" s="2710"/>
      <c r="BL47" s="2710"/>
      <c r="BM47" s="2710"/>
      <c r="BN47" s="2710"/>
      <c r="BO47" s="2710"/>
      <c r="BP47" s="2710"/>
      <c r="BQ47" s="2710"/>
      <c r="BR47" s="2710"/>
      <c r="BS47" s="2710"/>
      <c r="BT47" s="2710"/>
    </row>
    <row r="48" spans="1:72" x14ac:dyDescent="0.25">
      <c r="A48" s="2710"/>
      <c r="B48" s="2710"/>
      <c r="C48" s="2710"/>
      <c r="D48" s="2710"/>
      <c r="E48" s="2710"/>
      <c r="F48" s="2710"/>
      <c r="G48" s="2710"/>
      <c r="H48" s="2710"/>
      <c r="I48" s="2710"/>
      <c r="J48" s="2710"/>
      <c r="K48" s="2710"/>
      <c r="L48" s="2710"/>
      <c r="M48" s="2710"/>
      <c r="N48" s="2710"/>
      <c r="O48" s="2710"/>
      <c r="P48" s="2710"/>
      <c r="Q48" s="2710"/>
      <c r="R48" s="2710"/>
      <c r="S48" s="2710"/>
      <c r="T48" s="2710"/>
      <c r="U48" s="2710"/>
      <c r="V48" s="2710"/>
      <c r="W48" s="2710"/>
      <c r="X48" s="2710"/>
      <c r="Y48" s="2710"/>
      <c r="Z48" s="2710"/>
      <c r="AA48" s="2710"/>
      <c r="AB48" s="2710"/>
      <c r="AC48" s="2710"/>
      <c r="AD48" s="2710"/>
      <c r="AE48" s="2710"/>
      <c r="AF48" s="2710"/>
      <c r="AG48" s="2710"/>
      <c r="AH48" s="2710"/>
      <c r="AI48" s="2710"/>
      <c r="AJ48" s="2710"/>
      <c r="AK48" s="2710"/>
      <c r="AL48" s="2710"/>
      <c r="AM48" s="2710"/>
      <c r="AN48" s="2710"/>
      <c r="AO48" s="2710"/>
      <c r="AP48" s="2710"/>
      <c r="AQ48" s="2710"/>
      <c r="AR48" s="2710"/>
      <c r="AS48" s="2710"/>
      <c r="AT48" s="2710"/>
      <c r="AU48" s="2710"/>
      <c r="AV48" s="2710"/>
      <c r="AW48" s="2710"/>
      <c r="AX48" s="2710"/>
      <c r="AY48" s="2710"/>
      <c r="AZ48" s="2710"/>
      <c r="BA48" s="2710"/>
      <c r="BB48" s="2710"/>
      <c r="BC48" s="2710"/>
      <c r="BD48" s="2710"/>
      <c r="BE48" s="2710"/>
      <c r="BF48" s="2710"/>
      <c r="BG48" s="2710"/>
      <c r="BH48" s="2710"/>
      <c r="BI48" s="2710"/>
      <c r="BJ48" s="2710"/>
      <c r="BK48" s="2710"/>
      <c r="BL48" s="2710"/>
      <c r="BM48" s="2710"/>
      <c r="BN48" s="2710"/>
      <c r="BO48" s="2710"/>
      <c r="BP48" s="2710"/>
      <c r="BQ48" s="2710"/>
      <c r="BR48" s="2710"/>
      <c r="BS48" s="2710"/>
      <c r="BT48" s="2710"/>
    </row>
    <row r="49" spans="1:72" x14ac:dyDescent="0.25">
      <c r="A49" s="2710"/>
      <c r="B49" s="2710"/>
      <c r="C49" s="2710"/>
      <c r="D49" s="2710"/>
      <c r="E49" s="2710"/>
      <c r="F49" s="2710"/>
      <c r="G49" s="2710"/>
      <c r="H49" s="2710"/>
      <c r="I49" s="2710"/>
      <c r="J49" s="2710"/>
      <c r="K49" s="2710"/>
      <c r="L49" s="2710"/>
      <c r="M49" s="2710"/>
      <c r="N49" s="2710"/>
      <c r="O49" s="2710"/>
      <c r="P49" s="2710"/>
      <c r="Q49" s="2710"/>
      <c r="R49" s="2710"/>
      <c r="S49" s="2710"/>
      <c r="T49" s="2710"/>
      <c r="U49" s="2710"/>
      <c r="V49" s="2710"/>
      <c r="W49" s="2710"/>
      <c r="X49" s="2710"/>
      <c r="Y49" s="2710"/>
      <c r="Z49" s="2710"/>
      <c r="AA49" s="2710"/>
      <c r="AB49" s="2710"/>
      <c r="AC49" s="2710"/>
      <c r="AD49" s="2710"/>
      <c r="AE49" s="2710"/>
      <c r="AF49" s="2710"/>
      <c r="AG49" s="2710"/>
      <c r="AH49" s="2710"/>
      <c r="AI49" s="2710"/>
      <c r="AJ49" s="2710"/>
      <c r="AK49" s="2710"/>
      <c r="AL49" s="2710"/>
      <c r="AM49" s="2710"/>
      <c r="AN49" s="2710"/>
      <c r="AO49" s="2710"/>
      <c r="AP49" s="2710"/>
      <c r="AQ49" s="2710"/>
      <c r="AR49" s="2710"/>
      <c r="AS49" s="2710"/>
      <c r="AT49" s="2710"/>
      <c r="AU49" s="2710"/>
      <c r="AV49" s="2710"/>
      <c r="AW49" s="2710"/>
      <c r="AX49" s="2710"/>
      <c r="AY49" s="2710"/>
      <c r="AZ49" s="2710"/>
      <c r="BA49" s="2710"/>
      <c r="BB49" s="2710"/>
      <c r="BC49" s="2710"/>
      <c r="BD49" s="2710"/>
      <c r="BE49" s="2710"/>
      <c r="BF49" s="2710"/>
      <c r="BG49" s="2710"/>
      <c r="BH49" s="2710"/>
      <c r="BI49" s="2710"/>
      <c r="BJ49" s="2710"/>
      <c r="BK49" s="2710"/>
      <c r="BL49" s="2710"/>
      <c r="BM49" s="2710"/>
      <c r="BN49" s="2710"/>
      <c r="BO49" s="2710"/>
      <c r="BP49" s="2710"/>
      <c r="BQ49" s="2710"/>
      <c r="BR49" s="2710"/>
      <c r="BS49" s="2710"/>
      <c r="BT49" s="2710"/>
    </row>
    <row r="50" spans="1:72" x14ac:dyDescent="0.25">
      <c r="A50" s="2710"/>
      <c r="B50" s="2710"/>
      <c r="C50" s="2710"/>
      <c r="D50" s="2710"/>
      <c r="E50" s="2710"/>
      <c r="F50" s="2710"/>
      <c r="G50" s="2710"/>
      <c r="H50" s="2710"/>
      <c r="I50" s="2710"/>
      <c r="J50" s="2710"/>
      <c r="K50" s="2710"/>
      <c r="L50" s="2710"/>
      <c r="M50" s="2710"/>
      <c r="N50" s="2710"/>
      <c r="O50" s="2710"/>
      <c r="P50" s="2710"/>
      <c r="Q50" s="2710"/>
      <c r="R50" s="2710"/>
      <c r="S50" s="2710"/>
      <c r="T50" s="2710"/>
      <c r="U50" s="2710"/>
      <c r="V50" s="2710"/>
      <c r="W50" s="2710"/>
      <c r="X50" s="2710"/>
      <c r="Y50" s="2710"/>
      <c r="Z50" s="2710"/>
      <c r="AA50" s="2710"/>
      <c r="AB50" s="2710"/>
      <c r="AC50" s="2710"/>
      <c r="AD50" s="2710"/>
      <c r="AE50" s="2710"/>
      <c r="AF50" s="2710"/>
      <c r="AG50" s="2710"/>
      <c r="AH50" s="2710"/>
      <c r="AI50" s="2710"/>
      <c r="AJ50" s="2710"/>
      <c r="AK50" s="2710"/>
      <c r="AL50" s="2710"/>
      <c r="AM50" s="2710"/>
      <c r="AN50" s="2710"/>
      <c r="AO50" s="2710"/>
      <c r="AP50" s="2710"/>
      <c r="AQ50" s="2710"/>
      <c r="AR50" s="2710"/>
      <c r="AS50" s="2710"/>
      <c r="AT50" s="2710"/>
      <c r="AU50" s="2710"/>
      <c r="AV50" s="2710"/>
      <c r="AW50" s="2710"/>
      <c r="AX50" s="2710"/>
      <c r="AY50" s="2710"/>
      <c r="AZ50" s="2710"/>
      <c r="BA50" s="2710"/>
      <c r="BB50" s="2710"/>
      <c r="BC50" s="2710"/>
      <c r="BD50" s="2710"/>
      <c r="BE50" s="2710"/>
      <c r="BF50" s="2710"/>
      <c r="BG50" s="2710"/>
      <c r="BH50" s="2710"/>
      <c r="BI50" s="2710"/>
      <c r="BJ50" s="2710"/>
      <c r="BK50" s="2710"/>
      <c r="BL50" s="2710"/>
      <c r="BM50" s="2710"/>
      <c r="BN50" s="2710"/>
      <c r="BO50" s="2710"/>
      <c r="BP50" s="2710"/>
      <c r="BQ50" s="2710"/>
      <c r="BR50" s="2710"/>
      <c r="BS50" s="2710"/>
      <c r="BT50" s="2710"/>
    </row>
    <row r="51" spans="1:72" x14ac:dyDescent="0.25">
      <c r="A51" s="2710"/>
      <c r="B51" s="2710"/>
      <c r="C51" s="2710"/>
      <c r="D51" s="2710"/>
      <c r="E51" s="2710"/>
      <c r="F51" s="2710"/>
      <c r="G51" s="2710"/>
      <c r="H51" s="2710"/>
      <c r="I51" s="2710"/>
      <c r="J51" s="2710"/>
      <c r="K51" s="2710"/>
      <c r="L51" s="2710"/>
      <c r="M51" s="2710"/>
      <c r="N51" s="2710"/>
      <c r="O51" s="2710"/>
      <c r="P51" s="2710"/>
      <c r="Q51" s="2710"/>
      <c r="R51" s="2710"/>
      <c r="S51" s="2710"/>
      <c r="T51" s="2710"/>
      <c r="U51" s="2710"/>
      <c r="V51" s="2710"/>
      <c r="W51" s="2710"/>
      <c r="X51" s="2710"/>
      <c r="Y51" s="2710"/>
      <c r="Z51" s="2710"/>
      <c r="AA51" s="2710"/>
      <c r="AB51" s="2710"/>
      <c r="AC51" s="2710"/>
      <c r="AD51" s="2710"/>
      <c r="AE51" s="2710"/>
      <c r="AF51" s="2710"/>
      <c r="AG51" s="2710"/>
      <c r="AH51" s="2710"/>
      <c r="AI51" s="2710"/>
      <c r="AJ51" s="2710"/>
      <c r="AK51" s="2710"/>
      <c r="AL51" s="2710"/>
      <c r="AM51" s="2710"/>
      <c r="AN51" s="2710"/>
      <c r="AO51" s="2710"/>
      <c r="AP51" s="2710"/>
      <c r="AQ51" s="2710"/>
      <c r="AR51" s="2710"/>
      <c r="AS51" s="2710"/>
      <c r="AT51" s="2710"/>
      <c r="AU51" s="2710"/>
      <c r="AV51" s="2710"/>
      <c r="AW51" s="2710"/>
      <c r="AX51" s="2710"/>
      <c r="AY51" s="2710"/>
      <c r="AZ51" s="2710"/>
      <c r="BA51" s="2710"/>
      <c r="BB51" s="2710"/>
      <c r="BC51" s="2710"/>
      <c r="BD51" s="2710"/>
      <c r="BE51" s="2710"/>
      <c r="BF51" s="2710"/>
      <c r="BG51" s="2710"/>
      <c r="BH51" s="2710"/>
      <c r="BI51" s="2710"/>
      <c r="BJ51" s="2710"/>
      <c r="BK51" s="2710"/>
      <c r="BL51" s="2710"/>
      <c r="BM51" s="2710"/>
      <c r="BN51" s="2710"/>
      <c r="BO51" s="2710"/>
      <c r="BP51" s="2710"/>
      <c r="BQ51" s="2710"/>
      <c r="BR51" s="2710"/>
      <c r="BS51" s="2710"/>
      <c r="BT51" s="2710"/>
    </row>
    <row r="52" spans="1:72" x14ac:dyDescent="0.25">
      <c r="A52" s="2710"/>
      <c r="B52" s="2710"/>
      <c r="C52" s="2710"/>
      <c r="D52" s="2710"/>
      <c r="E52" s="2710"/>
      <c r="F52" s="2710"/>
      <c r="G52" s="2710"/>
      <c r="H52" s="2710"/>
      <c r="I52" s="2710"/>
      <c r="J52" s="2710"/>
      <c r="K52" s="2710"/>
      <c r="L52" s="2710"/>
      <c r="M52" s="2710"/>
      <c r="N52" s="2710"/>
      <c r="O52" s="2710"/>
      <c r="P52" s="2710"/>
      <c r="Q52" s="2710"/>
      <c r="R52" s="2710"/>
      <c r="S52" s="2710"/>
      <c r="T52" s="2710"/>
      <c r="U52" s="2710"/>
      <c r="V52" s="2710"/>
      <c r="W52" s="2710"/>
      <c r="X52" s="2710"/>
      <c r="Y52" s="2710"/>
      <c r="Z52" s="2710"/>
      <c r="AA52" s="2710"/>
      <c r="AB52" s="2710"/>
      <c r="AC52" s="2710"/>
      <c r="AD52" s="2710"/>
      <c r="AE52" s="2710"/>
      <c r="AF52" s="2710"/>
      <c r="AG52" s="2710"/>
      <c r="AH52" s="2710"/>
      <c r="AI52" s="2710"/>
      <c r="AJ52" s="2710"/>
      <c r="AK52" s="2710"/>
      <c r="AL52" s="2710"/>
      <c r="AM52" s="2710"/>
      <c r="AN52" s="2710"/>
      <c r="AO52" s="2710"/>
      <c r="AP52" s="2710"/>
      <c r="AQ52" s="2710"/>
      <c r="AR52" s="2710"/>
      <c r="AS52" s="2710"/>
      <c r="AT52" s="2710"/>
      <c r="AU52" s="2710"/>
      <c r="AV52" s="2710"/>
      <c r="AW52" s="2710"/>
      <c r="AX52" s="2710"/>
      <c r="AY52" s="2710"/>
      <c r="AZ52" s="2710"/>
      <c r="BA52" s="2710"/>
      <c r="BB52" s="2710"/>
      <c r="BC52" s="2710"/>
      <c r="BD52" s="2710"/>
      <c r="BE52" s="2710"/>
      <c r="BF52" s="2710"/>
      <c r="BG52" s="2710"/>
      <c r="BH52" s="2710"/>
      <c r="BI52" s="2710"/>
      <c r="BJ52" s="2710"/>
      <c r="BK52" s="2710"/>
      <c r="BL52" s="2710"/>
      <c r="BM52" s="2710"/>
      <c r="BN52" s="2710"/>
      <c r="BO52" s="2710"/>
      <c r="BP52" s="2710"/>
      <c r="BQ52" s="2710"/>
      <c r="BR52" s="2710"/>
      <c r="BS52" s="2710"/>
      <c r="BT52" s="2710"/>
    </row>
    <row r="53" spans="1:72" x14ac:dyDescent="0.25">
      <c r="A53" s="2710"/>
      <c r="B53" s="2710"/>
      <c r="C53" s="2710"/>
      <c r="D53" s="2710"/>
      <c r="E53" s="2710"/>
      <c r="F53" s="2710"/>
      <c r="G53" s="2710"/>
      <c r="H53" s="2710"/>
      <c r="I53" s="2710"/>
      <c r="J53" s="2710"/>
      <c r="K53" s="2710"/>
      <c r="L53" s="2710"/>
      <c r="M53" s="2710"/>
      <c r="N53" s="2710"/>
      <c r="O53" s="2710"/>
      <c r="P53" s="2710"/>
      <c r="Q53" s="2710"/>
      <c r="R53" s="2710"/>
      <c r="S53" s="2710"/>
      <c r="T53" s="2710"/>
      <c r="U53" s="2710"/>
      <c r="V53" s="2710"/>
      <c r="W53" s="2710"/>
      <c r="X53" s="2710"/>
      <c r="Y53" s="2710"/>
      <c r="Z53" s="2710"/>
      <c r="AA53" s="2710"/>
      <c r="AB53" s="2710"/>
      <c r="AC53" s="2710"/>
      <c r="AD53" s="2710"/>
      <c r="AE53" s="2710"/>
      <c r="AF53" s="2710"/>
      <c r="AG53" s="2710"/>
      <c r="AH53" s="2710"/>
      <c r="AI53" s="2710"/>
      <c r="AJ53" s="2710"/>
      <c r="AK53" s="2710"/>
      <c r="AL53" s="2710"/>
      <c r="AM53" s="2710"/>
      <c r="AN53" s="2710"/>
      <c r="AO53" s="2710"/>
      <c r="AP53" s="2710"/>
      <c r="AQ53" s="2710"/>
      <c r="AR53" s="2710"/>
      <c r="AS53" s="2710"/>
      <c r="AT53" s="2710"/>
      <c r="AU53" s="2710"/>
      <c r="AV53" s="2710"/>
      <c r="AW53" s="2710"/>
      <c r="AX53" s="2710"/>
      <c r="AY53" s="2710"/>
      <c r="AZ53" s="2710"/>
      <c r="BA53" s="2710"/>
      <c r="BB53" s="2710"/>
      <c r="BC53" s="2710"/>
      <c r="BD53" s="2710"/>
      <c r="BE53" s="2710"/>
      <c r="BF53" s="2710"/>
      <c r="BG53" s="2710"/>
      <c r="BH53" s="2710"/>
      <c r="BI53" s="2710"/>
      <c r="BJ53" s="2710"/>
      <c r="BK53" s="2710"/>
      <c r="BL53" s="2710"/>
      <c r="BM53" s="2710"/>
      <c r="BN53" s="2710"/>
      <c r="BO53" s="2710"/>
      <c r="BP53" s="2710"/>
      <c r="BQ53" s="2710"/>
      <c r="BR53" s="2710"/>
      <c r="BS53" s="2710"/>
      <c r="BT53" s="2710"/>
    </row>
    <row r="54" spans="1:72" x14ac:dyDescent="0.25">
      <c r="A54" s="2710"/>
      <c r="B54" s="2710"/>
      <c r="C54" s="2710"/>
      <c r="D54" s="2710"/>
      <c r="E54" s="2710"/>
      <c r="F54" s="2710"/>
      <c r="G54" s="2710"/>
      <c r="H54" s="2710"/>
      <c r="I54" s="2710"/>
      <c r="J54" s="2710"/>
      <c r="K54" s="2710"/>
      <c r="L54" s="2710"/>
      <c r="M54" s="2710"/>
      <c r="N54" s="2710"/>
      <c r="O54" s="2710"/>
      <c r="P54" s="2710"/>
      <c r="Q54" s="2710"/>
      <c r="R54" s="2710"/>
      <c r="S54" s="2710"/>
      <c r="T54" s="2710"/>
      <c r="U54" s="2710"/>
      <c r="V54" s="2710"/>
      <c r="W54" s="2710"/>
      <c r="X54" s="2710"/>
      <c r="Y54" s="2710"/>
      <c r="Z54" s="2710"/>
      <c r="AA54" s="2710"/>
      <c r="AB54" s="2710"/>
      <c r="AC54" s="2710"/>
      <c r="AD54" s="2710"/>
      <c r="AE54" s="2710"/>
      <c r="AF54" s="2710"/>
      <c r="AG54" s="2710"/>
      <c r="AH54" s="2710"/>
      <c r="AI54" s="2710"/>
      <c r="AJ54" s="2710"/>
      <c r="AK54" s="2710"/>
      <c r="AL54" s="2710"/>
      <c r="AM54" s="2710"/>
      <c r="AN54" s="2710"/>
      <c r="AO54" s="2710"/>
      <c r="AP54" s="2710"/>
      <c r="AQ54" s="2710"/>
      <c r="AR54" s="2710"/>
      <c r="AS54" s="2710"/>
      <c r="AT54" s="2710"/>
      <c r="AU54" s="2710"/>
      <c r="AV54" s="2710"/>
      <c r="AW54" s="2710"/>
      <c r="AX54" s="2710"/>
      <c r="AY54" s="2710"/>
      <c r="AZ54" s="2710"/>
      <c r="BA54" s="2710"/>
      <c r="BB54" s="2710"/>
      <c r="BC54" s="2710"/>
      <c r="BD54" s="2710"/>
      <c r="BE54" s="2710"/>
      <c r="BF54" s="2710"/>
      <c r="BG54" s="2710"/>
      <c r="BH54" s="2710"/>
      <c r="BI54" s="2710"/>
      <c r="BJ54" s="2710"/>
      <c r="BK54" s="2710"/>
      <c r="BL54" s="2710"/>
      <c r="BM54" s="2710"/>
      <c r="BN54" s="2710"/>
      <c r="BO54" s="2710"/>
      <c r="BP54" s="2710"/>
      <c r="BQ54" s="2710"/>
      <c r="BR54" s="2710"/>
      <c r="BS54" s="2710"/>
      <c r="BT54" s="2710"/>
    </row>
    <row r="55" spans="1:72" x14ac:dyDescent="0.25">
      <c r="A55" s="2710"/>
      <c r="B55" s="2710"/>
      <c r="C55" s="2710"/>
      <c r="D55" s="2710"/>
      <c r="E55" s="2710"/>
      <c r="F55" s="2710"/>
      <c r="G55" s="2710"/>
      <c r="H55" s="2710"/>
      <c r="I55" s="2710"/>
      <c r="J55" s="2710"/>
      <c r="K55" s="2710"/>
      <c r="L55" s="2710"/>
      <c r="M55" s="2710"/>
      <c r="N55" s="2710"/>
      <c r="O55" s="2710"/>
      <c r="P55" s="2710"/>
      <c r="Q55" s="2710"/>
      <c r="R55" s="2710"/>
      <c r="S55" s="2710"/>
      <c r="T55" s="2710"/>
      <c r="U55" s="2710"/>
      <c r="V55" s="2710"/>
      <c r="W55" s="2710"/>
      <c r="X55" s="2710"/>
      <c r="Y55" s="2710"/>
      <c r="Z55" s="2710"/>
      <c r="AA55" s="2710"/>
      <c r="AB55" s="2710"/>
      <c r="AC55" s="2710"/>
      <c r="AD55" s="2710"/>
      <c r="AE55" s="2710"/>
      <c r="AF55" s="2710"/>
      <c r="AG55" s="2710"/>
      <c r="AH55" s="2710"/>
      <c r="AI55" s="2710"/>
      <c r="AJ55" s="2710"/>
      <c r="AK55" s="2710"/>
      <c r="AL55" s="2710"/>
      <c r="AM55" s="2710"/>
      <c r="AN55" s="2710"/>
      <c r="AO55" s="2710"/>
      <c r="AP55" s="2710"/>
      <c r="AQ55" s="2710"/>
      <c r="AR55" s="2710"/>
      <c r="AS55" s="2710"/>
      <c r="AT55" s="2710"/>
      <c r="AU55" s="2710"/>
      <c r="AV55" s="2710"/>
      <c r="AW55" s="2710"/>
      <c r="AX55" s="2710"/>
      <c r="AY55" s="2710"/>
      <c r="AZ55" s="2710"/>
      <c r="BA55" s="2710"/>
      <c r="BB55" s="2710"/>
      <c r="BC55" s="2710"/>
      <c r="BD55" s="2710"/>
      <c r="BE55" s="2710"/>
      <c r="BF55" s="2710"/>
      <c r="BG55" s="2710"/>
      <c r="BH55" s="2710"/>
      <c r="BI55" s="2710"/>
      <c r="BJ55" s="2710"/>
      <c r="BK55" s="2710"/>
      <c r="BL55" s="2710"/>
      <c r="BM55" s="2710"/>
      <c r="BN55" s="2710"/>
      <c r="BO55" s="2710"/>
      <c r="BP55" s="2710"/>
      <c r="BQ55" s="2710"/>
      <c r="BR55" s="2710"/>
      <c r="BS55" s="2710"/>
      <c r="BT55" s="2710"/>
    </row>
    <row r="56" spans="1:72" x14ac:dyDescent="0.25">
      <c r="A56" s="2710"/>
      <c r="B56" s="2710"/>
      <c r="C56" s="2710"/>
      <c r="D56" s="2710"/>
      <c r="E56" s="2710"/>
      <c r="F56" s="2710"/>
      <c r="G56" s="2710"/>
      <c r="H56" s="2710"/>
      <c r="I56" s="2710"/>
      <c r="J56" s="2710"/>
      <c r="K56" s="2710"/>
      <c r="L56" s="2710"/>
      <c r="M56" s="2710"/>
      <c r="N56" s="2710"/>
      <c r="O56" s="2710"/>
      <c r="P56" s="2710"/>
      <c r="Q56" s="2710"/>
      <c r="R56" s="2710"/>
      <c r="S56" s="2710"/>
      <c r="T56" s="2710"/>
      <c r="U56" s="2710"/>
      <c r="V56" s="2710"/>
      <c r="W56" s="2710"/>
      <c r="X56" s="2710"/>
      <c r="Y56" s="2710"/>
      <c r="Z56" s="2710"/>
      <c r="AA56" s="2710"/>
      <c r="AB56" s="2710"/>
      <c r="AC56" s="2710"/>
      <c r="AD56" s="2710"/>
      <c r="AE56" s="2710"/>
      <c r="AF56" s="2710"/>
      <c r="AG56" s="2710"/>
      <c r="AH56" s="2710"/>
      <c r="AI56" s="2710"/>
      <c r="AJ56" s="2710"/>
      <c r="AK56" s="2710"/>
      <c r="AL56" s="2710"/>
      <c r="AM56" s="2710"/>
      <c r="AN56" s="2710"/>
      <c r="AO56" s="2710"/>
      <c r="AP56" s="2710"/>
      <c r="AQ56" s="2710"/>
      <c r="AR56" s="2710"/>
      <c r="AS56" s="2710"/>
      <c r="AT56" s="2710"/>
      <c r="AU56" s="2710"/>
      <c r="AV56" s="2710"/>
      <c r="AW56" s="2710"/>
      <c r="AX56" s="2710"/>
      <c r="AY56" s="2710"/>
      <c r="AZ56" s="2710"/>
      <c r="BA56" s="2710"/>
      <c r="BB56" s="2710"/>
      <c r="BC56" s="2710"/>
      <c r="BD56" s="2710"/>
      <c r="BE56" s="2710"/>
      <c r="BF56" s="2710"/>
      <c r="BG56" s="2710"/>
      <c r="BH56" s="2710"/>
      <c r="BI56" s="2710"/>
      <c r="BJ56" s="2710"/>
      <c r="BK56" s="2710"/>
      <c r="BL56" s="2710"/>
      <c r="BM56" s="2710"/>
      <c r="BN56" s="2710"/>
      <c r="BO56" s="2710"/>
      <c r="BP56" s="2710"/>
      <c r="BQ56" s="2710"/>
      <c r="BR56" s="2710"/>
      <c r="BS56" s="2710"/>
      <c r="BT56" s="2710"/>
    </row>
    <row r="57" spans="1:72" x14ac:dyDescent="0.25">
      <c r="A57" s="2710"/>
      <c r="B57" s="2710"/>
      <c r="C57" s="2710"/>
      <c r="D57" s="2710"/>
      <c r="E57" s="2710"/>
      <c r="F57" s="2710"/>
      <c r="G57" s="2710"/>
      <c r="H57" s="2710"/>
      <c r="I57" s="2710"/>
      <c r="J57" s="2710"/>
      <c r="K57" s="2710"/>
      <c r="L57" s="2710"/>
      <c r="M57" s="2710"/>
      <c r="N57" s="2710"/>
      <c r="O57" s="2710"/>
      <c r="P57" s="2710"/>
      <c r="Q57" s="2710"/>
      <c r="R57" s="2710"/>
      <c r="S57" s="2710"/>
      <c r="T57" s="2710"/>
      <c r="U57" s="2710"/>
      <c r="V57" s="2710"/>
      <c r="W57" s="2710"/>
      <c r="X57" s="2710"/>
      <c r="Y57" s="2710"/>
      <c r="Z57" s="2710"/>
      <c r="AA57" s="2710"/>
      <c r="AB57" s="2710"/>
      <c r="AC57" s="2710"/>
      <c r="AD57" s="2710"/>
      <c r="AE57" s="2710"/>
      <c r="AF57" s="2710"/>
      <c r="AG57" s="2710"/>
      <c r="AH57" s="2710"/>
      <c r="AI57" s="2710"/>
      <c r="AJ57" s="2710"/>
      <c r="AK57" s="2710"/>
      <c r="AL57" s="2710"/>
      <c r="AM57" s="2710"/>
      <c r="AN57" s="2710"/>
      <c r="AO57" s="2710"/>
      <c r="AP57" s="2710"/>
      <c r="AQ57" s="2710"/>
      <c r="AR57" s="2710"/>
      <c r="AS57" s="2710"/>
      <c r="AT57" s="2710"/>
      <c r="AU57" s="2710"/>
      <c r="AV57" s="2710"/>
      <c r="AW57" s="2710"/>
      <c r="AX57" s="2710"/>
      <c r="AY57" s="2710"/>
      <c r="AZ57" s="2710"/>
      <c r="BA57" s="2710"/>
      <c r="BB57" s="2710"/>
      <c r="BC57" s="2710"/>
      <c r="BD57" s="2710"/>
      <c r="BE57" s="2710"/>
      <c r="BF57" s="2710"/>
      <c r="BG57" s="2710"/>
      <c r="BH57" s="2710"/>
      <c r="BI57" s="2710"/>
      <c r="BJ57" s="2710"/>
      <c r="BK57" s="2710"/>
      <c r="BL57" s="2710"/>
      <c r="BM57" s="2710"/>
      <c r="BN57" s="2710"/>
      <c r="BO57" s="2710"/>
      <c r="BP57" s="2710"/>
      <c r="BQ57" s="2710"/>
      <c r="BR57" s="2710"/>
      <c r="BS57" s="2710"/>
      <c r="BT57" s="2710"/>
    </row>
    <row r="58" spans="1:72" x14ac:dyDescent="0.25">
      <c r="A58" s="2710"/>
      <c r="B58" s="2710"/>
      <c r="C58" s="2710"/>
      <c r="D58" s="2710"/>
      <c r="E58" s="2710"/>
      <c r="F58" s="2710"/>
      <c r="G58" s="2710"/>
      <c r="H58" s="2710"/>
      <c r="I58" s="2710"/>
      <c r="J58" s="2710"/>
      <c r="K58" s="2710"/>
      <c r="L58" s="2710"/>
      <c r="M58" s="2710"/>
      <c r="N58" s="2710"/>
      <c r="O58" s="2710"/>
      <c r="P58" s="2710"/>
      <c r="Q58" s="2710"/>
      <c r="R58" s="2710"/>
      <c r="S58" s="2710"/>
      <c r="T58" s="2710"/>
      <c r="U58" s="2710"/>
      <c r="V58" s="2710"/>
      <c r="W58" s="2710"/>
      <c r="X58" s="2710"/>
      <c r="Y58" s="2710"/>
      <c r="Z58" s="2710"/>
      <c r="AA58" s="2710"/>
      <c r="AB58" s="2710"/>
      <c r="AC58" s="2710"/>
      <c r="AD58" s="2710"/>
      <c r="AE58" s="2710"/>
      <c r="AF58" s="2710"/>
      <c r="AG58" s="2710"/>
      <c r="AH58" s="2710"/>
      <c r="AI58" s="2710"/>
      <c r="AJ58" s="2710"/>
      <c r="AK58" s="2710"/>
      <c r="AL58" s="2710"/>
      <c r="AM58" s="2710"/>
      <c r="AN58" s="2710"/>
      <c r="AO58" s="2710"/>
      <c r="AP58" s="2710"/>
      <c r="AQ58" s="2710"/>
      <c r="AR58" s="2710"/>
      <c r="AS58" s="2710"/>
      <c r="AT58" s="2710"/>
      <c r="AU58" s="2710"/>
      <c r="AV58" s="2710"/>
      <c r="AW58" s="2710"/>
      <c r="AX58" s="2710"/>
      <c r="AY58" s="2710"/>
      <c r="AZ58" s="2710"/>
      <c r="BA58" s="2710"/>
      <c r="BB58" s="2710"/>
      <c r="BC58" s="2710"/>
      <c r="BD58" s="2710"/>
      <c r="BE58" s="2710"/>
      <c r="BF58" s="2710"/>
      <c r="BG58" s="2710"/>
      <c r="BH58" s="2710"/>
      <c r="BI58" s="2710"/>
      <c r="BJ58" s="2710"/>
      <c r="BK58" s="2710"/>
      <c r="BL58" s="2710"/>
      <c r="BM58" s="2710"/>
      <c r="BN58" s="2710"/>
      <c r="BO58" s="2710"/>
      <c r="BP58" s="2710"/>
      <c r="BQ58" s="2710"/>
      <c r="BR58" s="2710"/>
      <c r="BS58" s="2710"/>
      <c r="BT58" s="2710"/>
    </row>
    <row r="59" spans="1:72" x14ac:dyDescent="0.25">
      <c r="A59" s="2710"/>
      <c r="B59" s="2710"/>
      <c r="C59" s="2710"/>
      <c r="D59" s="2710"/>
      <c r="E59" s="2710"/>
      <c r="F59" s="2710"/>
      <c r="G59" s="2710"/>
      <c r="H59" s="2710"/>
      <c r="I59" s="2710"/>
      <c r="J59" s="2710"/>
      <c r="K59" s="2710"/>
      <c r="L59" s="2710"/>
      <c r="M59" s="2710"/>
      <c r="N59" s="2710"/>
      <c r="O59" s="2710"/>
      <c r="P59" s="2710"/>
      <c r="Q59" s="2710"/>
      <c r="R59" s="2710"/>
      <c r="S59" s="2710"/>
      <c r="T59" s="2710"/>
      <c r="U59" s="2710"/>
      <c r="V59" s="2710"/>
      <c r="W59" s="2710"/>
      <c r="X59" s="2710"/>
      <c r="Y59" s="2710"/>
      <c r="Z59" s="2710"/>
      <c r="AA59" s="2710"/>
      <c r="AB59" s="2710"/>
      <c r="AC59" s="2710"/>
      <c r="AD59" s="2710"/>
      <c r="AE59" s="2710"/>
      <c r="AF59" s="2710"/>
      <c r="AG59" s="2710"/>
      <c r="AH59" s="2710"/>
      <c r="AI59" s="2710"/>
      <c r="AJ59" s="2710"/>
      <c r="AK59" s="2710"/>
      <c r="AL59" s="2710"/>
      <c r="AM59" s="2710"/>
      <c r="AN59" s="2710"/>
      <c r="AO59" s="2710"/>
      <c r="AP59" s="2710"/>
      <c r="AQ59" s="2710"/>
      <c r="AR59" s="2710"/>
      <c r="AS59" s="2710"/>
      <c r="AT59" s="2710"/>
      <c r="AU59" s="2710"/>
      <c r="AV59" s="2710"/>
      <c r="AW59" s="2710"/>
      <c r="AX59" s="2710"/>
      <c r="AY59" s="2710"/>
      <c r="AZ59" s="2710"/>
      <c r="BA59" s="2710"/>
      <c r="BB59" s="2710"/>
      <c r="BC59" s="2710"/>
      <c r="BD59" s="2710"/>
      <c r="BE59" s="2710"/>
      <c r="BF59" s="2710"/>
      <c r="BG59" s="2710"/>
      <c r="BH59" s="2710"/>
      <c r="BI59" s="2710"/>
      <c r="BJ59" s="2710"/>
      <c r="BK59" s="2710"/>
      <c r="BL59" s="2710"/>
      <c r="BM59" s="2710"/>
      <c r="BN59" s="2710"/>
      <c r="BO59" s="2710"/>
      <c r="BP59" s="2710"/>
      <c r="BQ59" s="2710"/>
      <c r="BR59" s="2710"/>
      <c r="BS59" s="2710"/>
      <c r="BT59" s="2710"/>
    </row>
    <row r="60" spans="1:72" x14ac:dyDescent="0.25">
      <c r="A60" s="2710"/>
      <c r="B60" s="2710"/>
      <c r="C60" s="2710"/>
      <c r="D60" s="2710"/>
      <c r="E60" s="2710"/>
      <c r="F60" s="2710"/>
      <c r="G60" s="2710"/>
      <c r="H60" s="2710"/>
      <c r="I60" s="2710"/>
      <c r="J60" s="2710"/>
      <c r="K60" s="2710"/>
      <c r="L60" s="2710"/>
      <c r="M60" s="2710"/>
      <c r="N60" s="2710"/>
      <c r="O60" s="2710"/>
      <c r="P60" s="2710"/>
      <c r="Q60" s="2710"/>
      <c r="R60" s="2710"/>
      <c r="S60" s="2710"/>
      <c r="T60" s="2710"/>
      <c r="U60" s="2710"/>
      <c r="V60" s="2710"/>
      <c r="W60" s="2710"/>
      <c r="X60" s="2710"/>
      <c r="Y60" s="2710"/>
      <c r="Z60" s="2710"/>
      <c r="AA60" s="2710"/>
      <c r="AB60" s="2710"/>
      <c r="AC60" s="2710"/>
      <c r="AD60" s="2710"/>
      <c r="AE60" s="2710"/>
      <c r="AF60" s="2710"/>
      <c r="AG60" s="2710"/>
      <c r="AH60" s="2710"/>
      <c r="AI60" s="2710"/>
      <c r="AJ60" s="2710"/>
      <c r="AK60" s="2710"/>
      <c r="AL60" s="2710"/>
      <c r="AM60" s="2710"/>
      <c r="AN60" s="2710"/>
      <c r="AO60" s="2710"/>
      <c r="AP60" s="2710"/>
      <c r="AQ60" s="2710"/>
      <c r="AR60" s="2710"/>
      <c r="AS60" s="2710"/>
      <c r="AT60" s="2710"/>
      <c r="AU60" s="2710"/>
      <c r="AV60" s="2710"/>
      <c r="AW60" s="2710"/>
      <c r="AX60" s="2710"/>
      <c r="AY60" s="2710"/>
      <c r="AZ60" s="2710"/>
      <c r="BA60" s="2710"/>
      <c r="BB60" s="2710"/>
      <c r="BC60" s="2710"/>
      <c r="BD60" s="2710"/>
      <c r="BE60" s="2710"/>
      <c r="BF60" s="2710"/>
      <c r="BG60" s="2710"/>
      <c r="BH60" s="2710"/>
      <c r="BI60" s="2710"/>
      <c r="BJ60" s="2710"/>
      <c r="BK60" s="2710"/>
      <c r="BL60" s="2710"/>
      <c r="BM60" s="2710"/>
      <c r="BN60" s="2710"/>
      <c r="BO60" s="2710"/>
      <c r="BP60" s="2710"/>
      <c r="BQ60" s="2710"/>
      <c r="BR60" s="2710"/>
      <c r="BS60" s="2710"/>
      <c r="BT60" s="2710"/>
    </row>
    <row r="61" spans="1:72" x14ac:dyDescent="0.25">
      <c r="A61" s="2710"/>
      <c r="B61" s="2710"/>
      <c r="C61" s="2710"/>
      <c r="D61" s="2710"/>
      <c r="E61" s="2710"/>
      <c r="F61" s="2710"/>
      <c r="G61" s="2710"/>
      <c r="H61" s="2710"/>
      <c r="I61" s="2710"/>
      <c r="J61" s="2710"/>
      <c r="K61" s="2710"/>
      <c r="L61" s="2710"/>
      <c r="M61" s="2710"/>
      <c r="N61" s="2710"/>
      <c r="O61" s="2710"/>
      <c r="P61" s="2710"/>
      <c r="Q61" s="2710"/>
      <c r="R61" s="2710"/>
      <c r="S61" s="2710"/>
      <c r="T61" s="2710"/>
      <c r="U61" s="2710"/>
      <c r="V61" s="2710"/>
      <c r="W61" s="2710"/>
      <c r="X61" s="2710"/>
      <c r="Y61" s="2710"/>
      <c r="Z61" s="2710"/>
      <c r="AA61" s="2710"/>
      <c r="AB61" s="2710"/>
      <c r="AC61" s="2710"/>
      <c r="AD61" s="2710"/>
      <c r="AE61" s="2710"/>
      <c r="AF61" s="2710"/>
      <c r="AG61" s="2710"/>
      <c r="AH61" s="2710"/>
      <c r="AI61" s="2710"/>
      <c r="AJ61" s="2710"/>
      <c r="AK61" s="2710"/>
      <c r="AL61" s="2710"/>
      <c r="AM61" s="2710"/>
      <c r="AN61" s="2710"/>
      <c r="AO61" s="2710"/>
      <c r="AP61" s="2710"/>
      <c r="AQ61" s="2710"/>
      <c r="AR61" s="2710"/>
      <c r="AS61" s="2710"/>
      <c r="AT61" s="2710"/>
      <c r="AU61" s="2710"/>
      <c r="AV61" s="2710"/>
      <c r="AW61" s="2710"/>
      <c r="AX61" s="2710"/>
      <c r="AY61" s="2710"/>
      <c r="AZ61" s="2710"/>
      <c r="BA61" s="2710"/>
      <c r="BB61" s="2710"/>
      <c r="BC61" s="2710"/>
      <c r="BD61" s="2710"/>
      <c r="BE61" s="2710"/>
      <c r="BF61" s="2710"/>
      <c r="BG61" s="2710"/>
      <c r="BH61" s="2710"/>
      <c r="BI61" s="2710"/>
      <c r="BJ61" s="2710"/>
      <c r="BK61" s="2710"/>
      <c r="BL61" s="2710"/>
      <c r="BM61" s="2710"/>
      <c r="BN61" s="2710"/>
      <c r="BO61" s="2710"/>
      <c r="BP61" s="2710"/>
      <c r="BQ61" s="2710"/>
      <c r="BR61" s="2710"/>
      <c r="BS61" s="2710"/>
      <c r="BT61" s="2710"/>
    </row>
    <row r="62" spans="1:72" x14ac:dyDescent="0.25">
      <c r="A62" s="2710"/>
      <c r="B62" s="2710"/>
      <c r="C62" s="2710"/>
      <c r="D62" s="2710"/>
      <c r="E62" s="2710"/>
      <c r="F62" s="2710"/>
      <c r="G62" s="2710"/>
      <c r="H62" s="2710"/>
      <c r="I62" s="2710"/>
      <c r="J62" s="2710"/>
      <c r="K62" s="2710"/>
      <c r="L62" s="2710"/>
      <c r="M62" s="2710"/>
      <c r="N62" s="2710"/>
      <c r="O62" s="2710"/>
      <c r="P62" s="2710"/>
      <c r="Q62" s="2710"/>
      <c r="R62" s="2710"/>
      <c r="S62" s="2710"/>
      <c r="T62" s="2710"/>
      <c r="U62" s="2710"/>
      <c r="V62" s="2710"/>
      <c r="W62" s="2710"/>
      <c r="X62" s="2710"/>
      <c r="Y62" s="2710"/>
      <c r="Z62" s="2710"/>
      <c r="AA62" s="2710"/>
      <c r="AB62" s="2710"/>
      <c r="AC62" s="2710"/>
      <c r="AD62" s="2710"/>
      <c r="AE62" s="2710"/>
      <c r="AF62" s="2710"/>
      <c r="AG62" s="2710"/>
      <c r="AH62" s="2710"/>
      <c r="AI62" s="2710"/>
      <c r="AJ62" s="2710"/>
      <c r="AK62" s="2710"/>
      <c r="AL62" s="2710"/>
      <c r="AM62" s="2710"/>
      <c r="AN62" s="2710"/>
      <c r="AO62" s="2710"/>
      <c r="AP62" s="2710"/>
      <c r="AQ62" s="2710"/>
      <c r="AR62" s="2710"/>
      <c r="AS62" s="2710"/>
      <c r="AT62" s="2710"/>
      <c r="AU62" s="2710"/>
      <c r="AV62" s="2710"/>
      <c r="AW62" s="2710"/>
      <c r="AX62" s="2710"/>
      <c r="AY62" s="2710"/>
      <c r="AZ62" s="2710"/>
      <c r="BA62" s="2710"/>
      <c r="BB62" s="2710"/>
      <c r="BC62" s="2710"/>
      <c r="BD62" s="2710"/>
      <c r="BE62" s="2710"/>
      <c r="BF62" s="2710"/>
      <c r="BG62" s="2710"/>
      <c r="BH62" s="2710"/>
      <c r="BI62" s="2710"/>
      <c r="BJ62" s="2710"/>
      <c r="BK62" s="2710"/>
      <c r="BL62" s="2710"/>
      <c r="BM62" s="2710"/>
      <c r="BN62" s="2710"/>
      <c r="BO62" s="2710"/>
      <c r="BP62" s="2710"/>
      <c r="BQ62" s="2710"/>
      <c r="BR62" s="2710"/>
      <c r="BS62" s="2710"/>
      <c r="BT62" s="2710"/>
    </row>
    <row r="63" spans="1:72" x14ac:dyDescent="0.25">
      <c r="A63" s="2710"/>
      <c r="B63" s="2710"/>
      <c r="C63" s="2710"/>
      <c r="D63" s="2710"/>
      <c r="E63" s="2710"/>
      <c r="F63" s="2710"/>
      <c r="G63" s="2710"/>
      <c r="H63" s="2710"/>
      <c r="I63" s="2710"/>
      <c r="J63" s="2710"/>
      <c r="K63" s="2710"/>
      <c r="L63" s="2710"/>
      <c r="M63" s="2710"/>
      <c r="N63" s="2710"/>
      <c r="O63" s="2710"/>
      <c r="P63" s="2710"/>
      <c r="Q63" s="2710"/>
      <c r="R63" s="2710"/>
      <c r="S63" s="2710"/>
      <c r="T63" s="2710"/>
      <c r="U63" s="2710"/>
      <c r="V63" s="2710"/>
      <c r="W63" s="2710"/>
      <c r="X63" s="2710"/>
      <c r="Y63" s="2710"/>
      <c r="Z63" s="2710"/>
      <c r="AA63" s="2710"/>
      <c r="AB63" s="2710"/>
      <c r="AC63" s="2710"/>
      <c r="AD63" s="2710"/>
      <c r="AE63" s="2710"/>
      <c r="AF63" s="2710"/>
      <c r="AG63" s="2710"/>
      <c r="AH63" s="2710"/>
      <c r="AI63" s="2710"/>
      <c r="AJ63" s="2710"/>
      <c r="AK63" s="2710"/>
      <c r="AL63" s="2710"/>
      <c r="AM63" s="2710"/>
      <c r="AN63" s="2710"/>
      <c r="AO63" s="2710"/>
      <c r="AP63" s="2710"/>
      <c r="AQ63" s="2710"/>
      <c r="AR63" s="2710"/>
      <c r="AS63" s="2710"/>
      <c r="AT63" s="2710"/>
      <c r="AU63" s="2710"/>
      <c r="AV63" s="2710"/>
      <c r="AW63" s="2710"/>
      <c r="AX63" s="2710"/>
      <c r="AY63" s="2710"/>
      <c r="AZ63" s="2710"/>
      <c r="BA63" s="2710"/>
      <c r="BB63" s="2710"/>
      <c r="BC63" s="2710"/>
      <c r="BD63" s="2710"/>
      <c r="BE63" s="2710"/>
      <c r="BF63" s="2710"/>
      <c r="BG63" s="2710"/>
      <c r="BH63" s="2710"/>
      <c r="BI63" s="2710"/>
      <c r="BJ63" s="2710"/>
      <c r="BK63" s="2710"/>
      <c r="BL63" s="2710"/>
      <c r="BM63" s="2710"/>
      <c r="BN63" s="2710"/>
      <c r="BO63" s="2710"/>
      <c r="BP63" s="2710"/>
      <c r="BQ63" s="2710"/>
      <c r="BR63" s="2710"/>
      <c r="BS63" s="2710"/>
      <c r="BT63" s="2710"/>
    </row>
    <row r="64" spans="1:72" x14ac:dyDescent="0.25">
      <c r="A64" s="2710"/>
      <c r="B64" s="2710"/>
      <c r="C64" s="2710"/>
      <c r="D64" s="2710"/>
      <c r="E64" s="2710"/>
      <c r="F64" s="2710"/>
      <c r="G64" s="2710"/>
      <c r="H64" s="2710"/>
      <c r="I64" s="2710"/>
      <c r="J64" s="2710"/>
      <c r="K64" s="2710"/>
      <c r="L64" s="2710"/>
      <c r="M64" s="2710"/>
      <c r="N64" s="2710"/>
      <c r="O64" s="2710"/>
      <c r="P64" s="2710"/>
      <c r="Q64" s="2710"/>
      <c r="R64" s="2710"/>
      <c r="S64" s="2710"/>
      <c r="T64" s="2710"/>
      <c r="U64" s="2710"/>
      <c r="V64" s="2710"/>
      <c r="W64" s="2710"/>
      <c r="X64" s="2710"/>
      <c r="Y64" s="2710"/>
      <c r="Z64" s="2710"/>
      <c r="AA64" s="2710"/>
      <c r="AB64" s="2710"/>
      <c r="AC64" s="2710"/>
      <c r="AD64" s="2710"/>
      <c r="AE64" s="2710"/>
      <c r="AF64" s="2710"/>
      <c r="AG64" s="2710"/>
      <c r="AH64" s="2710"/>
      <c r="AI64" s="2710"/>
      <c r="AJ64" s="2710"/>
      <c r="AK64" s="2710"/>
      <c r="AL64" s="2710"/>
      <c r="AM64" s="2710"/>
      <c r="AN64" s="2710"/>
      <c r="AO64" s="2710"/>
      <c r="AP64" s="2710"/>
      <c r="AQ64" s="2710"/>
      <c r="AR64" s="2710"/>
      <c r="AS64" s="2710"/>
      <c r="AT64" s="2710"/>
      <c r="AU64" s="2710"/>
      <c r="AV64" s="2710"/>
      <c r="AW64" s="2710"/>
      <c r="AX64" s="2710"/>
      <c r="AY64" s="2710"/>
      <c r="AZ64" s="2710"/>
      <c r="BA64" s="2710"/>
      <c r="BB64" s="2710"/>
      <c r="BC64" s="2710"/>
      <c r="BD64" s="2710"/>
      <c r="BE64" s="2710"/>
      <c r="BF64" s="2710"/>
      <c r="BG64" s="2710"/>
      <c r="BH64" s="2710"/>
      <c r="BI64" s="2710"/>
      <c r="BJ64" s="2710"/>
      <c r="BK64" s="2710"/>
      <c r="BL64" s="2710"/>
      <c r="BM64" s="2710"/>
      <c r="BN64" s="2710"/>
      <c r="BO64" s="2710"/>
      <c r="BP64" s="2710"/>
      <c r="BQ64" s="2710"/>
      <c r="BR64" s="2710"/>
      <c r="BS64" s="2710"/>
      <c r="BT64" s="2710"/>
    </row>
    <row r="65" spans="1:72" x14ac:dyDescent="0.25">
      <c r="A65" s="2710"/>
      <c r="B65" s="2710"/>
      <c r="C65" s="2710"/>
      <c r="D65" s="2710"/>
      <c r="E65" s="2710"/>
      <c r="F65" s="2710"/>
      <c r="G65" s="2710"/>
      <c r="H65" s="2710"/>
      <c r="I65" s="2710"/>
      <c r="J65" s="2710"/>
      <c r="K65" s="2710"/>
      <c r="L65" s="2710"/>
      <c r="M65" s="2710"/>
      <c r="N65" s="2710"/>
      <c r="O65" s="2710"/>
      <c r="P65" s="2710"/>
      <c r="Q65" s="2710"/>
      <c r="R65" s="2710"/>
      <c r="S65" s="2710"/>
      <c r="T65" s="2710"/>
      <c r="U65" s="2710"/>
      <c r="V65" s="2710"/>
      <c r="W65" s="2710"/>
      <c r="X65" s="2710"/>
      <c r="Y65" s="2710"/>
      <c r="Z65" s="2710"/>
      <c r="AA65" s="2710"/>
      <c r="AB65" s="2710"/>
      <c r="AC65" s="2710"/>
      <c r="AD65" s="2710"/>
      <c r="AE65" s="2710"/>
      <c r="AF65" s="2710"/>
      <c r="AG65" s="2710"/>
      <c r="AH65" s="2710"/>
      <c r="AI65" s="2710"/>
      <c r="AJ65" s="2710"/>
      <c r="AK65" s="2710"/>
      <c r="AL65" s="2710"/>
      <c r="AM65" s="2710"/>
      <c r="AN65" s="2710"/>
      <c r="AO65" s="2710"/>
      <c r="AP65" s="2710"/>
      <c r="AQ65" s="2710"/>
      <c r="AR65" s="2710"/>
      <c r="AS65" s="2710"/>
      <c r="AT65" s="2710"/>
      <c r="AU65" s="2710"/>
      <c r="AV65" s="2710"/>
      <c r="AW65" s="2710"/>
      <c r="AX65" s="2710"/>
      <c r="AY65" s="2710"/>
      <c r="AZ65" s="2710"/>
      <c r="BA65" s="2710"/>
      <c r="BB65" s="2710"/>
      <c r="BC65" s="2710"/>
      <c r="BD65" s="2710"/>
      <c r="BE65" s="2710"/>
      <c r="BF65" s="2710"/>
      <c r="BG65" s="2710"/>
      <c r="BH65" s="2710"/>
      <c r="BI65" s="2710"/>
      <c r="BJ65" s="2710"/>
      <c r="BK65" s="2710"/>
      <c r="BL65" s="2710"/>
      <c r="BM65" s="2710"/>
      <c r="BN65" s="2710"/>
      <c r="BO65" s="2710"/>
      <c r="BP65" s="2710"/>
      <c r="BQ65" s="2710"/>
      <c r="BR65" s="2710"/>
      <c r="BS65" s="2710"/>
      <c r="BT65" s="2710"/>
    </row>
    <row r="66" spans="1:72" x14ac:dyDescent="0.25">
      <c r="A66" s="2710"/>
      <c r="B66" s="2710"/>
      <c r="C66" s="2710"/>
      <c r="D66" s="2710"/>
      <c r="E66" s="2710"/>
      <c r="F66" s="2710"/>
      <c r="G66" s="2710"/>
      <c r="H66" s="2710"/>
      <c r="I66" s="2710"/>
      <c r="J66" s="2710"/>
      <c r="K66" s="2710"/>
      <c r="L66" s="2710"/>
      <c r="M66" s="2710"/>
      <c r="N66" s="2710"/>
      <c r="O66" s="2710"/>
      <c r="P66" s="2710"/>
      <c r="Q66" s="2710"/>
      <c r="R66" s="2710"/>
      <c r="S66" s="2710"/>
      <c r="T66" s="2710"/>
      <c r="U66" s="2710"/>
      <c r="V66" s="2710"/>
      <c r="W66" s="2710"/>
      <c r="X66" s="2710"/>
      <c r="Y66" s="2710"/>
      <c r="Z66" s="2710"/>
      <c r="AA66" s="2710"/>
      <c r="AB66" s="2710"/>
      <c r="AC66" s="2710"/>
      <c r="AD66" s="2710"/>
      <c r="AE66" s="2710"/>
      <c r="AF66" s="2710"/>
      <c r="AG66" s="2710"/>
      <c r="AH66" s="2710"/>
      <c r="AI66" s="2710"/>
      <c r="AJ66" s="2710"/>
      <c r="AK66" s="2710"/>
      <c r="AL66" s="2710"/>
      <c r="AM66" s="2710"/>
      <c r="AN66" s="2710"/>
      <c r="AO66" s="2710"/>
      <c r="AP66" s="2710"/>
      <c r="AQ66" s="2710"/>
      <c r="AR66" s="2710"/>
      <c r="AS66" s="2710"/>
      <c r="AT66" s="2710"/>
      <c r="AU66" s="2710"/>
      <c r="AV66" s="2710"/>
      <c r="AW66" s="2710"/>
      <c r="AX66" s="2710"/>
      <c r="AY66" s="2710"/>
      <c r="AZ66" s="2710"/>
      <c r="BA66" s="2710"/>
      <c r="BB66" s="2710"/>
      <c r="BC66" s="2710"/>
      <c r="BD66" s="2710"/>
      <c r="BE66" s="2710"/>
      <c r="BF66" s="2710"/>
      <c r="BG66" s="2710"/>
      <c r="BH66" s="2710"/>
      <c r="BI66" s="2710"/>
      <c r="BJ66" s="2710"/>
      <c r="BK66" s="2710"/>
      <c r="BL66" s="2710"/>
      <c r="BM66" s="2710"/>
      <c r="BN66" s="2710"/>
      <c r="BO66" s="2710"/>
      <c r="BP66" s="2710"/>
      <c r="BQ66" s="2710"/>
      <c r="BR66" s="2710"/>
      <c r="BS66" s="2710"/>
      <c r="BT66" s="2710"/>
    </row>
    <row r="67" spans="1:72" x14ac:dyDescent="0.25">
      <c r="A67" s="2710"/>
      <c r="B67" s="2710"/>
      <c r="C67" s="2710"/>
      <c r="D67" s="2710"/>
      <c r="E67" s="2710"/>
      <c r="F67" s="2710"/>
      <c r="G67" s="2710"/>
      <c r="H67" s="2710"/>
      <c r="I67" s="2710"/>
      <c r="J67" s="2710"/>
      <c r="K67" s="2710"/>
      <c r="L67" s="2710"/>
      <c r="M67" s="2710"/>
      <c r="N67" s="2710"/>
      <c r="O67" s="2710"/>
      <c r="P67" s="2710"/>
      <c r="Q67" s="2710"/>
      <c r="R67" s="2710"/>
      <c r="S67" s="2710"/>
      <c r="T67" s="2710"/>
      <c r="U67" s="2710"/>
      <c r="V67" s="2710"/>
      <c r="W67" s="2710"/>
      <c r="X67" s="2710"/>
      <c r="Y67" s="2710"/>
      <c r="Z67" s="2710"/>
      <c r="AA67" s="2710"/>
      <c r="AB67" s="2710"/>
      <c r="AC67" s="2710"/>
      <c r="AD67" s="2710"/>
      <c r="AE67" s="2710"/>
      <c r="AF67" s="2710"/>
      <c r="AG67" s="2710"/>
      <c r="AH67" s="2710"/>
      <c r="AI67" s="2710"/>
      <c r="AJ67" s="2710"/>
      <c r="AK67" s="2710"/>
      <c r="AL67" s="2710"/>
      <c r="AM67" s="2710"/>
      <c r="AN67" s="2710"/>
      <c r="AO67" s="2710"/>
      <c r="AP67" s="2710"/>
      <c r="AQ67" s="2710"/>
      <c r="AR67" s="2710"/>
      <c r="AS67" s="2710"/>
      <c r="AT67" s="2710"/>
      <c r="AU67" s="2710"/>
      <c r="AV67" s="2710"/>
      <c r="AW67" s="2710"/>
      <c r="AX67" s="2710"/>
      <c r="AY67" s="2710"/>
      <c r="AZ67" s="2710"/>
      <c r="BA67" s="2710"/>
      <c r="BB67" s="2710"/>
      <c r="BC67" s="2710"/>
      <c r="BD67" s="2710"/>
      <c r="BE67" s="2710"/>
      <c r="BF67" s="2710"/>
      <c r="BG67" s="2710"/>
      <c r="BH67" s="2710"/>
      <c r="BI67" s="2710"/>
      <c r="BJ67" s="2710"/>
      <c r="BK67" s="2710"/>
      <c r="BL67" s="2710"/>
      <c r="BM67" s="2710"/>
      <c r="BN67" s="2710"/>
      <c r="BO67" s="2710"/>
      <c r="BP67" s="2710"/>
      <c r="BQ67" s="2710"/>
      <c r="BR67" s="2710"/>
      <c r="BS67" s="2710"/>
      <c r="BT67" s="2710"/>
    </row>
    <row r="68" spans="1:72" x14ac:dyDescent="0.25">
      <c r="A68" s="2710"/>
      <c r="B68" s="2710"/>
      <c r="C68" s="2710"/>
      <c r="D68" s="2710"/>
      <c r="E68" s="2710"/>
      <c r="F68" s="2710"/>
      <c r="G68" s="2710"/>
      <c r="H68" s="2710"/>
      <c r="I68" s="2710"/>
      <c r="J68" s="2710"/>
      <c r="K68" s="2710"/>
      <c r="L68" s="2710"/>
      <c r="M68" s="2710"/>
      <c r="N68" s="2710"/>
      <c r="O68" s="2710"/>
      <c r="P68" s="2710"/>
      <c r="Q68" s="2710"/>
      <c r="R68" s="2710"/>
      <c r="S68" s="2710"/>
      <c r="T68" s="2710"/>
      <c r="U68" s="2710"/>
      <c r="V68" s="2710"/>
      <c r="W68" s="2710"/>
      <c r="X68" s="2710"/>
      <c r="Y68" s="2710"/>
      <c r="Z68" s="2710"/>
      <c r="AA68" s="2710"/>
      <c r="AB68" s="2710"/>
      <c r="AC68" s="2710"/>
      <c r="AD68" s="2710"/>
      <c r="AE68" s="2710"/>
      <c r="AF68" s="2710"/>
      <c r="AG68" s="2710"/>
      <c r="AH68" s="2710"/>
      <c r="AI68" s="2710"/>
      <c r="AJ68" s="2710"/>
      <c r="AK68" s="2710"/>
      <c r="AL68" s="2710"/>
      <c r="AM68" s="2710"/>
      <c r="AN68" s="2710"/>
      <c r="AO68" s="2710"/>
      <c r="AP68" s="2710"/>
      <c r="AQ68" s="2710"/>
      <c r="AR68" s="2710"/>
      <c r="AS68" s="2710"/>
      <c r="AT68" s="2710"/>
      <c r="AU68" s="2710"/>
      <c r="AV68" s="2710"/>
      <c r="AW68" s="2710"/>
      <c r="AX68" s="2710"/>
      <c r="AY68" s="2710"/>
      <c r="AZ68" s="2710"/>
      <c r="BA68" s="2710"/>
      <c r="BB68" s="2710"/>
      <c r="BC68" s="2710"/>
      <c r="BD68" s="2710"/>
      <c r="BE68" s="2710"/>
      <c r="BF68" s="2710"/>
      <c r="BG68" s="2710"/>
      <c r="BH68" s="2710"/>
      <c r="BI68" s="2710"/>
      <c r="BJ68" s="2710"/>
      <c r="BK68" s="2710"/>
      <c r="BL68" s="2710"/>
      <c r="BM68" s="2710"/>
      <c r="BN68" s="2710"/>
      <c r="BO68" s="2710"/>
      <c r="BP68" s="2710"/>
      <c r="BQ68" s="2710"/>
      <c r="BR68" s="2710"/>
      <c r="BS68" s="2710"/>
      <c r="BT68" s="2710"/>
    </row>
    <row r="69" spans="1:72" x14ac:dyDescent="0.25">
      <c r="A69" s="2710"/>
      <c r="B69" s="2710"/>
      <c r="C69" s="2710"/>
      <c r="D69" s="2710"/>
      <c r="E69" s="2710"/>
      <c r="F69" s="2710"/>
      <c r="G69" s="2710"/>
      <c r="H69" s="2710"/>
      <c r="I69" s="2710"/>
      <c r="J69" s="2710"/>
      <c r="K69" s="2710"/>
      <c r="L69" s="2710"/>
      <c r="M69" s="2710"/>
      <c r="N69" s="2710"/>
      <c r="O69" s="2710"/>
      <c r="P69" s="2710"/>
      <c r="Q69" s="2710"/>
      <c r="R69" s="2710"/>
      <c r="S69" s="2710"/>
      <c r="T69" s="2710"/>
      <c r="U69" s="2710"/>
      <c r="V69" s="2710"/>
      <c r="W69" s="2710"/>
      <c r="X69" s="2710"/>
      <c r="Y69" s="2710"/>
      <c r="Z69" s="2710"/>
      <c r="AA69" s="2710"/>
      <c r="AB69" s="2710"/>
      <c r="AC69" s="2710"/>
      <c r="AD69" s="2710"/>
      <c r="AE69" s="2710"/>
      <c r="AF69" s="2710"/>
      <c r="AG69" s="2710"/>
      <c r="AH69" s="2710"/>
      <c r="AI69" s="2710"/>
      <c r="AJ69" s="2710"/>
      <c r="AK69" s="2710"/>
      <c r="AL69" s="2710"/>
      <c r="AM69" s="2710"/>
      <c r="AN69" s="2710"/>
      <c r="AO69" s="2710"/>
      <c r="AP69" s="2710"/>
      <c r="AQ69" s="2710"/>
      <c r="AR69" s="2710"/>
      <c r="AS69" s="2710"/>
      <c r="AT69" s="2710"/>
      <c r="AU69" s="2710"/>
      <c r="AV69" s="2710"/>
      <c r="AW69" s="2710"/>
      <c r="AX69" s="2710"/>
      <c r="AY69" s="2710"/>
      <c r="AZ69" s="2710"/>
      <c r="BA69" s="2710"/>
      <c r="BB69" s="2710"/>
      <c r="BC69" s="2710"/>
      <c r="BD69" s="2710"/>
      <c r="BE69" s="2710"/>
      <c r="BF69" s="2710"/>
      <c r="BG69" s="2710"/>
      <c r="BH69" s="2710"/>
      <c r="BI69" s="2710"/>
      <c r="BJ69" s="2710"/>
      <c r="BK69" s="2710"/>
      <c r="BL69" s="2710"/>
      <c r="BM69" s="2710"/>
      <c r="BN69" s="2710"/>
      <c r="BO69" s="2710"/>
      <c r="BP69" s="2710"/>
      <c r="BQ69" s="2710"/>
      <c r="BR69" s="2710"/>
      <c r="BS69" s="2710"/>
      <c r="BT69" s="2710"/>
    </row>
    <row r="70" spans="1:72" x14ac:dyDescent="0.25">
      <c r="A70" s="2710"/>
      <c r="B70" s="2710"/>
      <c r="C70" s="2710"/>
      <c r="D70" s="2710"/>
      <c r="E70" s="2710"/>
      <c r="F70" s="2710"/>
      <c r="G70" s="2710"/>
      <c r="H70" s="2710"/>
      <c r="I70" s="2710"/>
      <c r="J70" s="2710"/>
      <c r="K70" s="2710"/>
      <c r="L70" s="2710"/>
      <c r="M70" s="2710"/>
      <c r="N70" s="2710"/>
      <c r="O70" s="2710"/>
      <c r="P70" s="2710"/>
      <c r="Q70" s="2710"/>
      <c r="R70" s="2710"/>
      <c r="S70" s="2710"/>
      <c r="T70" s="2710"/>
      <c r="U70" s="2710"/>
      <c r="V70" s="2710"/>
      <c r="W70" s="2710"/>
      <c r="X70" s="2710"/>
      <c r="Y70" s="2710"/>
      <c r="Z70" s="2710"/>
      <c r="AA70" s="2710"/>
      <c r="AB70" s="2710"/>
      <c r="AC70" s="2710"/>
      <c r="AD70" s="2710"/>
      <c r="AE70" s="2710"/>
      <c r="AF70" s="2710"/>
      <c r="AG70" s="2710"/>
      <c r="AH70" s="2710"/>
      <c r="AI70" s="2710"/>
      <c r="AJ70" s="2710"/>
      <c r="AK70" s="2710"/>
      <c r="AL70" s="2710"/>
      <c r="AM70" s="2710"/>
      <c r="AN70" s="2710"/>
      <c r="AO70" s="2710"/>
      <c r="AP70" s="2710"/>
      <c r="AQ70" s="2710"/>
      <c r="AR70" s="2710"/>
      <c r="AS70" s="2710"/>
      <c r="AT70" s="2710"/>
      <c r="AU70" s="2710"/>
      <c r="AV70" s="2710"/>
      <c r="AW70" s="2710"/>
      <c r="AX70" s="2710"/>
      <c r="AY70" s="2710"/>
      <c r="AZ70" s="2710"/>
      <c r="BA70" s="2710"/>
      <c r="BB70" s="2710"/>
      <c r="BC70" s="2710"/>
      <c r="BD70" s="2710"/>
      <c r="BE70" s="2710"/>
      <c r="BF70" s="2710"/>
      <c r="BG70" s="2710"/>
      <c r="BH70" s="2710"/>
      <c r="BI70" s="2710"/>
      <c r="BJ70" s="2710"/>
      <c r="BK70" s="2710"/>
      <c r="BL70" s="2710"/>
      <c r="BM70" s="2710"/>
      <c r="BN70" s="2710"/>
      <c r="BO70" s="2710"/>
      <c r="BP70" s="2710"/>
      <c r="BQ70" s="2710"/>
      <c r="BR70" s="2710"/>
      <c r="BS70" s="2710"/>
      <c r="BT70" s="2710"/>
    </row>
    <row r="71" spans="1:72" x14ac:dyDescent="0.25">
      <c r="A71" s="2710"/>
      <c r="B71" s="2710"/>
      <c r="C71" s="2710"/>
      <c r="D71" s="2710"/>
      <c r="E71" s="2710"/>
      <c r="F71" s="2710"/>
      <c r="G71" s="2710"/>
      <c r="H71" s="2710"/>
      <c r="I71" s="2710"/>
      <c r="J71" s="2710"/>
      <c r="K71" s="2710"/>
      <c r="L71" s="2710"/>
      <c r="M71" s="2710"/>
      <c r="N71" s="2710"/>
      <c r="O71" s="2710"/>
      <c r="P71" s="2710"/>
      <c r="Q71" s="2710"/>
      <c r="R71" s="2710"/>
      <c r="S71" s="2710"/>
      <c r="T71" s="2710"/>
      <c r="U71" s="2710"/>
      <c r="V71" s="2710"/>
      <c r="W71" s="2710"/>
      <c r="X71" s="2710"/>
      <c r="Y71" s="2710"/>
      <c r="Z71" s="2710"/>
      <c r="AA71" s="2710"/>
      <c r="AB71" s="2710"/>
      <c r="AC71" s="2710"/>
      <c r="AD71" s="2710"/>
      <c r="AE71" s="2710"/>
      <c r="AF71" s="2710"/>
      <c r="AG71" s="2710"/>
      <c r="AH71" s="2710"/>
      <c r="AI71" s="2710"/>
      <c r="AJ71" s="2710"/>
      <c r="AK71" s="2710"/>
      <c r="AL71" s="2710"/>
      <c r="AM71" s="2710"/>
      <c r="AN71" s="2710"/>
      <c r="AO71" s="2710"/>
      <c r="AP71" s="2710"/>
      <c r="AQ71" s="2710"/>
      <c r="AR71" s="2710"/>
      <c r="AS71" s="2710"/>
      <c r="AT71" s="2710"/>
      <c r="AU71" s="2710"/>
      <c r="AV71" s="2710"/>
      <c r="AW71" s="2710"/>
      <c r="AX71" s="2710"/>
      <c r="AY71" s="2710"/>
      <c r="AZ71" s="2710"/>
      <c r="BA71" s="2710"/>
      <c r="BB71" s="2710"/>
      <c r="BC71" s="2710"/>
      <c r="BD71" s="2710"/>
      <c r="BE71" s="2710"/>
      <c r="BF71" s="2710"/>
      <c r="BG71" s="2710"/>
      <c r="BH71" s="2710"/>
      <c r="BI71" s="2710"/>
      <c r="BJ71" s="2710"/>
      <c r="BK71" s="2710"/>
      <c r="BL71" s="2710"/>
      <c r="BM71" s="2710"/>
      <c r="BN71" s="2710"/>
      <c r="BO71" s="2710"/>
      <c r="BP71" s="2710"/>
      <c r="BQ71" s="2710"/>
      <c r="BR71" s="2710"/>
      <c r="BS71" s="2710"/>
      <c r="BT71" s="2710"/>
    </row>
    <row r="72" spans="1:72" x14ac:dyDescent="0.25">
      <c r="A72" s="2710"/>
      <c r="B72" s="2710"/>
      <c r="C72" s="2710"/>
      <c r="D72" s="2710"/>
      <c r="E72" s="2710"/>
      <c r="F72" s="2710"/>
      <c r="G72" s="2710"/>
      <c r="H72" s="2710"/>
      <c r="I72" s="2710"/>
      <c r="J72" s="2710"/>
      <c r="K72" s="2710"/>
      <c r="L72" s="2710"/>
      <c r="M72" s="2710"/>
      <c r="N72" s="2710"/>
      <c r="O72" s="2710"/>
      <c r="P72" s="2710"/>
      <c r="Q72" s="2710"/>
      <c r="R72" s="2710"/>
      <c r="S72" s="2710"/>
      <c r="T72" s="2710"/>
      <c r="U72" s="2710"/>
      <c r="V72" s="2710"/>
      <c r="W72" s="2710"/>
      <c r="X72" s="2710"/>
      <c r="Y72" s="2710"/>
      <c r="Z72" s="2710"/>
      <c r="AA72" s="2710"/>
      <c r="AB72" s="2710"/>
      <c r="AC72" s="2710"/>
      <c r="AD72" s="2710"/>
      <c r="AE72" s="2710"/>
      <c r="AF72" s="2710"/>
      <c r="AG72" s="2710"/>
      <c r="AH72" s="2710"/>
      <c r="AI72" s="2710"/>
      <c r="AJ72" s="2710"/>
      <c r="AK72" s="2710"/>
      <c r="AL72" s="2710"/>
      <c r="AM72" s="2710"/>
      <c r="AN72" s="2710"/>
      <c r="AO72" s="2710"/>
      <c r="AP72" s="2710"/>
      <c r="AQ72" s="2710"/>
      <c r="AR72" s="2710"/>
      <c r="AS72" s="2710"/>
      <c r="AT72" s="2710"/>
      <c r="AU72" s="2710"/>
      <c r="AV72" s="2710"/>
      <c r="AW72" s="2710"/>
      <c r="AX72" s="2710"/>
      <c r="AY72" s="2710"/>
      <c r="AZ72" s="2710"/>
      <c r="BA72" s="2710"/>
      <c r="BB72" s="2710"/>
      <c r="BC72" s="2710"/>
      <c r="BD72" s="2710"/>
      <c r="BE72" s="2710"/>
      <c r="BF72" s="2710"/>
      <c r="BG72" s="2710"/>
      <c r="BH72" s="2710"/>
      <c r="BI72" s="2710"/>
      <c r="BJ72" s="2710"/>
      <c r="BK72" s="2710"/>
      <c r="BL72" s="2710"/>
      <c r="BM72" s="2710"/>
      <c r="BN72" s="2710"/>
      <c r="BO72" s="2710"/>
      <c r="BP72" s="2710"/>
      <c r="BQ72" s="2710"/>
      <c r="BR72" s="2710"/>
      <c r="BS72" s="2710"/>
      <c r="BT72" s="2710"/>
    </row>
    <row r="73" spans="1:72" x14ac:dyDescent="0.25">
      <c r="A73" s="2710"/>
      <c r="B73" s="2710"/>
      <c r="C73" s="2710"/>
      <c r="D73" s="2710"/>
      <c r="E73" s="2710"/>
      <c r="F73" s="2710"/>
      <c r="G73" s="2710"/>
      <c r="H73" s="2710"/>
      <c r="I73" s="2710"/>
      <c r="J73" s="2710"/>
      <c r="K73" s="2710"/>
      <c r="L73" s="2710"/>
      <c r="M73" s="2710"/>
      <c r="N73" s="2710"/>
      <c r="O73" s="2710"/>
      <c r="P73" s="2710"/>
      <c r="Q73" s="2710"/>
      <c r="R73" s="2710"/>
      <c r="S73" s="2710"/>
      <c r="T73" s="2710"/>
      <c r="U73" s="2710"/>
      <c r="V73" s="2710"/>
      <c r="W73" s="2710"/>
      <c r="X73" s="2710"/>
      <c r="Y73" s="2710"/>
      <c r="Z73" s="2710"/>
      <c r="AA73" s="2710"/>
      <c r="AB73" s="2710"/>
      <c r="AC73" s="2710"/>
      <c r="AD73" s="2710"/>
      <c r="AE73" s="2710"/>
      <c r="AF73" s="2710"/>
      <c r="AG73" s="2710"/>
      <c r="AH73" s="2710"/>
      <c r="AI73" s="2710"/>
      <c r="AJ73" s="2710"/>
      <c r="AK73" s="2710"/>
      <c r="AL73" s="2710"/>
      <c r="AM73" s="2710"/>
      <c r="AN73" s="2710"/>
      <c r="AO73" s="2710"/>
      <c r="AP73" s="2710"/>
      <c r="AQ73" s="2710"/>
      <c r="AR73" s="2710"/>
      <c r="AS73" s="2710"/>
      <c r="AT73" s="2710"/>
      <c r="AU73" s="2710"/>
      <c r="AV73" s="2710"/>
      <c r="AW73" s="2710"/>
      <c r="AX73" s="2710"/>
      <c r="AY73" s="2710"/>
      <c r="AZ73" s="2710"/>
      <c r="BA73" s="2710"/>
      <c r="BB73" s="2710"/>
      <c r="BC73" s="2710"/>
      <c r="BD73" s="2710"/>
      <c r="BE73" s="2710"/>
      <c r="BF73" s="2710"/>
      <c r="BG73" s="2710"/>
      <c r="BH73" s="2710"/>
      <c r="BI73" s="2710"/>
      <c r="BJ73" s="2710"/>
      <c r="BK73" s="2710"/>
      <c r="BL73" s="2710"/>
      <c r="BM73" s="2710"/>
      <c r="BN73" s="2710"/>
      <c r="BO73" s="2710"/>
      <c r="BP73" s="2710"/>
      <c r="BQ73" s="2710"/>
      <c r="BR73" s="2710"/>
      <c r="BS73" s="2710"/>
      <c r="BT73" s="2710"/>
    </row>
    <row r="74" spans="1:72" x14ac:dyDescent="0.25">
      <c r="A74" s="2710"/>
      <c r="B74" s="2710"/>
      <c r="C74" s="2710"/>
      <c r="D74" s="2710"/>
      <c r="E74" s="2710"/>
      <c r="F74" s="2710"/>
      <c r="G74" s="2710"/>
      <c r="H74" s="2710"/>
      <c r="I74" s="2710"/>
      <c r="J74" s="2710"/>
      <c r="K74" s="2710"/>
      <c r="L74" s="2710"/>
      <c r="M74" s="2710"/>
      <c r="N74" s="2710"/>
      <c r="O74" s="2710"/>
      <c r="P74" s="2710"/>
      <c r="Q74" s="2710"/>
      <c r="R74" s="2710"/>
      <c r="S74" s="2710"/>
      <c r="T74" s="2710"/>
      <c r="U74" s="2710"/>
      <c r="V74" s="2710"/>
      <c r="W74" s="2710"/>
      <c r="X74" s="2710"/>
      <c r="Y74" s="2710"/>
      <c r="Z74" s="2710"/>
      <c r="AA74" s="2710"/>
      <c r="AB74" s="2710"/>
      <c r="AC74" s="2710"/>
      <c r="AD74" s="2710"/>
      <c r="AE74" s="2710"/>
      <c r="AF74" s="2710"/>
      <c r="AG74" s="2710"/>
      <c r="AH74" s="2710"/>
      <c r="AI74" s="2710"/>
      <c r="AJ74" s="2710"/>
      <c r="AK74" s="2710"/>
      <c r="AL74" s="2710"/>
      <c r="AM74" s="2710"/>
      <c r="AN74" s="2710"/>
      <c r="AO74" s="2710"/>
      <c r="AP74" s="2710"/>
      <c r="AQ74" s="2710"/>
      <c r="AR74" s="2710"/>
      <c r="AS74" s="2710"/>
      <c r="AT74" s="2710"/>
      <c r="AU74" s="2710"/>
      <c r="AV74" s="2710"/>
      <c r="AW74" s="2710"/>
      <c r="AX74" s="2710"/>
      <c r="AY74" s="2710"/>
      <c r="AZ74" s="2710"/>
      <c r="BA74" s="2710"/>
      <c r="BB74" s="2710"/>
      <c r="BC74" s="2710"/>
      <c r="BD74" s="2710"/>
      <c r="BE74" s="2710"/>
      <c r="BF74" s="2710"/>
      <c r="BG74" s="2710"/>
      <c r="BH74" s="2710"/>
      <c r="BI74" s="2710"/>
      <c r="BJ74" s="2710"/>
      <c r="BK74" s="2710"/>
      <c r="BL74" s="2710"/>
      <c r="BM74" s="2710"/>
      <c r="BN74" s="2710"/>
      <c r="BO74" s="2710"/>
      <c r="BP74" s="2710"/>
      <c r="BQ74" s="2710"/>
      <c r="BR74" s="2710"/>
      <c r="BS74" s="2710"/>
      <c r="BT74" s="2710"/>
    </row>
    <row r="75" spans="1:72" x14ac:dyDescent="0.25">
      <c r="A75" s="2710"/>
      <c r="B75" s="2710"/>
      <c r="C75" s="2710"/>
      <c r="D75" s="2710"/>
      <c r="E75" s="2710"/>
      <c r="F75" s="2710"/>
      <c r="G75" s="2710"/>
      <c r="H75" s="2710"/>
      <c r="I75" s="2710"/>
      <c r="J75" s="2710"/>
      <c r="K75" s="2710"/>
      <c r="L75" s="2710"/>
      <c r="M75" s="2710"/>
      <c r="N75" s="2710"/>
      <c r="O75" s="2710"/>
      <c r="P75" s="2710"/>
      <c r="Q75" s="2710"/>
      <c r="R75" s="2710"/>
      <c r="S75" s="2710"/>
      <c r="T75" s="2710"/>
      <c r="U75" s="2710"/>
      <c r="V75" s="2710"/>
      <c r="W75" s="2710"/>
      <c r="X75" s="2710"/>
      <c r="Y75" s="2710"/>
      <c r="Z75" s="2710"/>
      <c r="AA75" s="2710"/>
      <c r="AB75" s="2710"/>
      <c r="AC75" s="2710"/>
      <c r="AD75" s="2710"/>
      <c r="AE75" s="2710"/>
      <c r="AF75" s="2710"/>
      <c r="AG75" s="2710"/>
      <c r="AH75" s="2710"/>
      <c r="AI75" s="2710"/>
      <c r="AJ75" s="2710"/>
      <c r="AK75" s="2710"/>
      <c r="AL75" s="2710"/>
      <c r="AM75" s="2710"/>
      <c r="AN75" s="2710"/>
      <c r="AO75" s="2710"/>
      <c r="AP75" s="2710"/>
      <c r="AQ75" s="2710"/>
      <c r="AR75" s="2710"/>
      <c r="AS75" s="2710"/>
      <c r="AT75" s="2710"/>
      <c r="AU75" s="2710"/>
      <c r="AV75" s="2710"/>
      <c r="AW75" s="2710"/>
      <c r="AX75" s="2710"/>
      <c r="AY75" s="2710"/>
      <c r="AZ75" s="2710"/>
      <c r="BA75" s="2710"/>
      <c r="BB75" s="2710"/>
      <c r="BC75" s="2710"/>
      <c r="BD75" s="2710"/>
      <c r="BE75" s="2710"/>
      <c r="BF75" s="2710"/>
      <c r="BG75" s="2710"/>
      <c r="BH75" s="2710"/>
      <c r="BI75" s="2710"/>
      <c r="BJ75" s="2710"/>
      <c r="BK75" s="2710"/>
      <c r="BL75" s="2710"/>
      <c r="BM75" s="2710"/>
      <c r="BN75" s="2710"/>
      <c r="BO75" s="2710"/>
      <c r="BP75" s="2710"/>
      <c r="BQ75" s="2710"/>
      <c r="BR75" s="2710"/>
      <c r="BS75" s="2710"/>
      <c r="BT75" s="2710"/>
    </row>
    <row r="76" spans="1:72" x14ac:dyDescent="0.25">
      <c r="A76" s="2710"/>
      <c r="B76" s="2710"/>
      <c r="C76" s="2710"/>
      <c r="D76" s="2710"/>
      <c r="E76" s="2710"/>
      <c r="F76" s="2710"/>
      <c r="G76" s="2710"/>
      <c r="H76" s="2710"/>
      <c r="I76" s="2710"/>
      <c r="J76" s="2710"/>
      <c r="K76" s="2710"/>
      <c r="L76" s="2710"/>
      <c r="M76" s="2710"/>
      <c r="N76" s="2710"/>
      <c r="O76" s="2710"/>
      <c r="P76" s="2710"/>
      <c r="Q76" s="2710"/>
      <c r="R76" s="2710"/>
      <c r="S76" s="2710"/>
      <c r="T76" s="2710"/>
      <c r="U76" s="2710"/>
      <c r="V76" s="2710"/>
      <c r="W76" s="2710"/>
      <c r="X76" s="2710"/>
      <c r="Y76" s="2710"/>
      <c r="Z76" s="2710"/>
      <c r="AA76" s="2710"/>
      <c r="AB76" s="2710"/>
      <c r="AC76" s="2710"/>
      <c r="AD76" s="2710"/>
      <c r="AE76" s="2710"/>
      <c r="AF76" s="2710"/>
      <c r="AG76" s="2710"/>
      <c r="AH76" s="2710"/>
      <c r="AI76" s="2710"/>
      <c r="AJ76" s="2710"/>
      <c r="AK76" s="2710"/>
      <c r="AL76" s="2710"/>
      <c r="AM76" s="2710"/>
      <c r="AN76" s="2710"/>
      <c r="AO76" s="2710"/>
      <c r="AP76" s="2710"/>
      <c r="AQ76" s="2710"/>
      <c r="AR76" s="2710"/>
      <c r="AS76" s="2710"/>
      <c r="AT76" s="2710"/>
      <c r="AU76" s="2710"/>
      <c r="AV76" s="2710"/>
      <c r="AW76" s="2710"/>
      <c r="AX76" s="2710"/>
      <c r="AY76" s="2710"/>
      <c r="AZ76" s="2710"/>
      <c r="BA76" s="2710"/>
      <c r="BB76" s="2710"/>
      <c r="BC76" s="2710"/>
      <c r="BD76" s="2710"/>
      <c r="BE76" s="2710"/>
      <c r="BF76" s="2710"/>
      <c r="BG76" s="2710"/>
      <c r="BH76" s="2710"/>
      <c r="BI76" s="2710"/>
      <c r="BJ76" s="2710"/>
      <c r="BK76" s="2710"/>
      <c r="BL76" s="2710"/>
      <c r="BM76" s="2710"/>
      <c r="BN76" s="2710"/>
      <c r="BO76" s="2710"/>
      <c r="BP76" s="2710"/>
      <c r="BQ76" s="2710"/>
      <c r="BR76" s="2710"/>
      <c r="BS76" s="2710"/>
      <c r="BT76" s="2710"/>
    </row>
    <row r="77" spans="1:72" x14ac:dyDescent="0.25">
      <c r="A77" s="2710"/>
      <c r="B77" s="2710"/>
      <c r="C77" s="2710"/>
      <c r="D77" s="2710"/>
      <c r="E77" s="2710"/>
      <c r="F77" s="2710"/>
      <c r="G77" s="2710"/>
      <c r="H77" s="2710"/>
      <c r="I77" s="2710"/>
      <c r="J77" s="2710"/>
      <c r="K77" s="2710"/>
      <c r="L77" s="2710"/>
      <c r="M77" s="2710"/>
      <c r="N77" s="2710"/>
      <c r="O77" s="2710"/>
      <c r="P77" s="2710"/>
      <c r="Q77" s="2710"/>
      <c r="R77" s="2710"/>
      <c r="S77" s="2710"/>
      <c r="T77" s="2710"/>
      <c r="U77" s="2710"/>
      <c r="V77" s="2710"/>
      <c r="W77" s="2710"/>
      <c r="X77" s="2710"/>
      <c r="Y77" s="2710"/>
      <c r="Z77" s="2710"/>
      <c r="AA77" s="2710"/>
      <c r="AB77" s="2710"/>
      <c r="AC77" s="2710"/>
      <c r="AD77" s="2710"/>
      <c r="AE77" s="2710"/>
      <c r="AF77" s="2710"/>
      <c r="AG77" s="2710"/>
      <c r="AH77" s="2710"/>
      <c r="AI77" s="2710"/>
      <c r="AJ77" s="2710"/>
      <c r="AK77" s="2710"/>
      <c r="AL77" s="2710"/>
      <c r="AM77" s="2710"/>
      <c r="AN77" s="2710"/>
      <c r="AO77" s="2710"/>
      <c r="AP77" s="2710"/>
      <c r="AQ77" s="2710"/>
      <c r="AR77" s="2710"/>
      <c r="AS77" s="2710"/>
      <c r="AT77" s="2710"/>
      <c r="AU77" s="2710"/>
      <c r="AV77" s="2710"/>
      <c r="AW77" s="2710"/>
      <c r="AX77" s="2710"/>
      <c r="AY77" s="2710"/>
      <c r="AZ77" s="2710"/>
      <c r="BA77" s="2710"/>
      <c r="BB77" s="2710"/>
      <c r="BC77" s="2710"/>
      <c r="BD77" s="2710"/>
      <c r="BE77" s="2710"/>
      <c r="BF77" s="2710"/>
      <c r="BG77" s="2710"/>
      <c r="BH77" s="2710"/>
      <c r="BI77" s="2710"/>
      <c r="BJ77" s="2710"/>
      <c r="BK77" s="2710"/>
      <c r="BL77" s="2710"/>
      <c r="BM77" s="2710"/>
      <c r="BN77" s="2710"/>
      <c r="BO77" s="2710"/>
      <c r="BP77" s="2710"/>
      <c r="BQ77" s="2710"/>
      <c r="BR77" s="2710"/>
      <c r="BS77" s="2710"/>
      <c r="BT77" s="2710"/>
    </row>
    <row r="78" spans="1:72" x14ac:dyDescent="0.25">
      <c r="A78" s="2710"/>
      <c r="B78" s="2710"/>
      <c r="C78" s="2710"/>
      <c r="D78" s="2710"/>
      <c r="E78" s="2710"/>
      <c r="F78" s="2710"/>
      <c r="G78" s="2710"/>
      <c r="H78" s="2710"/>
      <c r="I78" s="2710"/>
      <c r="J78" s="2710"/>
      <c r="K78" s="2710"/>
      <c r="L78" s="2710"/>
      <c r="M78" s="2710"/>
      <c r="N78" s="2710"/>
      <c r="O78" s="2710"/>
      <c r="P78" s="2710"/>
      <c r="Q78" s="2710"/>
      <c r="R78" s="2710"/>
      <c r="S78" s="2710"/>
      <c r="T78" s="2710"/>
      <c r="U78" s="2710"/>
      <c r="V78" s="2710"/>
      <c r="W78" s="2710"/>
      <c r="X78" s="2710"/>
      <c r="Y78" s="2710"/>
      <c r="Z78" s="2710"/>
      <c r="AA78" s="2710"/>
      <c r="AB78" s="2710"/>
      <c r="AC78" s="2710"/>
      <c r="AD78" s="2710"/>
      <c r="AE78" s="2710"/>
      <c r="AF78" s="2710"/>
      <c r="AG78" s="2710"/>
      <c r="AH78" s="2710"/>
      <c r="AI78" s="2710"/>
      <c r="AJ78" s="2710"/>
      <c r="AK78" s="2710"/>
      <c r="AL78" s="2710"/>
      <c r="AM78" s="2710"/>
      <c r="AN78" s="2710"/>
      <c r="AO78" s="2710"/>
      <c r="AP78" s="2710"/>
      <c r="AQ78" s="2710"/>
      <c r="AR78" s="2710"/>
      <c r="AS78" s="2710"/>
      <c r="AT78" s="2710"/>
      <c r="AU78" s="2710"/>
      <c r="AV78" s="2710"/>
      <c r="AW78" s="2710"/>
      <c r="AX78" s="2710"/>
      <c r="AY78" s="2710"/>
      <c r="AZ78" s="2710"/>
      <c r="BA78" s="2710"/>
      <c r="BB78" s="2710"/>
      <c r="BC78" s="2710"/>
      <c r="BD78" s="2710"/>
      <c r="BE78" s="2710"/>
      <c r="BF78" s="2710"/>
      <c r="BG78" s="2710"/>
      <c r="BH78" s="2710"/>
      <c r="BI78" s="2710"/>
      <c r="BJ78" s="2710"/>
      <c r="BK78" s="2710"/>
      <c r="BL78" s="2710"/>
      <c r="BM78" s="2710"/>
      <c r="BN78" s="2710"/>
      <c r="BO78" s="2710"/>
      <c r="BP78" s="2710"/>
      <c r="BQ78" s="2710"/>
      <c r="BR78" s="2710"/>
      <c r="BS78" s="2710"/>
      <c r="BT78" s="2710"/>
    </row>
    <row r="79" spans="1:72" x14ac:dyDescent="0.25">
      <c r="A79" s="2710"/>
      <c r="B79" s="2710"/>
      <c r="C79" s="2710"/>
      <c r="D79" s="2710"/>
      <c r="E79" s="2710"/>
      <c r="F79" s="2710"/>
      <c r="G79" s="2710"/>
      <c r="H79" s="2710"/>
      <c r="I79" s="2710"/>
      <c r="J79" s="2710"/>
      <c r="K79" s="2710"/>
      <c r="L79" s="2710"/>
      <c r="M79" s="2710"/>
      <c r="N79" s="2710"/>
      <c r="O79" s="2710"/>
      <c r="P79" s="2710"/>
      <c r="Q79" s="2710"/>
      <c r="R79" s="2710"/>
      <c r="S79" s="2710"/>
      <c r="T79" s="2710"/>
      <c r="U79" s="2710"/>
      <c r="V79" s="2710"/>
      <c r="W79" s="2710"/>
      <c r="X79" s="2710"/>
      <c r="Y79" s="2710"/>
      <c r="Z79" s="2710"/>
      <c r="AA79" s="2710"/>
      <c r="AB79" s="2710"/>
      <c r="AC79" s="2710"/>
      <c r="AD79" s="2710"/>
      <c r="AE79" s="2710"/>
      <c r="AF79" s="2710"/>
      <c r="AG79" s="2710"/>
      <c r="AH79" s="2710"/>
      <c r="AI79" s="2710"/>
      <c r="AJ79" s="2710"/>
      <c r="AK79" s="2710"/>
      <c r="AL79" s="2710"/>
      <c r="AM79" s="2710"/>
      <c r="AN79" s="2710"/>
      <c r="AO79" s="2710"/>
      <c r="AP79" s="2710"/>
      <c r="AQ79" s="2710"/>
      <c r="AR79" s="2710"/>
      <c r="AS79" s="2710"/>
      <c r="AT79" s="2710"/>
      <c r="AU79" s="2710"/>
      <c r="AV79" s="2710"/>
      <c r="AW79" s="2710"/>
      <c r="AX79" s="2710"/>
      <c r="AY79" s="2710"/>
      <c r="AZ79" s="2710"/>
      <c r="BA79" s="2710"/>
      <c r="BB79" s="2710"/>
      <c r="BC79" s="2710"/>
      <c r="BD79" s="2710"/>
      <c r="BE79" s="2710"/>
      <c r="BF79" s="2710"/>
      <c r="BG79" s="2710"/>
      <c r="BH79" s="2710"/>
      <c r="BI79" s="2710"/>
      <c r="BJ79" s="2710"/>
      <c r="BK79" s="2710"/>
      <c r="BL79" s="2710"/>
      <c r="BM79" s="2710"/>
      <c r="BN79" s="2710"/>
      <c r="BO79" s="2710"/>
      <c r="BP79" s="2710"/>
      <c r="BQ79" s="2710"/>
      <c r="BR79" s="2710"/>
      <c r="BS79" s="2710"/>
      <c r="BT79" s="2710"/>
    </row>
    <row r="80" spans="1:72" x14ac:dyDescent="0.25">
      <c r="A80" s="2710"/>
      <c r="B80" s="2710"/>
      <c r="C80" s="2710"/>
      <c r="D80" s="2710"/>
      <c r="E80" s="2710"/>
      <c r="F80" s="2710"/>
      <c r="G80" s="2710"/>
      <c r="H80" s="2710"/>
      <c r="I80" s="2710"/>
      <c r="J80" s="2710"/>
      <c r="K80" s="2710"/>
      <c r="L80" s="2710"/>
      <c r="M80" s="2710"/>
      <c r="N80" s="2710"/>
      <c r="O80" s="2710"/>
      <c r="P80" s="2710"/>
      <c r="Q80" s="2710"/>
      <c r="R80" s="2710"/>
      <c r="S80" s="2710"/>
      <c r="T80" s="2710"/>
      <c r="U80" s="2710"/>
      <c r="V80" s="2710"/>
      <c r="W80" s="2710"/>
      <c r="X80" s="2710"/>
      <c r="Y80" s="2710"/>
      <c r="Z80" s="2710"/>
      <c r="AA80" s="2710"/>
      <c r="AB80" s="2710"/>
      <c r="AC80" s="2710"/>
      <c r="AD80" s="2710"/>
      <c r="AE80" s="2710"/>
      <c r="AF80" s="2710"/>
      <c r="AG80" s="2710"/>
      <c r="AH80" s="2710"/>
      <c r="AI80" s="2710"/>
      <c r="AJ80" s="2710"/>
      <c r="AK80" s="2710"/>
      <c r="AL80" s="2710"/>
      <c r="AM80" s="2710"/>
      <c r="AN80" s="2710"/>
      <c r="AO80" s="2710"/>
      <c r="AP80" s="2710"/>
      <c r="AQ80" s="2710"/>
      <c r="AR80" s="2710"/>
      <c r="AS80" s="2710"/>
      <c r="AT80" s="2710"/>
      <c r="AU80" s="2710"/>
      <c r="AV80" s="2710"/>
      <c r="AW80" s="2710"/>
      <c r="AX80" s="2710"/>
      <c r="AY80" s="2710"/>
      <c r="AZ80" s="2710"/>
      <c r="BA80" s="2710"/>
      <c r="BB80" s="2710"/>
      <c r="BC80" s="2710"/>
      <c r="BD80" s="2710"/>
      <c r="BE80" s="2710"/>
      <c r="BF80" s="2710"/>
      <c r="BG80" s="2710"/>
      <c r="BH80" s="2710"/>
      <c r="BI80" s="2710"/>
      <c r="BJ80" s="2710"/>
      <c r="BK80" s="2710"/>
      <c r="BL80" s="2710"/>
      <c r="BM80" s="2710"/>
      <c r="BN80" s="2710"/>
      <c r="BO80" s="2710"/>
      <c r="BP80" s="2710"/>
      <c r="BQ80" s="2710"/>
      <c r="BR80" s="2710"/>
      <c r="BS80" s="2710"/>
      <c r="BT80" s="2710"/>
    </row>
    <row r="81" spans="1:72" x14ac:dyDescent="0.25">
      <c r="A81" s="2710"/>
      <c r="B81" s="2710"/>
      <c r="C81" s="2710"/>
      <c r="D81" s="2710"/>
      <c r="E81" s="2710"/>
      <c r="F81" s="2710"/>
      <c r="G81" s="2710"/>
      <c r="H81" s="2710"/>
      <c r="I81" s="2710"/>
      <c r="J81" s="2710"/>
      <c r="K81" s="2710"/>
      <c r="L81" s="2710"/>
      <c r="M81" s="2710"/>
      <c r="N81" s="2710"/>
      <c r="O81" s="2710"/>
      <c r="P81" s="2710"/>
      <c r="Q81" s="2710"/>
      <c r="R81" s="2710"/>
      <c r="S81" s="2710"/>
      <c r="T81" s="2710"/>
      <c r="U81" s="2710"/>
      <c r="V81" s="2710"/>
      <c r="W81" s="2710"/>
      <c r="X81" s="2710"/>
      <c r="Y81" s="2710"/>
      <c r="Z81" s="2710"/>
      <c r="AA81" s="2710"/>
      <c r="AB81" s="2710"/>
      <c r="AC81" s="2710"/>
      <c r="AD81" s="2710"/>
      <c r="AE81" s="2710"/>
      <c r="AF81" s="2710"/>
      <c r="AG81" s="2710"/>
      <c r="AH81" s="2710"/>
      <c r="AI81" s="2710"/>
      <c r="AJ81" s="2710"/>
      <c r="AK81" s="2710"/>
      <c r="AL81" s="2710"/>
      <c r="AM81" s="2710"/>
      <c r="AN81" s="2710"/>
      <c r="AO81" s="2710"/>
      <c r="AP81" s="2710"/>
      <c r="AQ81" s="2710"/>
      <c r="AR81" s="2710"/>
      <c r="AS81" s="2710"/>
      <c r="AT81" s="2710"/>
      <c r="AU81" s="2710"/>
      <c r="AV81" s="2710"/>
      <c r="AW81" s="2710"/>
      <c r="AX81" s="2710"/>
      <c r="AY81" s="2710"/>
      <c r="AZ81" s="2710"/>
      <c r="BA81" s="2710"/>
      <c r="BB81" s="2710"/>
      <c r="BC81" s="2710"/>
      <c r="BD81" s="2710"/>
      <c r="BE81" s="2710"/>
      <c r="BF81" s="2710"/>
      <c r="BG81" s="2710"/>
      <c r="BH81" s="2710"/>
      <c r="BI81" s="2710"/>
      <c r="BJ81" s="2710"/>
      <c r="BK81" s="2710"/>
      <c r="BL81" s="2710"/>
      <c r="BM81" s="2710"/>
      <c r="BN81" s="2710"/>
      <c r="BO81" s="2710"/>
      <c r="BP81" s="2710"/>
      <c r="BQ81" s="2710"/>
      <c r="BR81" s="2710"/>
      <c r="BS81" s="2710"/>
      <c r="BT81" s="2710"/>
    </row>
    <row r="82" spans="1:72" x14ac:dyDescent="0.25">
      <c r="A82" s="2710"/>
      <c r="B82" s="2710"/>
      <c r="C82" s="2710"/>
      <c r="D82" s="2710"/>
      <c r="E82" s="2710"/>
      <c r="F82" s="2710"/>
      <c r="G82" s="2710"/>
      <c r="H82" s="2710"/>
      <c r="I82" s="2710"/>
      <c r="J82" s="2710"/>
      <c r="K82" s="2710"/>
      <c r="L82" s="2710"/>
      <c r="M82" s="2710"/>
      <c r="N82" s="2710"/>
      <c r="O82" s="2710"/>
      <c r="P82" s="2710"/>
      <c r="Q82" s="2710"/>
      <c r="R82" s="2710"/>
      <c r="S82" s="2710"/>
      <c r="T82" s="2710"/>
      <c r="U82" s="2710"/>
      <c r="V82" s="2710"/>
      <c r="W82" s="2710"/>
      <c r="X82" s="2710"/>
      <c r="Y82" s="2710"/>
      <c r="Z82" s="2710"/>
      <c r="AA82" s="2710"/>
      <c r="AB82" s="2710"/>
      <c r="AC82" s="2710"/>
      <c r="AD82" s="2710"/>
      <c r="AE82" s="2710"/>
      <c r="AF82" s="2710"/>
      <c r="AG82" s="2710"/>
      <c r="AH82" s="2710"/>
      <c r="AI82" s="2710"/>
      <c r="AJ82" s="2710"/>
      <c r="AK82" s="2710"/>
      <c r="AL82" s="2710"/>
      <c r="AM82" s="2710"/>
      <c r="AN82" s="2710"/>
      <c r="AO82" s="2710"/>
      <c r="AP82" s="2710"/>
      <c r="AQ82" s="2710"/>
      <c r="AR82" s="2710"/>
      <c r="AS82" s="2710"/>
      <c r="AT82" s="2710"/>
      <c r="AU82" s="2710"/>
      <c r="AV82" s="2710"/>
      <c r="AW82" s="2710"/>
      <c r="AX82" s="2710"/>
      <c r="AY82" s="2710"/>
      <c r="AZ82" s="2710"/>
      <c r="BA82" s="2710"/>
      <c r="BB82" s="2710"/>
      <c r="BC82" s="2710"/>
      <c r="BD82" s="2710"/>
      <c r="BE82" s="2710"/>
      <c r="BF82" s="2710"/>
      <c r="BG82" s="2710"/>
      <c r="BH82" s="2710"/>
      <c r="BI82" s="2710"/>
      <c r="BJ82" s="2710"/>
      <c r="BK82" s="2710"/>
      <c r="BL82" s="2710"/>
      <c r="BM82" s="2710"/>
      <c r="BN82" s="2710"/>
      <c r="BO82" s="2710"/>
      <c r="BP82" s="2710"/>
      <c r="BQ82" s="2710"/>
      <c r="BR82" s="2710"/>
      <c r="BS82" s="2710"/>
      <c r="BT82" s="2710"/>
    </row>
    <row r="83" spans="1:72" x14ac:dyDescent="0.25">
      <c r="A83" s="2710"/>
      <c r="B83" s="2710"/>
      <c r="C83" s="2710"/>
      <c r="D83" s="2710"/>
      <c r="E83" s="2710"/>
      <c r="F83" s="2710"/>
      <c r="G83" s="2710"/>
      <c r="H83" s="2710"/>
      <c r="I83" s="2710"/>
      <c r="J83" s="2710"/>
      <c r="K83" s="2710"/>
      <c r="L83" s="2710"/>
      <c r="M83" s="2710"/>
      <c r="N83" s="2710"/>
      <c r="O83" s="2710"/>
      <c r="P83" s="2710"/>
      <c r="Q83" s="2710"/>
      <c r="R83" s="2710"/>
      <c r="S83" s="2710"/>
      <c r="T83" s="2710"/>
      <c r="U83" s="2710"/>
      <c r="V83" s="2710"/>
      <c r="W83" s="2710"/>
      <c r="X83" s="2710"/>
      <c r="Y83" s="2710"/>
      <c r="Z83" s="2710"/>
      <c r="AA83" s="2710"/>
      <c r="AB83" s="2710"/>
      <c r="AC83" s="2710"/>
      <c r="AD83" s="2710"/>
      <c r="AE83" s="2710"/>
      <c r="AF83" s="2710"/>
      <c r="AG83" s="2710"/>
      <c r="AH83" s="2710"/>
      <c r="AI83" s="2710"/>
      <c r="AJ83" s="2710"/>
      <c r="AK83" s="2710"/>
      <c r="AL83" s="2710"/>
      <c r="AM83" s="2710"/>
      <c r="AN83" s="2710"/>
      <c r="AO83" s="2710"/>
      <c r="AP83" s="2710"/>
      <c r="AQ83" s="2710"/>
      <c r="AR83" s="2710"/>
      <c r="AS83" s="2710"/>
      <c r="AT83" s="2710"/>
      <c r="AU83" s="2710"/>
      <c r="AV83" s="2710"/>
      <c r="AW83" s="2710"/>
      <c r="AX83" s="2710"/>
      <c r="AY83" s="2710"/>
      <c r="AZ83" s="2710"/>
      <c r="BA83" s="2710"/>
      <c r="BB83" s="2710"/>
      <c r="BC83" s="2710"/>
      <c r="BD83" s="2710"/>
      <c r="BE83" s="2710"/>
      <c r="BF83" s="2710"/>
      <c r="BG83" s="2710"/>
      <c r="BH83" s="2710"/>
      <c r="BI83" s="2710"/>
      <c r="BJ83" s="2710"/>
      <c r="BK83" s="2710"/>
      <c r="BL83" s="2710"/>
      <c r="BM83" s="2710"/>
      <c r="BN83" s="2710"/>
      <c r="BO83" s="2710"/>
      <c r="BP83" s="2710"/>
      <c r="BQ83" s="2710"/>
      <c r="BR83" s="2710"/>
      <c r="BS83" s="2710"/>
      <c r="BT83" s="2710"/>
    </row>
    <row r="84" spans="1:72" x14ac:dyDescent="0.25">
      <c r="A84" s="2710"/>
      <c r="B84" s="2710"/>
      <c r="C84" s="2710"/>
      <c r="D84" s="2710"/>
      <c r="E84" s="2710"/>
      <c r="F84" s="2710"/>
      <c r="G84" s="2710"/>
      <c r="H84" s="2710"/>
      <c r="I84" s="2710"/>
      <c r="J84" s="2710"/>
      <c r="K84" s="2710"/>
      <c r="L84" s="2710"/>
      <c r="M84" s="2710"/>
      <c r="N84" s="2710"/>
      <c r="O84" s="2710"/>
      <c r="P84" s="2710"/>
      <c r="Q84" s="2710"/>
      <c r="R84" s="2710"/>
      <c r="S84" s="2710"/>
      <c r="T84" s="2710"/>
      <c r="U84" s="2710"/>
      <c r="V84" s="2710"/>
      <c r="W84" s="2710"/>
      <c r="X84" s="2710"/>
      <c r="Y84" s="2710"/>
      <c r="Z84" s="2710"/>
      <c r="AA84" s="2710"/>
      <c r="AB84" s="2710"/>
      <c r="AC84" s="2710"/>
      <c r="AD84" s="2710"/>
      <c r="AE84" s="2710"/>
      <c r="AF84" s="2710"/>
      <c r="AG84" s="2710"/>
      <c r="AH84" s="2710"/>
      <c r="AI84" s="2710"/>
      <c r="AJ84" s="2710"/>
      <c r="AK84" s="2710"/>
      <c r="AL84" s="2710"/>
      <c r="AM84" s="2710"/>
      <c r="AN84" s="2710"/>
      <c r="AO84" s="2710"/>
      <c r="AP84" s="2710"/>
      <c r="AQ84" s="2710"/>
      <c r="AR84" s="2710"/>
      <c r="AS84" s="2710"/>
      <c r="AT84" s="2710"/>
      <c r="AU84" s="2710"/>
      <c r="AV84" s="2710"/>
      <c r="AW84" s="2710"/>
      <c r="AX84" s="2710"/>
      <c r="AY84" s="2710"/>
      <c r="AZ84" s="2710"/>
      <c r="BA84" s="2710"/>
      <c r="BB84" s="2710"/>
      <c r="BC84" s="2710"/>
      <c r="BD84" s="2710"/>
      <c r="BE84" s="2710"/>
      <c r="BF84" s="2710"/>
      <c r="BG84" s="2710"/>
      <c r="BH84" s="2710"/>
      <c r="BI84" s="2710"/>
      <c r="BJ84" s="2710"/>
      <c r="BK84" s="2710"/>
      <c r="BL84" s="2710"/>
      <c r="BM84" s="2710"/>
      <c r="BN84" s="2710"/>
      <c r="BO84" s="2710"/>
      <c r="BP84" s="2710"/>
      <c r="BQ84" s="2710"/>
      <c r="BR84" s="2710"/>
      <c r="BS84" s="2710"/>
      <c r="BT84" s="2710"/>
    </row>
    <row r="85" spans="1:72" x14ac:dyDescent="0.25">
      <c r="A85" s="2710"/>
      <c r="B85" s="2710"/>
      <c r="C85" s="2710"/>
      <c r="D85" s="2710"/>
      <c r="E85" s="2710"/>
      <c r="F85" s="2710"/>
      <c r="G85" s="2710"/>
      <c r="H85" s="2710"/>
      <c r="I85" s="2710"/>
      <c r="J85" s="2710"/>
      <c r="K85" s="2710"/>
      <c r="L85" s="2710"/>
      <c r="M85" s="2710"/>
      <c r="N85" s="2710"/>
      <c r="O85" s="2710"/>
      <c r="P85" s="2710"/>
      <c r="Q85" s="2710"/>
      <c r="R85" s="2710"/>
      <c r="S85" s="2710"/>
      <c r="T85" s="2710"/>
      <c r="U85" s="2710"/>
      <c r="V85" s="2710"/>
      <c r="W85" s="2710"/>
      <c r="X85" s="2710"/>
      <c r="Y85" s="2710"/>
      <c r="Z85" s="2710"/>
      <c r="AA85" s="2710"/>
      <c r="AB85" s="2710"/>
      <c r="AC85" s="2710"/>
      <c r="AD85" s="2710"/>
      <c r="AE85" s="2710"/>
      <c r="AF85" s="2710"/>
      <c r="AG85" s="2710"/>
      <c r="AH85" s="2710"/>
      <c r="AI85" s="2710"/>
      <c r="AJ85" s="2710"/>
      <c r="AK85" s="2710"/>
      <c r="AL85" s="2710"/>
      <c r="AM85" s="2710"/>
      <c r="AN85" s="2710"/>
      <c r="AO85" s="2710"/>
      <c r="AP85" s="2710"/>
      <c r="AQ85" s="2710"/>
      <c r="AR85" s="2710"/>
      <c r="AS85" s="2710"/>
      <c r="AT85" s="2710"/>
      <c r="AU85" s="2710"/>
      <c r="AV85" s="2710"/>
      <c r="AW85" s="2710"/>
      <c r="AX85" s="2710"/>
      <c r="AY85" s="2710"/>
      <c r="AZ85" s="2710"/>
      <c r="BA85" s="2710"/>
      <c r="BB85" s="2710"/>
      <c r="BC85" s="2710"/>
      <c r="BD85" s="2710"/>
      <c r="BE85" s="2710"/>
      <c r="BF85" s="2710"/>
      <c r="BG85" s="2710"/>
      <c r="BH85" s="2710"/>
      <c r="BI85" s="2710"/>
      <c r="BJ85" s="2710"/>
      <c r="BK85" s="2710"/>
      <c r="BL85" s="2710"/>
      <c r="BM85" s="2710"/>
      <c r="BN85" s="2710"/>
      <c r="BO85" s="2710"/>
      <c r="BP85" s="2710"/>
      <c r="BQ85" s="2710"/>
      <c r="BR85" s="2710"/>
      <c r="BS85" s="2710"/>
      <c r="BT85" s="2710"/>
    </row>
    <row r="86" spans="1:72" x14ac:dyDescent="0.25">
      <c r="A86" s="2710"/>
      <c r="B86" s="2710"/>
      <c r="C86" s="2710"/>
      <c r="D86" s="2710"/>
      <c r="E86" s="2710"/>
      <c r="F86" s="2710"/>
      <c r="G86" s="2710"/>
      <c r="H86" s="2710"/>
      <c r="I86" s="2710"/>
      <c r="J86" s="2710"/>
      <c r="K86" s="2710"/>
      <c r="L86" s="2710"/>
      <c r="M86" s="2710"/>
      <c r="N86" s="2710"/>
      <c r="O86" s="2710"/>
      <c r="P86" s="2710"/>
      <c r="Q86" s="2710"/>
      <c r="R86" s="2710"/>
      <c r="S86" s="2710"/>
      <c r="T86" s="2710"/>
      <c r="U86" s="2710"/>
      <c r="V86" s="2710"/>
      <c r="W86" s="2710"/>
      <c r="X86" s="2710"/>
      <c r="Y86" s="2710"/>
      <c r="Z86" s="2710"/>
      <c r="AA86" s="2710"/>
      <c r="AB86" s="2710"/>
      <c r="AC86" s="2710"/>
      <c r="AD86" s="2710"/>
      <c r="AE86" s="2710"/>
      <c r="AF86" s="2710"/>
      <c r="AG86" s="2710"/>
      <c r="AH86" s="2710"/>
      <c r="AI86" s="2710"/>
      <c r="AJ86" s="2710"/>
      <c r="AK86" s="2710"/>
      <c r="AL86" s="2710"/>
      <c r="AM86" s="2710"/>
      <c r="AN86" s="2710"/>
      <c r="AO86" s="2710"/>
      <c r="AP86" s="2710"/>
      <c r="AQ86" s="2710"/>
      <c r="AR86" s="2710"/>
      <c r="AS86" s="2710"/>
      <c r="AT86" s="2710"/>
      <c r="AU86" s="2710"/>
      <c r="AV86" s="2710"/>
      <c r="AW86" s="2710"/>
      <c r="AX86" s="2710"/>
      <c r="AY86" s="2710"/>
      <c r="AZ86" s="2710"/>
      <c r="BA86" s="2710"/>
      <c r="BB86" s="2710"/>
      <c r="BC86" s="2710"/>
      <c r="BD86" s="2710"/>
      <c r="BE86" s="2710"/>
      <c r="BF86" s="2710"/>
      <c r="BG86" s="2710"/>
      <c r="BH86" s="2710"/>
      <c r="BI86" s="2710"/>
      <c r="BJ86" s="2710"/>
      <c r="BK86" s="2710"/>
      <c r="BL86" s="2710"/>
      <c r="BM86" s="2710"/>
      <c r="BN86" s="2710"/>
      <c r="BO86" s="2710"/>
      <c r="BP86" s="2710"/>
      <c r="BQ86" s="2710"/>
      <c r="BR86" s="2710"/>
      <c r="BS86" s="2710"/>
      <c r="BT86" s="2710"/>
    </row>
    <row r="87" spans="1:72" x14ac:dyDescent="0.25">
      <c r="A87" s="2710"/>
      <c r="B87" s="2710"/>
      <c r="C87" s="2710"/>
      <c r="D87" s="2710"/>
      <c r="E87" s="2710"/>
      <c r="F87" s="2710"/>
      <c r="G87" s="2710"/>
      <c r="H87" s="2710"/>
      <c r="I87" s="2710"/>
      <c r="J87" s="2710"/>
      <c r="K87" s="2710"/>
      <c r="L87" s="2710"/>
      <c r="M87" s="2710"/>
      <c r="N87" s="2710"/>
      <c r="O87" s="2710"/>
      <c r="P87" s="2710"/>
      <c r="Q87" s="2710"/>
      <c r="R87" s="2710"/>
      <c r="S87" s="2710"/>
      <c r="T87" s="2710"/>
      <c r="U87" s="2710"/>
      <c r="V87" s="2710"/>
      <c r="W87" s="2710"/>
      <c r="X87" s="2710"/>
      <c r="Y87" s="2710"/>
      <c r="Z87" s="2710"/>
      <c r="AA87" s="2710"/>
      <c r="AB87" s="2710"/>
      <c r="AC87" s="2710"/>
      <c r="AD87" s="2710"/>
      <c r="AE87" s="2710"/>
      <c r="AF87" s="2710"/>
      <c r="AG87" s="2710"/>
      <c r="AH87" s="2710"/>
      <c r="AI87" s="2710"/>
      <c r="AJ87" s="2710"/>
      <c r="AK87" s="2710"/>
      <c r="AL87" s="2710"/>
      <c r="AM87" s="2710"/>
      <c r="AN87" s="2710"/>
      <c r="AO87" s="2710"/>
      <c r="AP87" s="2710"/>
      <c r="AQ87" s="2710"/>
      <c r="AR87" s="2710"/>
      <c r="AS87" s="2710"/>
      <c r="AT87" s="2710"/>
      <c r="AU87" s="2710"/>
      <c r="AV87" s="2710"/>
      <c r="AW87" s="2710"/>
      <c r="AX87" s="2710"/>
      <c r="AY87" s="2710"/>
      <c r="AZ87" s="2710"/>
      <c r="BA87" s="2710"/>
      <c r="BB87" s="2710"/>
      <c r="BC87" s="2710"/>
      <c r="BD87" s="2710"/>
      <c r="BE87" s="2710"/>
      <c r="BF87" s="2710"/>
      <c r="BG87" s="2710"/>
      <c r="BH87" s="2710"/>
      <c r="BI87" s="2710"/>
      <c r="BJ87" s="2710"/>
      <c r="BK87" s="2710"/>
      <c r="BL87" s="2710"/>
      <c r="BM87" s="2710"/>
      <c r="BN87" s="2710"/>
      <c r="BO87" s="2710"/>
      <c r="BP87" s="2710"/>
      <c r="BQ87" s="2710"/>
      <c r="BR87" s="2710"/>
      <c r="BS87" s="2710"/>
      <c r="BT87" s="2710"/>
    </row>
    <row r="88" spans="1:72" x14ac:dyDescent="0.25">
      <c r="A88" s="2710"/>
      <c r="B88" s="2710"/>
      <c r="C88" s="2710"/>
      <c r="D88" s="2710"/>
      <c r="E88" s="2710"/>
      <c r="F88" s="2710"/>
      <c r="G88" s="2710"/>
      <c r="H88" s="2710"/>
      <c r="I88" s="2710"/>
      <c r="J88" s="2710"/>
      <c r="K88" s="2710"/>
      <c r="L88" s="2710"/>
      <c r="M88" s="2710"/>
      <c r="N88" s="2710"/>
      <c r="O88" s="2710"/>
      <c r="P88" s="2710"/>
      <c r="Q88" s="2710"/>
      <c r="R88" s="2710"/>
      <c r="S88" s="2710"/>
      <c r="T88" s="2710"/>
      <c r="U88" s="2710"/>
      <c r="V88" s="2710"/>
      <c r="W88" s="2710"/>
      <c r="X88" s="2710"/>
      <c r="Y88" s="2710"/>
      <c r="Z88" s="2710"/>
      <c r="AA88" s="2710"/>
      <c r="AB88" s="2710"/>
      <c r="AC88" s="2710"/>
      <c r="AD88" s="2710"/>
      <c r="AE88" s="2710"/>
      <c r="AF88" s="2710"/>
      <c r="AG88" s="2710"/>
      <c r="AH88" s="2710"/>
      <c r="AI88" s="2710"/>
      <c r="AJ88" s="2710"/>
      <c r="AK88" s="2710"/>
      <c r="AL88" s="2710"/>
      <c r="AM88" s="2710"/>
      <c r="AN88" s="2710"/>
      <c r="AO88" s="2710"/>
      <c r="AP88" s="2710"/>
      <c r="AQ88" s="2710"/>
      <c r="AR88" s="2710"/>
      <c r="AS88" s="2710"/>
      <c r="AT88" s="2710"/>
      <c r="AU88" s="2710"/>
      <c r="AV88" s="2710"/>
      <c r="AW88" s="2710"/>
      <c r="AX88" s="2710"/>
      <c r="AY88" s="2710"/>
      <c r="AZ88" s="2710"/>
      <c r="BA88" s="2710"/>
      <c r="BB88" s="2710"/>
      <c r="BC88" s="2710"/>
      <c r="BD88" s="2710"/>
      <c r="BE88" s="2710"/>
      <c r="BF88" s="2710"/>
      <c r="BG88" s="2710"/>
      <c r="BH88" s="2710"/>
      <c r="BI88" s="2710"/>
      <c r="BJ88" s="2710"/>
      <c r="BK88" s="2710"/>
      <c r="BL88" s="2710"/>
      <c r="BM88" s="2710"/>
      <c r="BN88" s="2710"/>
      <c r="BO88" s="2710"/>
      <c r="BP88" s="2710"/>
      <c r="BQ88" s="2710"/>
      <c r="BR88" s="2710"/>
      <c r="BS88" s="2710"/>
      <c r="BT88" s="2710"/>
    </row>
    <row r="89" spans="1:72" x14ac:dyDescent="0.25">
      <c r="A89" s="2710"/>
      <c r="B89" s="2710"/>
      <c r="C89" s="2710"/>
      <c r="D89" s="2710"/>
      <c r="E89" s="2710"/>
      <c r="F89" s="2710"/>
      <c r="G89" s="2710"/>
      <c r="H89" s="2710"/>
      <c r="I89" s="2710"/>
      <c r="J89" s="2710"/>
      <c r="K89" s="2710"/>
      <c r="L89" s="2710"/>
      <c r="M89" s="2710"/>
      <c r="N89" s="2710"/>
      <c r="O89" s="2710"/>
      <c r="P89" s="2710"/>
      <c r="Q89" s="2710"/>
      <c r="R89" s="2710"/>
      <c r="S89" s="2710"/>
      <c r="T89" s="2710"/>
      <c r="U89" s="2710"/>
      <c r="V89" s="2710"/>
      <c r="W89" s="2710"/>
      <c r="X89" s="2710"/>
      <c r="Y89" s="2710"/>
      <c r="Z89" s="2710"/>
      <c r="AA89" s="2710"/>
      <c r="AB89" s="2710"/>
      <c r="AC89" s="2710"/>
      <c r="AD89" s="2710"/>
      <c r="AE89" s="2710"/>
      <c r="AF89" s="2710"/>
      <c r="AG89" s="2710"/>
      <c r="AH89" s="2710"/>
      <c r="AI89" s="2710"/>
      <c r="AJ89" s="2710"/>
      <c r="AK89" s="2710"/>
      <c r="AL89" s="2710"/>
      <c r="AM89" s="2710"/>
      <c r="AN89" s="2710"/>
      <c r="AO89" s="2710"/>
      <c r="AP89" s="2710"/>
      <c r="AQ89" s="2710"/>
      <c r="AR89" s="2710"/>
      <c r="AS89" s="2710"/>
      <c r="AT89" s="2710"/>
      <c r="AU89" s="2710"/>
      <c r="AV89" s="2710"/>
      <c r="AW89" s="2710"/>
      <c r="AX89" s="2710"/>
      <c r="AY89" s="2710"/>
      <c r="AZ89" s="2710"/>
      <c r="BA89" s="2710"/>
      <c r="BB89" s="2710"/>
      <c r="BC89" s="2710"/>
      <c r="BD89" s="2710"/>
      <c r="BE89" s="2710"/>
      <c r="BF89" s="2710"/>
      <c r="BG89" s="2710"/>
      <c r="BH89" s="2710"/>
      <c r="BI89" s="2710"/>
      <c r="BJ89" s="2710"/>
      <c r="BK89" s="2710"/>
      <c r="BL89" s="2710"/>
      <c r="BM89" s="2710"/>
      <c r="BN89" s="2710"/>
      <c r="BO89" s="2710"/>
      <c r="BP89" s="2710"/>
      <c r="BQ89" s="2710"/>
      <c r="BR89" s="2710"/>
      <c r="BS89" s="2710"/>
      <c r="BT89" s="2710"/>
    </row>
    <row r="90" spans="1:72" x14ac:dyDescent="0.25">
      <c r="A90" s="2710"/>
      <c r="B90" s="2710"/>
      <c r="C90" s="2710"/>
      <c r="D90" s="2710"/>
      <c r="E90" s="2710"/>
      <c r="F90" s="2710"/>
      <c r="G90" s="2710"/>
      <c r="H90" s="2710"/>
      <c r="I90" s="2710"/>
      <c r="J90" s="2710"/>
      <c r="K90" s="2710"/>
      <c r="L90" s="2710"/>
      <c r="M90" s="2710"/>
      <c r="N90" s="2710"/>
      <c r="O90" s="2710"/>
      <c r="P90" s="2710"/>
      <c r="Q90" s="2710"/>
      <c r="R90" s="2710"/>
      <c r="S90" s="2710"/>
      <c r="T90" s="2710"/>
      <c r="U90" s="2710"/>
      <c r="V90" s="2710"/>
      <c r="W90" s="2710"/>
      <c r="X90" s="2710"/>
      <c r="Y90" s="2710"/>
      <c r="Z90" s="2710"/>
      <c r="AA90" s="2710"/>
      <c r="AB90" s="2710"/>
      <c r="AC90" s="2710"/>
      <c r="AD90" s="2710"/>
      <c r="AE90" s="2710"/>
      <c r="AF90" s="2710"/>
      <c r="AG90" s="2710"/>
      <c r="AH90" s="2710"/>
      <c r="AI90" s="2710"/>
      <c r="AJ90" s="2710"/>
      <c r="AK90" s="2710"/>
      <c r="AL90" s="2710"/>
      <c r="AM90" s="2710"/>
      <c r="AN90" s="2710"/>
      <c r="AO90" s="2710"/>
      <c r="AP90" s="2710"/>
      <c r="AQ90" s="2710"/>
      <c r="AR90" s="2710"/>
      <c r="AS90" s="2710"/>
      <c r="AT90" s="2710"/>
      <c r="AU90" s="2710"/>
      <c r="AV90" s="2710"/>
      <c r="AW90" s="2710"/>
      <c r="AX90" s="2710"/>
      <c r="AY90" s="2710"/>
      <c r="AZ90" s="2710"/>
      <c r="BA90" s="2710"/>
      <c r="BB90" s="2710"/>
      <c r="BC90" s="2710"/>
      <c r="BD90" s="2710"/>
      <c r="BE90" s="2710"/>
      <c r="BF90" s="2710"/>
      <c r="BG90" s="2710"/>
      <c r="BH90" s="2710"/>
      <c r="BI90" s="2710"/>
      <c r="BJ90" s="2710"/>
      <c r="BK90" s="2710"/>
      <c r="BL90" s="2710"/>
      <c r="BM90" s="2710"/>
      <c r="BN90" s="2710"/>
      <c r="BO90" s="2710"/>
      <c r="BP90" s="2710"/>
      <c r="BQ90" s="2710"/>
      <c r="BR90" s="2710"/>
      <c r="BS90" s="2710"/>
      <c r="BT90" s="2710"/>
    </row>
    <row r="91" spans="1:72" x14ac:dyDescent="0.25">
      <c r="A91" s="2710"/>
      <c r="B91" s="2710"/>
      <c r="C91" s="2710"/>
      <c r="D91" s="2710"/>
      <c r="E91" s="2710"/>
      <c r="F91" s="2710"/>
      <c r="G91" s="2710"/>
      <c r="H91" s="2710"/>
      <c r="I91" s="2710"/>
      <c r="J91" s="2710"/>
      <c r="K91" s="2710"/>
      <c r="L91" s="2710"/>
      <c r="M91" s="2710"/>
      <c r="N91" s="2710"/>
      <c r="O91" s="2710"/>
      <c r="P91" s="2710"/>
      <c r="Q91" s="2710"/>
      <c r="R91" s="2710"/>
      <c r="S91" s="2710"/>
      <c r="T91" s="2710"/>
      <c r="U91" s="2710"/>
      <c r="V91" s="2710"/>
      <c r="W91" s="2710"/>
      <c r="X91" s="2710"/>
      <c r="Y91" s="2710"/>
      <c r="Z91" s="2710"/>
      <c r="AA91" s="2710"/>
      <c r="AB91" s="2710"/>
      <c r="AC91" s="2710"/>
      <c r="AD91" s="2710"/>
      <c r="AE91" s="2710"/>
      <c r="AF91" s="2710"/>
      <c r="AG91" s="2710"/>
      <c r="AH91" s="2710"/>
      <c r="AI91" s="2710"/>
      <c r="AJ91" s="2710"/>
      <c r="AK91" s="2710"/>
      <c r="AL91" s="2710"/>
      <c r="AM91" s="2710"/>
      <c r="AN91" s="2710"/>
      <c r="AO91" s="2710"/>
      <c r="AP91" s="2710"/>
      <c r="AQ91" s="2710"/>
      <c r="AR91" s="2710"/>
      <c r="AS91" s="2710"/>
      <c r="AT91" s="2710"/>
      <c r="AU91" s="2710"/>
      <c r="AV91" s="2710"/>
      <c r="AW91" s="2710"/>
      <c r="AX91" s="2710"/>
      <c r="AY91" s="2710"/>
      <c r="AZ91" s="2710"/>
      <c r="BA91" s="2710"/>
      <c r="BB91" s="2710"/>
      <c r="BC91" s="2710"/>
      <c r="BD91" s="2710"/>
      <c r="BE91" s="2710"/>
      <c r="BF91" s="2710"/>
      <c r="BG91" s="2710"/>
      <c r="BH91" s="2710"/>
      <c r="BI91" s="2710"/>
      <c r="BJ91" s="2710"/>
      <c r="BK91" s="2710"/>
      <c r="BL91" s="2710"/>
      <c r="BM91" s="2710"/>
      <c r="BN91" s="2710"/>
      <c r="BO91" s="2710"/>
      <c r="BP91" s="2710"/>
      <c r="BQ91" s="2710"/>
      <c r="BR91" s="2710"/>
      <c r="BS91" s="2710"/>
      <c r="BT91" s="2710"/>
    </row>
    <row r="92" spans="1:72" x14ac:dyDescent="0.25">
      <c r="A92" s="2710"/>
      <c r="B92" s="2710"/>
      <c r="C92" s="2710"/>
      <c r="D92" s="2710"/>
      <c r="E92" s="2710"/>
      <c r="F92" s="2710"/>
      <c r="G92" s="2710"/>
      <c r="H92" s="2710"/>
      <c r="I92" s="2710"/>
      <c r="J92" s="2710"/>
      <c r="K92" s="2710"/>
      <c r="L92" s="2710"/>
      <c r="M92" s="2710"/>
      <c r="N92" s="2710"/>
      <c r="O92" s="2710"/>
      <c r="P92" s="2710"/>
      <c r="Q92" s="2710"/>
      <c r="R92" s="2710"/>
      <c r="S92" s="2710"/>
      <c r="T92" s="2710"/>
      <c r="U92" s="2710"/>
      <c r="V92" s="2710"/>
      <c r="W92" s="2710"/>
      <c r="X92" s="2710"/>
      <c r="Y92" s="2710"/>
      <c r="Z92" s="2710"/>
      <c r="AA92" s="2710"/>
      <c r="AB92" s="2710"/>
      <c r="AC92" s="2710"/>
      <c r="AD92" s="2710"/>
      <c r="AE92" s="2710"/>
      <c r="AF92" s="2710"/>
      <c r="AG92" s="2710"/>
      <c r="AH92" s="2710"/>
      <c r="AI92" s="2710"/>
      <c r="AJ92" s="2710"/>
      <c r="AK92" s="2710"/>
      <c r="AL92" s="2710"/>
      <c r="AM92" s="2710"/>
      <c r="AN92" s="2710"/>
      <c r="AO92" s="2710"/>
      <c r="AP92" s="2710"/>
      <c r="AQ92" s="2710"/>
      <c r="AR92" s="2710"/>
      <c r="AS92" s="2710"/>
      <c r="AT92" s="2710"/>
      <c r="AU92" s="2710"/>
      <c r="AV92" s="2710"/>
      <c r="AW92" s="2710"/>
      <c r="AX92" s="2710"/>
      <c r="AY92" s="2710"/>
      <c r="AZ92" s="2710"/>
      <c r="BA92" s="2710"/>
      <c r="BB92" s="2710"/>
      <c r="BC92" s="2710"/>
      <c r="BD92" s="2710"/>
      <c r="BE92" s="2710"/>
      <c r="BF92" s="2710"/>
      <c r="BG92" s="2710"/>
      <c r="BH92" s="2710"/>
      <c r="BI92" s="2710"/>
      <c r="BJ92" s="2710"/>
      <c r="BK92" s="2710"/>
      <c r="BL92" s="2710"/>
      <c r="BM92" s="2710"/>
      <c r="BN92" s="2710"/>
      <c r="BO92" s="2710"/>
      <c r="BP92" s="2710"/>
      <c r="BQ92" s="2710"/>
      <c r="BR92" s="2710"/>
      <c r="BS92" s="2710"/>
      <c r="BT92" s="2710"/>
    </row>
    <row r="93" spans="1:72" x14ac:dyDescent="0.25">
      <c r="A93" s="2710"/>
      <c r="B93" s="2710"/>
      <c r="C93" s="2710"/>
      <c r="D93" s="2710"/>
      <c r="E93" s="2710"/>
      <c r="F93" s="2710"/>
      <c r="G93" s="2710"/>
      <c r="H93" s="2710"/>
      <c r="I93" s="2710"/>
      <c r="J93" s="2710"/>
      <c r="K93" s="2710"/>
      <c r="L93" s="2710"/>
      <c r="M93" s="2710"/>
      <c r="N93" s="2710"/>
      <c r="O93" s="2710"/>
      <c r="P93" s="2710"/>
      <c r="Q93" s="2710"/>
      <c r="R93" s="2710"/>
      <c r="S93" s="2710"/>
      <c r="T93" s="2710"/>
      <c r="U93" s="2710"/>
      <c r="V93" s="2710"/>
      <c r="W93" s="2710"/>
      <c r="X93" s="2710"/>
      <c r="Y93" s="2710"/>
      <c r="Z93" s="2710"/>
      <c r="AA93" s="2710"/>
      <c r="AB93" s="2710"/>
      <c r="AC93" s="2710"/>
      <c r="AD93" s="2710"/>
      <c r="AE93" s="2710"/>
      <c r="AF93" s="2710"/>
      <c r="AG93" s="2710"/>
      <c r="AH93" s="2710"/>
      <c r="AI93" s="2710"/>
      <c r="AJ93" s="2710"/>
      <c r="AK93" s="2710"/>
      <c r="AL93" s="2710"/>
      <c r="AM93" s="2710"/>
      <c r="AN93" s="2710"/>
      <c r="AO93" s="2710"/>
      <c r="AP93" s="2710"/>
      <c r="AQ93" s="2710"/>
      <c r="AR93" s="2710"/>
      <c r="AS93" s="2710"/>
      <c r="AT93" s="2710"/>
      <c r="AU93" s="2710"/>
      <c r="AV93" s="2710"/>
      <c r="AW93" s="2710"/>
      <c r="AX93" s="2710"/>
      <c r="AY93" s="2710"/>
      <c r="AZ93" s="2710"/>
      <c r="BA93" s="2710"/>
      <c r="BB93" s="2710"/>
      <c r="BC93" s="2710"/>
      <c r="BD93" s="2710"/>
      <c r="BE93" s="2710"/>
      <c r="BF93" s="2710"/>
      <c r="BG93" s="2710"/>
      <c r="BH93" s="2710"/>
      <c r="BI93" s="2710"/>
      <c r="BJ93" s="2710"/>
      <c r="BK93" s="2710"/>
      <c r="BL93" s="2710"/>
      <c r="BM93" s="2710"/>
      <c r="BN93" s="2710"/>
      <c r="BO93" s="2710"/>
      <c r="BP93" s="2710"/>
      <c r="BQ93" s="2710"/>
      <c r="BR93" s="2710"/>
      <c r="BS93" s="2710"/>
      <c r="BT93" s="2710"/>
    </row>
    <row r="94" spans="1:72" x14ac:dyDescent="0.25">
      <c r="A94" s="2710"/>
      <c r="B94" s="2710"/>
      <c r="C94" s="2710"/>
      <c r="D94" s="2710"/>
      <c r="E94" s="2710"/>
      <c r="F94" s="2710"/>
      <c r="G94" s="2710"/>
      <c r="H94" s="2710"/>
      <c r="I94" s="2710"/>
      <c r="J94" s="2710"/>
      <c r="K94" s="2710"/>
      <c r="L94" s="2710"/>
      <c r="M94" s="2710"/>
      <c r="N94" s="2710"/>
      <c r="O94" s="2710"/>
      <c r="P94" s="2710"/>
      <c r="Q94" s="2710"/>
      <c r="R94" s="2710"/>
      <c r="S94" s="2710"/>
      <c r="T94" s="2710"/>
      <c r="U94" s="2710"/>
      <c r="V94" s="2710"/>
      <c r="W94" s="2710"/>
      <c r="X94" s="2710"/>
      <c r="Y94" s="2710"/>
      <c r="Z94" s="2710"/>
      <c r="AA94" s="2710"/>
      <c r="AB94" s="2710"/>
      <c r="AC94" s="2710"/>
      <c r="AD94" s="2710"/>
      <c r="AE94" s="2710"/>
      <c r="AF94" s="2710"/>
      <c r="AG94" s="2710"/>
      <c r="AH94" s="2710"/>
      <c r="AI94" s="2710"/>
      <c r="AJ94" s="2710"/>
      <c r="AK94" s="2710"/>
      <c r="AL94" s="2710"/>
      <c r="AM94" s="2710"/>
      <c r="AN94" s="2710"/>
      <c r="AO94" s="2710"/>
      <c r="AP94" s="2710"/>
      <c r="AQ94" s="2710"/>
      <c r="AR94" s="2710"/>
      <c r="AS94" s="2710"/>
      <c r="AT94" s="2710"/>
      <c r="AU94" s="2710"/>
      <c r="AV94" s="2710"/>
      <c r="AW94" s="2710"/>
      <c r="AX94" s="2710"/>
      <c r="AY94" s="2710"/>
      <c r="AZ94" s="2710"/>
      <c r="BA94" s="2710"/>
      <c r="BB94" s="2710"/>
      <c r="BC94" s="2710"/>
      <c r="BD94" s="2710"/>
      <c r="BE94" s="2710"/>
      <c r="BF94" s="2710"/>
      <c r="BG94" s="2710"/>
      <c r="BH94" s="2710"/>
      <c r="BI94" s="2710"/>
      <c r="BJ94" s="2710"/>
      <c r="BK94" s="2710"/>
      <c r="BL94" s="2710"/>
      <c r="BM94" s="2710"/>
      <c r="BN94" s="2710"/>
      <c r="BO94" s="2710"/>
      <c r="BP94" s="2710"/>
      <c r="BQ94" s="2710"/>
      <c r="BR94" s="2710"/>
      <c r="BS94" s="2710"/>
      <c r="BT94" s="2710"/>
    </row>
    <row r="95" spans="1:72" x14ac:dyDescent="0.25">
      <c r="A95" s="2710"/>
      <c r="B95" s="2710"/>
      <c r="C95" s="2710"/>
      <c r="D95" s="2710"/>
      <c r="E95" s="2710"/>
      <c r="F95" s="2710"/>
      <c r="G95" s="2710"/>
      <c r="H95" s="2710"/>
      <c r="I95" s="2710"/>
      <c r="J95" s="2710"/>
      <c r="K95" s="2710"/>
      <c r="L95" s="2710"/>
      <c r="M95" s="2710"/>
      <c r="N95" s="2710"/>
      <c r="O95" s="2710"/>
      <c r="P95" s="2710"/>
      <c r="Q95" s="2710"/>
      <c r="R95" s="2710"/>
      <c r="S95" s="2710"/>
      <c r="T95" s="2710"/>
      <c r="U95" s="2710"/>
      <c r="V95" s="2710"/>
      <c r="W95" s="2710"/>
      <c r="X95" s="2710"/>
      <c r="Y95" s="2710"/>
      <c r="Z95" s="2710"/>
      <c r="AA95" s="2710"/>
      <c r="AB95" s="2710"/>
      <c r="AC95" s="2710"/>
      <c r="AD95" s="2710"/>
      <c r="AE95" s="2710"/>
      <c r="AF95" s="2710"/>
      <c r="AG95" s="2710"/>
      <c r="AH95" s="2710"/>
      <c r="AI95" s="2710"/>
      <c r="AJ95" s="2710"/>
      <c r="AK95" s="2710"/>
      <c r="AL95" s="2710"/>
      <c r="AM95" s="2710"/>
      <c r="AN95" s="2710"/>
      <c r="AO95" s="2710"/>
      <c r="AP95" s="2710"/>
      <c r="AQ95" s="2710"/>
      <c r="AR95" s="2710"/>
      <c r="AS95" s="2710"/>
      <c r="AT95" s="2710"/>
      <c r="AU95" s="2710"/>
      <c r="AV95" s="2710"/>
      <c r="AW95" s="2710"/>
      <c r="AX95" s="2710"/>
      <c r="AY95" s="2710"/>
      <c r="AZ95" s="2710"/>
      <c r="BA95" s="2710"/>
      <c r="BB95" s="2710"/>
      <c r="BC95" s="2710"/>
      <c r="BD95" s="2710"/>
      <c r="BE95" s="2710"/>
      <c r="BF95" s="2710"/>
      <c r="BG95" s="2710"/>
      <c r="BH95" s="2710"/>
      <c r="BI95" s="2710"/>
      <c r="BJ95" s="2710"/>
      <c r="BK95" s="2710"/>
      <c r="BL95" s="2710"/>
      <c r="BM95" s="2710"/>
      <c r="BN95" s="2710"/>
      <c r="BO95" s="2710"/>
      <c r="BP95" s="2710"/>
      <c r="BQ95" s="2710"/>
      <c r="BR95" s="2710"/>
      <c r="BS95" s="2710"/>
      <c r="BT95" s="2710"/>
    </row>
    <row r="96" spans="1:72" x14ac:dyDescent="0.25">
      <c r="A96" s="2710"/>
      <c r="B96" s="2710"/>
      <c r="C96" s="2710"/>
      <c r="D96" s="2710"/>
      <c r="E96" s="2710"/>
      <c r="F96" s="2710"/>
      <c r="G96" s="2710"/>
      <c r="H96" s="2710"/>
      <c r="I96" s="2710"/>
      <c r="J96" s="2710"/>
      <c r="K96" s="2710"/>
      <c r="L96" s="2710"/>
      <c r="M96" s="2710"/>
      <c r="N96" s="2710"/>
      <c r="O96" s="2710"/>
      <c r="P96" s="2710"/>
      <c r="Q96" s="2710"/>
      <c r="R96" s="2710"/>
      <c r="S96" s="2710"/>
      <c r="T96" s="2710"/>
      <c r="U96" s="2710"/>
      <c r="V96" s="2710"/>
      <c r="W96" s="2710"/>
      <c r="X96" s="2710"/>
      <c r="Y96" s="2710"/>
      <c r="Z96" s="2710"/>
      <c r="AA96" s="2710"/>
      <c r="AB96" s="2710"/>
      <c r="AC96" s="2710"/>
      <c r="AD96" s="2710"/>
      <c r="AE96" s="2710"/>
      <c r="AF96" s="2710"/>
      <c r="AG96" s="2710"/>
      <c r="AH96" s="2710"/>
      <c r="AI96" s="2710"/>
      <c r="AJ96" s="2710"/>
      <c r="AK96" s="2710"/>
      <c r="AL96" s="2710"/>
      <c r="AM96" s="2710"/>
      <c r="AN96" s="2710"/>
      <c r="AO96" s="2710"/>
      <c r="AP96" s="2710"/>
      <c r="AQ96" s="2710"/>
      <c r="AR96" s="2710"/>
      <c r="AS96" s="2710"/>
      <c r="AT96" s="2710"/>
      <c r="AU96" s="2710"/>
      <c r="AV96" s="2710"/>
      <c r="AW96" s="2710"/>
      <c r="AX96" s="2710"/>
      <c r="AY96" s="2710"/>
      <c r="AZ96" s="2710"/>
      <c r="BA96" s="2710"/>
      <c r="BB96" s="2710"/>
      <c r="BC96" s="2710"/>
      <c r="BD96" s="2710"/>
      <c r="BE96" s="2710"/>
      <c r="BF96" s="2710"/>
      <c r="BG96" s="2710"/>
      <c r="BH96" s="2710"/>
      <c r="BI96" s="2710"/>
      <c r="BJ96" s="2710"/>
      <c r="BK96" s="2710"/>
      <c r="BL96" s="2710"/>
      <c r="BM96" s="2710"/>
      <c r="BN96" s="2710"/>
      <c r="BO96" s="2710"/>
      <c r="BP96" s="2710"/>
      <c r="BQ96" s="2710"/>
      <c r="BR96" s="2710"/>
      <c r="BS96" s="2710"/>
      <c r="BT96" s="2710"/>
    </row>
    <row r="97" spans="1:72" x14ac:dyDescent="0.25">
      <c r="A97" s="2710"/>
      <c r="B97" s="2710"/>
      <c r="C97" s="2710"/>
      <c r="D97" s="2710"/>
      <c r="E97" s="2710"/>
      <c r="F97" s="2710"/>
      <c r="G97" s="2710"/>
      <c r="H97" s="2710"/>
      <c r="I97" s="2710"/>
      <c r="J97" s="2710"/>
      <c r="K97" s="2710"/>
      <c r="L97" s="2710"/>
      <c r="M97" s="2710"/>
      <c r="N97" s="2710"/>
      <c r="O97" s="2710"/>
      <c r="P97" s="2710"/>
      <c r="Q97" s="2710"/>
      <c r="R97" s="2710"/>
      <c r="S97" s="2710"/>
      <c r="T97" s="2710"/>
      <c r="U97" s="2710"/>
      <c r="V97" s="2710"/>
      <c r="W97" s="2710"/>
      <c r="X97" s="2710"/>
      <c r="Y97" s="2710"/>
      <c r="Z97" s="2710"/>
      <c r="AA97" s="2710"/>
      <c r="AB97" s="2710"/>
      <c r="AC97" s="2710"/>
      <c r="AD97" s="2710"/>
      <c r="AE97" s="2710"/>
      <c r="AF97" s="2710"/>
      <c r="AG97" s="2710"/>
      <c r="AH97" s="2710"/>
      <c r="AI97" s="2710"/>
      <c r="AJ97" s="2710"/>
      <c r="AK97" s="2710"/>
      <c r="AL97" s="2710"/>
      <c r="AM97" s="2710"/>
      <c r="AN97" s="2710"/>
      <c r="AO97" s="2710"/>
      <c r="AP97" s="2710"/>
      <c r="AQ97" s="2710"/>
      <c r="AR97" s="2710"/>
      <c r="AS97" s="2710"/>
      <c r="AT97" s="2710"/>
      <c r="AU97" s="2710"/>
      <c r="AV97" s="2710"/>
      <c r="AW97" s="2710"/>
      <c r="AX97" s="2710"/>
      <c r="AY97" s="2710"/>
      <c r="AZ97" s="2710"/>
      <c r="BA97" s="2710"/>
      <c r="BB97" s="2710"/>
      <c r="BC97" s="2710"/>
      <c r="BD97" s="2710"/>
      <c r="BE97" s="2710"/>
      <c r="BF97" s="2710"/>
      <c r="BG97" s="2710"/>
      <c r="BH97" s="2710"/>
      <c r="BI97" s="2710"/>
      <c r="BJ97" s="2710"/>
      <c r="BK97" s="2710"/>
      <c r="BL97" s="2710"/>
      <c r="BM97" s="2710"/>
      <c r="BN97" s="2710"/>
      <c r="BO97" s="2710"/>
      <c r="BP97" s="2710"/>
      <c r="BQ97" s="2710"/>
      <c r="BR97" s="2710"/>
      <c r="BS97" s="2710"/>
      <c r="BT97" s="2710"/>
    </row>
    <row r="98" spans="1:72" x14ac:dyDescent="0.25">
      <c r="A98" s="2710"/>
      <c r="B98" s="2710"/>
      <c r="C98" s="2710"/>
      <c r="D98" s="2710"/>
      <c r="E98" s="2710"/>
      <c r="F98" s="2710"/>
      <c r="G98" s="2710"/>
      <c r="H98" s="2710"/>
      <c r="I98" s="2710"/>
      <c r="J98" s="2710"/>
      <c r="K98" s="2710"/>
      <c r="L98" s="2710"/>
      <c r="M98" s="2710"/>
      <c r="N98" s="2710"/>
      <c r="O98" s="2710"/>
      <c r="P98" s="2710"/>
      <c r="Q98" s="2710"/>
      <c r="R98" s="2710"/>
      <c r="S98" s="2710"/>
      <c r="T98" s="2710"/>
      <c r="U98" s="2710"/>
      <c r="V98" s="2710"/>
      <c r="W98" s="2710"/>
      <c r="X98" s="2710"/>
      <c r="Y98" s="2710"/>
      <c r="Z98" s="2710"/>
      <c r="AA98" s="2710"/>
      <c r="AB98" s="2710"/>
      <c r="AC98" s="2710"/>
      <c r="AD98" s="2710"/>
      <c r="AE98" s="2710"/>
      <c r="AF98" s="2710"/>
      <c r="AG98" s="2710"/>
      <c r="AH98" s="2710"/>
      <c r="AI98" s="2710"/>
      <c r="AJ98" s="2710"/>
      <c r="AK98" s="2710"/>
      <c r="AL98" s="2710"/>
      <c r="AM98" s="2710"/>
      <c r="AN98" s="2710"/>
      <c r="AO98" s="2710"/>
      <c r="AP98" s="2710"/>
      <c r="AQ98" s="2710"/>
      <c r="AR98" s="2710"/>
      <c r="AS98" s="2710"/>
      <c r="AT98" s="2710"/>
      <c r="AU98" s="2710"/>
      <c r="AV98" s="2710"/>
      <c r="AW98" s="2710"/>
      <c r="AX98" s="2710"/>
      <c r="AY98" s="2710"/>
      <c r="AZ98" s="2710"/>
      <c r="BA98" s="2710"/>
      <c r="BB98" s="2710"/>
      <c r="BC98" s="2710"/>
      <c r="BD98" s="2710"/>
      <c r="BE98" s="2710"/>
      <c r="BF98" s="2710"/>
      <c r="BG98" s="2710"/>
      <c r="BH98" s="2710"/>
      <c r="BI98" s="2710"/>
      <c r="BJ98" s="2710"/>
      <c r="BK98" s="2710"/>
      <c r="BL98" s="2710"/>
      <c r="BM98" s="2710"/>
      <c r="BN98" s="2710"/>
      <c r="BO98" s="2710"/>
      <c r="BP98" s="2710"/>
      <c r="BQ98" s="2710"/>
      <c r="BR98" s="2710"/>
      <c r="BS98" s="2710"/>
      <c r="BT98" s="2710"/>
    </row>
    <row r="99" spans="1:72" x14ac:dyDescent="0.25">
      <c r="A99" s="2710"/>
      <c r="B99" s="2710"/>
      <c r="C99" s="2710"/>
      <c r="D99" s="2710"/>
      <c r="E99" s="2710"/>
      <c r="F99" s="2710"/>
      <c r="G99" s="2710"/>
      <c r="H99" s="2710"/>
      <c r="I99" s="2710"/>
      <c r="J99" s="2710"/>
      <c r="K99" s="2710"/>
      <c r="L99" s="2710"/>
      <c r="M99" s="2710"/>
      <c r="N99" s="2710"/>
      <c r="O99" s="2710"/>
      <c r="P99" s="2710"/>
      <c r="Q99" s="2710"/>
      <c r="R99" s="2710"/>
      <c r="S99" s="2710"/>
      <c r="T99" s="2710"/>
      <c r="U99" s="2710"/>
      <c r="V99" s="2710"/>
      <c r="W99" s="2710"/>
      <c r="X99" s="2710"/>
      <c r="Y99" s="2710"/>
      <c r="Z99" s="2710"/>
      <c r="AA99" s="2710"/>
      <c r="AB99" s="2710"/>
      <c r="AC99" s="2710"/>
      <c r="AD99" s="2710"/>
      <c r="AE99" s="2710"/>
      <c r="AF99" s="2710"/>
      <c r="AG99" s="2710"/>
      <c r="AH99" s="2710"/>
      <c r="AI99" s="2710"/>
      <c r="AJ99" s="2710"/>
      <c r="AK99" s="2710"/>
      <c r="AL99" s="2710"/>
      <c r="AM99" s="2710"/>
      <c r="AN99" s="2710"/>
      <c r="AO99" s="2710"/>
      <c r="AP99" s="2710"/>
      <c r="AQ99" s="2710"/>
      <c r="AR99" s="2710"/>
      <c r="AS99" s="2710"/>
      <c r="AT99" s="2710"/>
      <c r="AU99" s="2710"/>
      <c r="AV99" s="2710"/>
      <c r="AW99" s="2710"/>
      <c r="AX99" s="2710"/>
      <c r="AY99" s="2710"/>
      <c r="AZ99" s="2710"/>
      <c r="BA99" s="2710"/>
      <c r="BB99" s="2710"/>
      <c r="BC99" s="2710"/>
      <c r="BD99" s="2710"/>
      <c r="BE99" s="2710"/>
      <c r="BF99" s="2710"/>
      <c r="BG99" s="2710"/>
      <c r="BH99" s="2710"/>
      <c r="BI99" s="2710"/>
      <c r="BJ99" s="2710"/>
      <c r="BK99" s="2710"/>
      <c r="BL99" s="2710"/>
      <c r="BM99" s="2710"/>
      <c r="BN99" s="2710"/>
      <c r="BO99" s="2710"/>
      <c r="BP99" s="2710"/>
      <c r="BQ99" s="2710"/>
      <c r="BR99" s="2710"/>
      <c r="BS99" s="2710"/>
      <c r="BT99" s="2710"/>
    </row>
    <row r="100" spans="1:72" x14ac:dyDescent="0.25">
      <c r="A100" s="2710"/>
      <c r="B100" s="2710"/>
      <c r="C100" s="2710"/>
      <c r="D100" s="2710"/>
      <c r="E100" s="2710"/>
      <c r="F100" s="2710"/>
      <c r="G100" s="2710"/>
      <c r="H100" s="2710"/>
      <c r="I100" s="2710"/>
      <c r="J100" s="2710"/>
      <c r="K100" s="2710"/>
      <c r="L100" s="2710"/>
      <c r="M100" s="2710"/>
      <c r="N100" s="2710"/>
      <c r="O100" s="2710"/>
      <c r="P100" s="2710"/>
      <c r="Q100" s="2710"/>
      <c r="R100" s="2710"/>
      <c r="S100" s="2710"/>
      <c r="T100" s="2710"/>
      <c r="U100" s="2710"/>
      <c r="V100" s="2710"/>
      <c r="W100" s="2710"/>
      <c r="X100" s="2710"/>
      <c r="Y100" s="2710"/>
      <c r="Z100" s="2710"/>
      <c r="AA100" s="2710"/>
      <c r="AB100" s="2710"/>
      <c r="AC100" s="2710"/>
      <c r="AD100" s="2710"/>
      <c r="AE100" s="2710"/>
      <c r="AF100" s="2710"/>
      <c r="AG100" s="2710"/>
      <c r="AH100" s="2710"/>
      <c r="AI100" s="2710"/>
      <c r="AJ100" s="2710"/>
      <c r="AK100" s="2710"/>
      <c r="AL100" s="2710"/>
      <c r="AM100" s="2710"/>
      <c r="AN100" s="2710"/>
      <c r="AO100" s="2710"/>
      <c r="AP100" s="2710"/>
      <c r="AQ100" s="2710"/>
      <c r="AR100" s="2710"/>
      <c r="AS100" s="2710"/>
      <c r="AT100" s="2710"/>
      <c r="AU100" s="2710"/>
      <c r="AV100" s="2710"/>
      <c r="AW100" s="2710"/>
      <c r="AX100" s="2710"/>
      <c r="AY100" s="2710"/>
      <c r="AZ100" s="2710"/>
      <c r="BA100" s="2710"/>
      <c r="BB100" s="2710"/>
      <c r="BC100" s="2710"/>
      <c r="BD100" s="2710"/>
      <c r="BE100" s="2710"/>
      <c r="BF100" s="2710"/>
      <c r="BG100" s="2710"/>
      <c r="BH100" s="2710"/>
      <c r="BI100" s="2710"/>
      <c r="BJ100" s="2710"/>
      <c r="BK100" s="2710"/>
      <c r="BL100" s="2710"/>
      <c r="BM100" s="2710"/>
      <c r="BN100" s="2710"/>
      <c r="BO100" s="2710"/>
      <c r="BP100" s="2710"/>
      <c r="BQ100" s="2710"/>
      <c r="BR100" s="2710"/>
      <c r="BS100" s="2710"/>
      <c r="BT100" s="2710"/>
    </row>
    <row r="101" spans="1:72" x14ac:dyDescent="0.25">
      <c r="A101" s="2710"/>
      <c r="B101" s="2710"/>
      <c r="C101" s="2710"/>
      <c r="D101" s="2710"/>
      <c r="E101" s="2710"/>
      <c r="F101" s="2710"/>
      <c r="G101" s="2710"/>
      <c r="H101" s="2710"/>
      <c r="I101" s="2710"/>
      <c r="J101" s="2710"/>
      <c r="K101" s="2710"/>
      <c r="L101" s="2710"/>
      <c r="M101" s="2710"/>
      <c r="N101" s="2710"/>
      <c r="O101" s="2710"/>
      <c r="P101" s="2710"/>
      <c r="Q101" s="2710"/>
      <c r="R101" s="2710"/>
      <c r="S101" s="2710"/>
      <c r="T101" s="2710"/>
      <c r="U101" s="2710"/>
      <c r="V101" s="2710"/>
      <c r="W101" s="2710"/>
      <c r="X101" s="2710"/>
      <c r="Y101" s="2710"/>
      <c r="Z101" s="2710"/>
      <c r="AA101" s="2710"/>
      <c r="AB101" s="2710"/>
      <c r="AC101" s="2710"/>
      <c r="AD101" s="2710"/>
      <c r="AE101" s="2710"/>
      <c r="AF101" s="2710"/>
      <c r="AG101" s="2710"/>
      <c r="AH101" s="2710"/>
      <c r="AI101" s="2710"/>
      <c r="AJ101" s="2710"/>
      <c r="AK101" s="2710"/>
      <c r="AL101" s="2710"/>
      <c r="AM101" s="2710"/>
      <c r="AN101" s="2710"/>
      <c r="AO101" s="2710"/>
      <c r="AP101" s="2710"/>
      <c r="AQ101" s="2710"/>
      <c r="AR101" s="2710"/>
      <c r="AS101" s="2710"/>
      <c r="AT101" s="2710"/>
      <c r="AU101" s="2710"/>
      <c r="AV101" s="2710"/>
      <c r="AW101" s="2710"/>
      <c r="AX101" s="2710"/>
      <c r="AY101" s="2710"/>
      <c r="AZ101" s="2710"/>
      <c r="BA101" s="2710"/>
      <c r="BB101" s="2710"/>
      <c r="BC101" s="2710"/>
      <c r="BD101" s="2710"/>
      <c r="BE101" s="2710"/>
      <c r="BF101" s="2710"/>
      <c r="BG101" s="2710"/>
      <c r="BH101" s="2710"/>
      <c r="BI101" s="2710"/>
      <c r="BJ101" s="2710"/>
      <c r="BK101" s="2710"/>
      <c r="BL101" s="2710"/>
      <c r="BM101" s="2710"/>
      <c r="BN101" s="2710"/>
      <c r="BO101" s="2710"/>
      <c r="BP101" s="2710"/>
      <c r="BQ101" s="2710"/>
      <c r="BR101" s="2710"/>
      <c r="BS101" s="2710"/>
      <c r="BT101" s="2710"/>
    </row>
    <row r="102" spans="1:72" x14ac:dyDescent="0.25">
      <c r="A102" s="2710"/>
      <c r="B102" s="2710"/>
      <c r="C102" s="2710"/>
      <c r="D102" s="2710"/>
      <c r="E102" s="2710"/>
      <c r="F102" s="2710"/>
      <c r="G102" s="2710"/>
      <c r="H102" s="2710"/>
      <c r="I102" s="2710"/>
      <c r="J102" s="2710"/>
      <c r="K102" s="2710"/>
      <c r="L102" s="2710"/>
      <c r="M102" s="2710"/>
      <c r="N102" s="2710"/>
      <c r="O102" s="2710"/>
      <c r="P102" s="2710"/>
      <c r="Q102" s="2710"/>
      <c r="R102" s="2710"/>
      <c r="S102" s="2710"/>
      <c r="T102" s="2710"/>
      <c r="U102" s="2710"/>
      <c r="V102" s="2710"/>
      <c r="W102" s="2710"/>
      <c r="X102" s="2710"/>
      <c r="Y102" s="2710"/>
      <c r="Z102" s="2710"/>
      <c r="AA102" s="2710"/>
      <c r="AB102" s="2710"/>
      <c r="AC102" s="2710"/>
      <c r="AD102" s="2710"/>
      <c r="AE102" s="2710"/>
      <c r="AF102" s="2710"/>
      <c r="AG102" s="2710"/>
      <c r="AH102" s="2710"/>
      <c r="AI102" s="2710"/>
      <c r="AJ102" s="2710"/>
      <c r="AK102" s="2710"/>
      <c r="AL102" s="2710"/>
      <c r="AM102" s="2710"/>
      <c r="AN102" s="2710"/>
      <c r="AO102" s="2710"/>
      <c r="AP102" s="2710"/>
      <c r="AQ102" s="2710"/>
      <c r="AR102" s="2710"/>
      <c r="AS102" s="2710"/>
      <c r="AT102" s="2710"/>
      <c r="AU102" s="2710"/>
      <c r="AV102" s="2710"/>
      <c r="AW102" s="2710"/>
      <c r="AX102" s="2710"/>
      <c r="AY102" s="2710"/>
      <c r="AZ102" s="2710"/>
      <c r="BA102" s="2710"/>
      <c r="BB102" s="2710"/>
      <c r="BC102" s="2710"/>
      <c r="BD102" s="2710"/>
      <c r="BE102" s="2710"/>
      <c r="BF102" s="2710"/>
      <c r="BG102" s="2710"/>
      <c r="BH102" s="2710"/>
      <c r="BI102" s="2710"/>
      <c r="BJ102" s="2710"/>
      <c r="BK102" s="2710"/>
      <c r="BL102" s="2710"/>
      <c r="BM102" s="2710"/>
      <c r="BN102" s="2710"/>
      <c r="BO102" s="2710"/>
      <c r="BP102" s="2710"/>
      <c r="BQ102" s="2710"/>
      <c r="BR102" s="2710"/>
      <c r="BS102" s="2710"/>
      <c r="BT102" s="2710"/>
    </row>
    <row r="103" spans="1:72" x14ac:dyDescent="0.25">
      <c r="A103" s="2710"/>
      <c r="B103" s="2710"/>
      <c r="C103" s="2710"/>
      <c r="D103" s="2710"/>
      <c r="E103" s="2710"/>
      <c r="F103" s="2710"/>
      <c r="G103" s="2710"/>
      <c r="H103" s="2710"/>
      <c r="I103" s="2710"/>
      <c r="J103" s="2710"/>
      <c r="K103" s="2710"/>
      <c r="L103" s="2710"/>
      <c r="M103" s="2710"/>
      <c r="N103" s="2710"/>
      <c r="O103" s="2710"/>
      <c r="P103" s="2710"/>
      <c r="Q103" s="2710"/>
      <c r="R103" s="2710"/>
      <c r="S103" s="2710"/>
      <c r="T103" s="2710"/>
      <c r="U103" s="2710"/>
      <c r="V103" s="2710"/>
      <c r="W103" s="2710"/>
      <c r="X103" s="2710"/>
      <c r="Y103" s="2710"/>
      <c r="Z103" s="2710"/>
      <c r="AA103" s="2710"/>
      <c r="AB103" s="2710"/>
      <c r="AC103" s="2710"/>
      <c r="AD103" s="2710"/>
      <c r="AE103" s="2710"/>
      <c r="AF103" s="2710"/>
      <c r="AG103" s="2710"/>
      <c r="AH103" s="2710"/>
      <c r="AI103" s="2710"/>
      <c r="AJ103" s="2710"/>
      <c r="AK103" s="2710"/>
      <c r="AL103" s="2710"/>
      <c r="AM103" s="2710"/>
      <c r="AN103" s="2710"/>
      <c r="AO103" s="2710"/>
      <c r="AP103" s="2710"/>
      <c r="AQ103" s="2710"/>
      <c r="AR103" s="2710"/>
      <c r="AS103" s="2710"/>
      <c r="AT103" s="2710"/>
      <c r="AU103" s="2710"/>
      <c r="AV103" s="2710"/>
      <c r="AW103" s="2710"/>
      <c r="AX103" s="2710"/>
      <c r="AY103" s="2710"/>
      <c r="AZ103" s="2710"/>
      <c r="BA103" s="2710"/>
      <c r="BB103" s="2710"/>
      <c r="BC103" s="2710"/>
      <c r="BD103" s="2710"/>
      <c r="BE103" s="2710"/>
      <c r="BF103" s="2710"/>
      <c r="BG103" s="2710"/>
      <c r="BH103" s="2710"/>
      <c r="BI103" s="2710"/>
      <c r="BJ103" s="2710"/>
      <c r="BK103" s="2710"/>
      <c r="BL103" s="2710"/>
      <c r="BM103" s="2710"/>
      <c r="BN103" s="2710"/>
      <c r="BO103" s="2710"/>
      <c r="BP103" s="2710"/>
      <c r="BQ103" s="2710"/>
      <c r="BR103" s="2710"/>
      <c r="BS103" s="2710"/>
      <c r="BT103" s="2710"/>
    </row>
    <row r="104" spans="1:72" x14ac:dyDescent="0.25">
      <c r="A104" s="2710"/>
      <c r="B104" s="2710"/>
      <c r="C104" s="2710"/>
      <c r="D104" s="2710"/>
      <c r="E104" s="2710"/>
      <c r="F104" s="2710"/>
      <c r="G104" s="2710"/>
      <c r="H104" s="2710"/>
      <c r="I104" s="2710"/>
      <c r="J104" s="2710"/>
      <c r="K104" s="2710"/>
      <c r="L104" s="2710"/>
      <c r="M104" s="2710"/>
      <c r="N104" s="2710"/>
      <c r="O104" s="2710"/>
      <c r="P104" s="2710"/>
      <c r="Q104" s="2710"/>
      <c r="R104" s="2710"/>
      <c r="S104" s="2710"/>
      <c r="T104" s="2710"/>
      <c r="U104" s="2710"/>
      <c r="V104" s="2710"/>
      <c r="W104" s="2710"/>
      <c r="X104" s="2710"/>
      <c r="Y104" s="2710"/>
      <c r="Z104" s="2710"/>
      <c r="AA104" s="2710"/>
      <c r="AB104" s="2710"/>
      <c r="AC104" s="2710"/>
      <c r="AD104" s="2710"/>
      <c r="AE104" s="2710"/>
      <c r="AF104" s="2710"/>
      <c r="AG104" s="2710"/>
      <c r="AH104" s="2710"/>
      <c r="AI104" s="2710"/>
      <c r="AJ104" s="2710"/>
      <c r="AK104" s="2710"/>
      <c r="AL104" s="2710"/>
      <c r="AM104" s="2710"/>
      <c r="AN104" s="2710"/>
      <c r="AO104" s="2710"/>
      <c r="AP104" s="2710"/>
      <c r="AQ104" s="2710"/>
      <c r="AR104" s="2710"/>
      <c r="AS104" s="2710"/>
      <c r="AT104" s="2710"/>
      <c r="AU104" s="2710"/>
      <c r="AV104" s="2710"/>
      <c r="AW104" s="2710"/>
      <c r="AX104" s="2710"/>
      <c r="AY104" s="2710"/>
      <c r="AZ104" s="2710"/>
      <c r="BA104" s="2710"/>
      <c r="BB104" s="2710"/>
      <c r="BC104" s="2710"/>
      <c r="BD104" s="2710"/>
      <c r="BE104" s="2710"/>
      <c r="BF104" s="2710"/>
      <c r="BG104" s="2710"/>
      <c r="BH104" s="2710"/>
      <c r="BI104" s="2710"/>
      <c r="BJ104" s="2710"/>
      <c r="BK104" s="2710"/>
      <c r="BL104" s="2710"/>
      <c r="BM104" s="2710"/>
      <c r="BN104" s="2710"/>
      <c r="BO104" s="2710"/>
      <c r="BP104" s="2710"/>
      <c r="BQ104" s="2710"/>
      <c r="BR104" s="2710"/>
      <c r="BS104" s="2710"/>
      <c r="BT104" s="2710"/>
    </row>
    <row r="105" spans="1:72" x14ac:dyDescent="0.25">
      <c r="A105" s="2710"/>
      <c r="B105" s="2710"/>
      <c r="C105" s="2710"/>
      <c r="D105" s="2710"/>
      <c r="E105" s="2710"/>
      <c r="F105" s="2710"/>
      <c r="G105" s="2710"/>
      <c r="H105" s="2710"/>
      <c r="I105" s="2710"/>
      <c r="J105" s="2710"/>
      <c r="K105" s="2710"/>
      <c r="L105" s="2710"/>
      <c r="M105" s="2710"/>
      <c r="N105" s="2710"/>
      <c r="O105" s="2710"/>
      <c r="P105" s="2710"/>
      <c r="Q105" s="2710"/>
      <c r="R105" s="2710"/>
      <c r="S105" s="2710"/>
      <c r="T105" s="2710"/>
      <c r="U105" s="2710"/>
      <c r="V105" s="2710"/>
      <c r="W105" s="2710"/>
      <c r="X105" s="2710"/>
      <c r="Y105" s="2710"/>
      <c r="Z105" s="2710"/>
      <c r="AA105" s="2710"/>
      <c r="AB105" s="2710"/>
      <c r="AC105" s="2710"/>
      <c r="AD105" s="2710"/>
      <c r="AE105" s="2710"/>
      <c r="AF105" s="2710"/>
      <c r="AG105" s="2710"/>
      <c r="AH105" s="2710"/>
      <c r="AI105" s="2710"/>
      <c r="AJ105" s="2710"/>
      <c r="AK105" s="2710"/>
      <c r="AL105" s="2710"/>
      <c r="AM105" s="2710"/>
      <c r="AN105" s="2710"/>
      <c r="AO105" s="2710"/>
      <c r="AP105" s="2710"/>
      <c r="AQ105" s="2710"/>
      <c r="AR105" s="2710"/>
      <c r="AS105" s="2710"/>
      <c r="AT105" s="2710"/>
      <c r="AU105" s="2710"/>
      <c r="AV105" s="2710"/>
      <c r="AW105" s="2710"/>
      <c r="AX105" s="2710"/>
      <c r="AY105" s="2710"/>
      <c r="AZ105" s="2710"/>
      <c r="BA105" s="2710"/>
      <c r="BB105" s="2710"/>
      <c r="BC105" s="2710"/>
      <c r="BD105" s="2710"/>
      <c r="BE105" s="2710"/>
      <c r="BF105" s="2710"/>
      <c r="BG105" s="2710"/>
      <c r="BH105" s="2710"/>
      <c r="BI105" s="2710"/>
      <c r="BJ105" s="2710"/>
      <c r="BK105" s="2710"/>
      <c r="BL105" s="2710"/>
      <c r="BM105" s="2710"/>
      <c r="BN105" s="2710"/>
      <c r="BO105" s="2710"/>
      <c r="BP105" s="2710"/>
      <c r="BQ105" s="2710"/>
      <c r="BR105" s="2710"/>
      <c r="BS105" s="2710"/>
      <c r="BT105" s="2710"/>
    </row>
    <row r="106" spans="1:72" x14ac:dyDescent="0.25">
      <c r="A106" s="2710"/>
      <c r="B106" s="2710"/>
      <c r="C106" s="2710"/>
      <c r="D106" s="2710"/>
      <c r="E106" s="2710"/>
      <c r="F106" s="2710"/>
      <c r="G106" s="2710"/>
      <c r="H106" s="2710"/>
      <c r="I106" s="2710"/>
      <c r="J106" s="2710"/>
      <c r="K106" s="2710"/>
      <c r="L106" s="2710"/>
      <c r="M106" s="2710"/>
      <c r="N106" s="2710"/>
      <c r="O106" s="2710"/>
      <c r="P106" s="2710"/>
      <c r="Q106" s="2710"/>
      <c r="R106" s="2710"/>
      <c r="S106" s="2710"/>
      <c r="T106" s="2710"/>
      <c r="U106" s="2710"/>
      <c r="V106" s="2710"/>
      <c r="W106" s="2710"/>
      <c r="X106" s="2710"/>
      <c r="Y106" s="2710"/>
      <c r="Z106" s="2710"/>
      <c r="AA106" s="2710"/>
      <c r="AB106" s="2710"/>
      <c r="AC106" s="2710"/>
      <c r="AD106" s="2710"/>
      <c r="AE106" s="2710"/>
      <c r="AF106" s="2710"/>
      <c r="AG106" s="2710"/>
      <c r="AH106" s="2710"/>
      <c r="AI106" s="2710"/>
      <c r="AJ106" s="2710"/>
      <c r="AK106" s="2710"/>
      <c r="AL106" s="2710"/>
      <c r="AM106" s="2710"/>
      <c r="AN106" s="2710"/>
      <c r="AO106" s="2710"/>
      <c r="AP106" s="2710"/>
      <c r="AQ106" s="2710"/>
      <c r="AR106" s="2710"/>
      <c r="AS106" s="2710"/>
      <c r="AT106" s="2710"/>
      <c r="AU106" s="2710"/>
      <c r="AV106" s="2710"/>
      <c r="AW106" s="2710"/>
      <c r="AX106" s="2710"/>
      <c r="AY106" s="2710"/>
      <c r="AZ106" s="2710"/>
      <c r="BA106" s="2710"/>
      <c r="BB106" s="2710"/>
      <c r="BC106" s="2710"/>
      <c r="BD106" s="2710"/>
      <c r="BE106" s="2710"/>
      <c r="BF106" s="2710"/>
      <c r="BG106" s="2710"/>
      <c r="BH106" s="2710"/>
      <c r="BI106" s="2710"/>
      <c r="BJ106" s="2710"/>
      <c r="BK106" s="2710"/>
      <c r="BL106" s="2710"/>
      <c r="BM106" s="2710"/>
      <c r="BN106" s="2710"/>
      <c r="BO106" s="2710"/>
      <c r="BP106" s="2710"/>
      <c r="BQ106" s="2710"/>
      <c r="BR106" s="2710"/>
      <c r="BS106" s="2710"/>
      <c r="BT106" s="2710"/>
    </row>
    <row r="107" spans="1:72" x14ac:dyDescent="0.25">
      <c r="A107" s="2710"/>
      <c r="B107" s="2710"/>
      <c r="C107" s="2710"/>
      <c r="D107" s="2710"/>
      <c r="E107" s="2710"/>
      <c r="F107" s="2710"/>
      <c r="G107" s="2710"/>
      <c r="H107" s="2710"/>
      <c r="I107" s="2710"/>
      <c r="J107" s="2710"/>
      <c r="K107" s="2710"/>
      <c r="L107" s="2710"/>
      <c r="M107" s="2710"/>
      <c r="N107" s="2710"/>
      <c r="O107" s="2710"/>
      <c r="P107" s="2710"/>
      <c r="Q107" s="2710"/>
      <c r="R107" s="2710"/>
      <c r="S107" s="2710"/>
      <c r="T107" s="2710"/>
      <c r="U107" s="2710"/>
      <c r="V107" s="2710"/>
      <c r="W107" s="2710"/>
      <c r="X107" s="2710"/>
      <c r="Y107" s="2710"/>
      <c r="Z107" s="2710"/>
      <c r="AA107" s="2710"/>
      <c r="AB107" s="2710"/>
      <c r="AC107" s="2710"/>
      <c r="AD107" s="2710"/>
      <c r="AE107" s="2710"/>
      <c r="AF107" s="2710"/>
      <c r="AG107" s="2710"/>
      <c r="AH107" s="2710"/>
      <c r="AI107" s="2710"/>
      <c r="AJ107" s="2710"/>
      <c r="AK107" s="2710"/>
      <c r="AL107" s="2710"/>
      <c r="AM107" s="2710"/>
      <c r="AN107" s="2710"/>
      <c r="AO107" s="2710"/>
      <c r="AP107" s="2710"/>
      <c r="AQ107" s="2710"/>
      <c r="AR107" s="2710"/>
      <c r="AS107" s="2710"/>
      <c r="AT107" s="2710"/>
      <c r="AU107" s="2710"/>
      <c r="AV107" s="2710"/>
      <c r="AW107" s="2710"/>
      <c r="AX107" s="2710"/>
      <c r="AY107" s="2710"/>
      <c r="AZ107" s="2710"/>
      <c r="BA107" s="2710"/>
      <c r="BB107" s="2710"/>
      <c r="BC107" s="2710"/>
      <c r="BD107" s="2710"/>
      <c r="BE107" s="2710"/>
      <c r="BF107" s="2710"/>
      <c r="BG107" s="2710"/>
      <c r="BH107" s="2710"/>
      <c r="BI107" s="2710"/>
      <c r="BJ107" s="2710"/>
      <c r="BK107" s="2710"/>
      <c r="BL107" s="2710"/>
      <c r="BM107" s="2710"/>
      <c r="BN107" s="2710"/>
      <c r="BO107" s="2710"/>
      <c r="BP107" s="2710"/>
      <c r="BQ107" s="2710"/>
      <c r="BR107" s="2710"/>
      <c r="BS107" s="2710"/>
      <c r="BT107" s="2710"/>
    </row>
    <row r="108" spans="1:72" x14ac:dyDescent="0.25">
      <c r="A108" s="2710"/>
      <c r="B108" s="2710"/>
      <c r="C108" s="2710"/>
      <c r="D108" s="2710"/>
      <c r="E108" s="2710"/>
      <c r="F108" s="2710"/>
      <c r="G108" s="2710"/>
      <c r="H108" s="2710"/>
      <c r="I108" s="2710"/>
      <c r="J108" s="2710"/>
      <c r="K108" s="2710"/>
      <c r="L108" s="2710"/>
      <c r="M108" s="2710"/>
      <c r="N108" s="2710"/>
      <c r="O108" s="2710"/>
      <c r="P108" s="2710"/>
      <c r="Q108" s="2710"/>
      <c r="R108" s="2710"/>
      <c r="S108" s="2710"/>
      <c r="T108" s="2710"/>
      <c r="U108" s="2710"/>
      <c r="V108" s="2710"/>
      <c r="W108" s="2710"/>
      <c r="X108" s="2710"/>
      <c r="Y108" s="2710"/>
      <c r="Z108" s="2710"/>
      <c r="AA108" s="2710"/>
      <c r="AB108" s="2710"/>
      <c r="AC108" s="2710"/>
      <c r="AD108" s="2710"/>
      <c r="AE108" s="2710"/>
      <c r="AF108" s="2710"/>
      <c r="AG108" s="2710"/>
      <c r="AH108" s="2710"/>
      <c r="AI108" s="2710"/>
      <c r="AJ108" s="2710"/>
      <c r="AK108" s="2710"/>
      <c r="AL108" s="2710"/>
      <c r="AM108" s="2710"/>
      <c r="AN108" s="2710"/>
      <c r="AO108" s="2710"/>
      <c r="AP108" s="2710"/>
      <c r="AQ108" s="2710"/>
      <c r="AR108" s="2710"/>
      <c r="AS108" s="2710"/>
      <c r="AT108" s="2710"/>
      <c r="AU108" s="2710"/>
      <c r="AV108" s="2710"/>
      <c r="AW108" s="2710"/>
      <c r="AX108" s="2710"/>
      <c r="AY108" s="2710"/>
      <c r="AZ108" s="2710"/>
      <c r="BA108" s="2710"/>
      <c r="BB108" s="2710"/>
      <c r="BC108" s="2710"/>
      <c r="BD108" s="2710"/>
      <c r="BE108" s="2710"/>
      <c r="BF108" s="2710"/>
      <c r="BG108" s="2710"/>
      <c r="BH108" s="2710"/>
      <c r="BI108" s="2710"/>
      <c r="BJ108" s="2710"/>
      <c r="BK108" s="2710"/>
      <c r="BL108" s="2710"/>
      <c r="BM108" s="2710"/>
      <c r="BN108" s="2710"/>
      <c r="BO108" s="2710"/>
      <c r="BP108" s="2710"/>
      <c r="BQ108" s="2710"/>
      <c r="BR108" s="2710"/>
      <c r="BS108" s="2710"/>
      <c r="BT108" s="2710"/>
    </row>
    <row r="109" spans="1:72" x14ac:dyDescent="0.25">
      <c r="A109" s="2710"/>
      <c r="B109" s="2710"/>
      <c r="C109" s="2710"/>
      <c r="D109" s="2710"/>
      <c r="E109" s="2710"/>
      <c r="F109" s="2710"/>
      <c r="G109" s="2710"/>
      <c r="H109" s="2710"/>
      <c r="I109" s="2710"/>
      <c r="J109" s="2710"/>
      <c r="K109" s="2710"/>
      <c r="L109" s="2710"/>
      <c r="M109" s="2710"/>
      <c r="N109" s="2710"/>
      <c r="O109" s="2710"/>
      <c r="P109" s="2710"/>
      <c r="Q109" s="2710"/>
      <c r="R109" s="2710"/>
      <c r="S109" s="2710"/>
      <c r="T109" s="2710"/>
      <c r="U109" s="2710"/>
      <c r="V109" s="2710"/>
      <c r="W109" s="2710"/>
      <c r="X109" s="2710"/>
      <c r="Y109" s="2710"/>
      <c r="Z109" s="2710"/>
      <c r="AA109" s="2710"/>
      <c r="AB109" s="2710"/>
      <c r="AC109" s="2710"/>
      <c r="AD109" s="2710"/>
      <c r="AE109" s="2710"/>
      <c r="AF109" s="2710"/>
      <c r="AG109" s="2710"/>
      <c r="AH109" s="2710"/>
      <c r="AI109" s="2710"/>
      <c r="AJ109" s="2710"/>
      <c r="AK109" s="2710"/>
      <c r="AL109" s="2710"/>
      <c r="AM109" s="2710"/>
      <c r="AN109" s="2710"/>
      <c r="AO109" s="2710"/>
      <c r="AP109" s="2710"/>
      <c r="AQ109" s="2710"/>
      <c r="AR109" s="2710"/>
      <c r="AS109" s="2710"/>
      <c r="AT109" s="2710"/>
      <c r="AU109" s="2710"/>
      <c r="AV109" s="2710"/>
      <c r="AW109" s="2710"/>
      <c r="AX109" s="2710"/>
      <c r="AY109" s="2710"/>
      <c r="AZ109" s="2710"/>
      <c r="BA109" s="2710"/>
      <c r="BB109" s="2710"/>
      <c r="BC109" s="2710"/>
      <c r="BD109" s="2710"/>
      <c r="BE109" s="2710"/>
      <c r="BF109" s="2710"/>
      <c r="BG109" s="2710"/>
      <c r="BH109" s="2710"/>
      <c r="BI109" s="2710"/>
      <c r="BJ109" s="2710"/>
      <c r="BK109" s="2710"/>
      <c r="BL109" s="2710"/>
      <c r="BM109" s="2710"/>
      <c r="BN109" s="2710"/>
      <c r="BO109" s="2710"/>
      <c r="BP109" s="2710"/>
      <c r="BQ109" s="2710"/>
      <c r="BR109" s="2710"/>
      <c r="BS109" s="2710"/>
      <c r="BT109" s="2710"/>
    </row>
    <row r="110" spans="1:72" x14ac:dyDescent="0.25">
      <c r="A110" s="2710"/>
      <c r="B110" s="2710"/>
      <c r="C110" s="2710"/>
      <c r="D110" s="2710"/>
      <c r="E110" s="2710"/>
      <c r="F110" s="2710"/>
      <c r="G110" s="2710"/>
      <c r="H110" s="2710"/>
      <c r="I110" s="2710"/>
      <c r="J110" s="2710"/>
      <c r="K110" s="2710"/>
      <c r="L110" s="2710"/>
      <c r="M110" s="2710"/>
      <c r="N110" s="2710"/>
      <c r="O110" s="2710"/>
      <c r="P110" s="2710"/>
      <c r="Q110" s="2710"/>
      <c r="R110" s="2710"/>
      <c r="S110" s="2710"/>
      <c r="T110" s="2710"/>
      <c r="U110" s="2710"/>
      <c r="V110" s="2710"/>
      <c r="W110" s="2710"/>
      <c r="X110" s="2710"/>
      <c r="Y110" s="2710"/>
      <c r="Z110" s="2710"/>
      <c r="AA110" s="2710"/>
      <c r="AB110" s="2710"/>
      <c r="AC110" s="2710"/>
      <c r="AD110" s="2710"/>
      <c r="AE110" s="2710"/>
      <c r="AF110" s="2710"/>
      <c r="AG110" s="2710"/>
      <c r="AH110" s="2710"/>
      <c r="AI110" s="2710"/>
      <c r="AJ110" s="2710"/>
      <c r="AK110" s="2710"/>
      <c r="AL110" s="2710"/>
      <c r="AM110" s="2710"/>
      <c r="AN110" s="2710"/>
      <c r="AO110" s="2710"/>
      <c r="AP110" s="2710"/>
      <c r="AQ110" s="2710"/>
      <c r="AR110" s="2710"/>
      <c r="AS110" s="2710"/>
      <c r="AT110" s="2710"/>
      <c r="AU110" s="2710"/>
      <c r="AV110" s="2710"/>
      <c r="AW110" s="2710"/>
      <c r="AX110" s="2710"/>
      <c r="AY110" s="2710"/>
      <c r="AZ110" s="2710"/>
      <c r="BA110" s="2710"/>
      <c r="BB110" s="2710"/>
      <c r="BC110" s="2710"/>
      <c r="BD110" s="2710"/>
      <c r="BE110" s="2710"/>
      <c r="BF110" s="2710"/>
      <c r="BG110" s="2710"/>
      <c r="BH110" s="2710"/>
      <c r="BI110" s="2710"/>
      <c r="BJ110" s="2710"/>
      <c r="BK110" s="2710"/>
      <c r="BL110" s="2710"/>
      <c r="BM110" s="2710"/>
      <c r="BN110" s="2710"/>
      <c r="BO110" s="2710"/>
      <c r="BP110" s="2710"/>
      <c r="BQ110" s="2710"/>
      <c r="BR110" s="2710"/>
      <c r="BS110" s="2710"/>
      <c r="BT110" s="2710"/>
    </row>
    <row r="111" spans="1:72" x14ac:dyDescent="0.25">
      <c r="A111" s="2710"/>
      <c r="B111" s="2710"/>
      <c r="C111" s="2710"/>
      <c r="D111" s="2710"/>
      <c r="E111" s="2710"/>
      <c r="F111" s="2710"/>
      <c r="G111" s="2710"/>
      <c r="H111" s="2710"/>
      <c r="I111" s="2710"/>
      <c r="J111" s="2710"/>
      <c r="K111" s="2710"/>
      <c r="L111" s="2710"/>
      <c r="M111" s="2710"/>
      <c r="N111" s="2710"/>
      <c r="O111" s="2710"/>
      <c r="P111" s="2710"/>
      <c r="Q111" s="2710"/>
      <c r="R111" s="2710"/>
      <c r="S111" s="2710"/>
      <c r="T111" s="2710"/>
      <c r="U111" s="2710"/>
      <c r="V111" s="2710"/>
      <c r="W111" s="2710"/>
      <c r="X111" s="2710"/>
      <c r="Y111" s="2710"/>
      <c r="Z111" s="2710"/>
      <c r="AA111" s="2710"/>
      <c r="AB111" s="2710"/>
      <c r="AC111" s="2710"/>
      <c r="AD111" s="2710"/>
      <c r="AE111" s="2710"/>
      <c r="AF111" s="2710"/>
      <c r="AG111" s="2710"/>
      <c r="AH111" s="2710"/>
      <c r="AI111" s="2710"/>
      <c r="AJ111" s="2710"/>
      <c r="AK111" s="2710"/>
      <c r="AL111" s="2710"/>
      <c r="AM111" s="2710"/>
      <c r="AN111" s="2710"/>
      <c r="AO111" s="2710"/>
      <c r="AP111" s="2710"/>
      <c r="AQ111" s="2710"/>
      <c r="AR111" s="2710"/>
      <c r="AS111" s="2710"/>
      <c r="AT111" s="2710"/>
      <c r="AU111" s="2710"/>
      <c r="AV111" s="2710"/>
      <c r="AW111" s="2710"/>
      <c r="AX111" s="2710"/>
      <c r="AY111" s="2710"/>
      <c r="AZ111" s="2710"/>
      <c r="BA111" s="2710"/>
      <c r="BB111" s="2710"/>
      <c r="BC111" s="2710"/>
      <c r="BD111" s="2710"/>
      <c r="BE111" s="2710"/>
      <c r="BF111" s="2710"/>
      <c r="BG111" s="2710"/>
      <c r="BH111" s="2710"/>
      <c r="BI111" s="2710"/>
      <c r="BJ111" s="2710"/>
      <c r="BK111" s="2710"/>
      <c r="BL111" s="2710"/>
      <c r="BM111" s="2710"/>
      <c r="BN111" s="2710"/>
      <c r="BO111" s="2710"/>
      <c r="BP111" s="2710"/>
      <c r="BQ111" s="2710"/>
      <c r="BR111" s="2710"/>
      <c r="BS111" s="2710"/>
      <c r="BT111" s="2710"/>
    </row>
    <row r="112" spans="1:72" x14ac:dyDescent="0.25">
      <c r="A112" s="2710"/>
      <c r="B112" s="2710"/>
      <c r="C112" s="2710"/>
      <c r="D112" s="2710"/>
      <c r="E112" s="2710"/>
      <c r="F112" s="2710"/>
      <c r="G112" s="2710"/>
      <c r="H112" s="2710"/>
      <c r="I112" s="2710"/>
      <c r="J112" s="2710"/>
      <c r="K112" s="2710"/>
      <c r="L112" s="2710"/>
      <c r="M112" s="2710"/>
      <c r="N112" s="2710"/>
      <c r="O112" s="2710"/>
      <c r="P112" s="2710"/>
      <c r="Q112" s="2710"/>
      <c r="R112" s="2710"/>
      <c r="S112" s="2710"/>
      <c r="T112" s="2710"/>
      <c r="U112" s="2710"/>
      <c r="V112" s="2710"/>
      <c r="W112" s="2710"/>
      <c r="X112" s="2710"/>
      <c r="Y112" s="2710"/>
      <c r="Z112" s="2710"/>
      <c r="AA112" s="2710"/>
      <c r="AB112" s="2710"/>
      <c r="AC112" s="2710"/>
      <c r="AD112" s="2710"/>
      <c r="AE112" s="2710"/>
      <c r="AF112" s="2710"/>
      <c r="AG112" s="2710"/>
      <c r="AH112" s="2710"/>
      <c r="AI112" s="2710"/>
      <c r="AJ112" s="2710"/>
      <c r="AK112" s="2710"/>
      <c r="AL112" s="2710"/>
      <c r="AM112" s="2710"/>
      <c r="AN112" s="2710"/>
      <c r="AO112" s="2710"/>
      <c r="AP112" s="2710"/>
      <c r="AQ112" s="2710"/>
      <c r="AR112" s="2710"/>
      <c r="AS112" s="2710"/>
      <c r="AT112" s="2710"/>
      <c r="AU112" s="2710"/>
      <c r="AV112" s="2710"/>
      <c r="AW112" s="2710"/>
      <c r="AX112" s="2710"/>
      <c r="AY112" s="2710"/>
      <c r="AZ112" s="2710"/>
      <c r="BA112" s="2710"/>
      <c r="BB112" s="2710"/>
      <c r="BC112" s="2710"/>
      <c r="BD112" s="2710"/>
      <c r="BE112" s="2710"/>
      <c r="BF112" s="2710"/>
      <c r="BG112" s="2710"/>
      <c r="BH112" s="2710"/>
      <c r="BI112" s="2710"/>
      <c r="BJ112" s="2710"/>
      <c r="BK112" s="2710"/>
      <c r="BL112" s="2710"/>
      <c r="BM112" s="2710"/>
      <c r="BN112" s="2710"/>
      <c r="BO112" s="2710"/>
      <c r="BP112" s="2710"/>
      <c r="BQ112" s="2710"/>
      <c r="BR112" s="2710"/>
      <c r="BS112" s="2710"/>
      <c r="BT112" s="2710"/>
    </row>
    <row r="113" spans="1:72" x14ac:dyDescent="0.25">
      <c r="A113" s="2710"/>
      <c r="B113" s="2710"/>
      <c r="C113" s="2710"/>
      <c r="D113" s="2710"/>
      <c r="E113" s="2710"/>
      <c r="F113" s="2710"/>
      <c r="G113" s="2710"/>
      <c r="H113" s="2710"/>
      <c r="I113" s="2710"/>
      <c r="J113" s="2710"/>
      <c r="K113" s="2710"/>
      <c r="L113" s="2710"/>
      <c r="M113" s="2710"/>
      <c r="N113" s="2710"/>
      <c r="O113" s="2710"/>
      <c r="P113" s="2710"/>
      <c r="Q113" s="2710"/>
      <c r="R113" s="2710"/>
      <c r="S113" s="2710"/>
      <c r="T113" s="2710"/>
      <c r="U113" s="2710"/>
      <c r="V113" s="2710"/>
      <c r="W113" s="2710"/>
      <c r="X113" s="2710"/>
      <c r="Y113" s="2710"/>
      <c r="Z113" s="2710"/>
      <c r="AA113" s="2710"/>
      <c r="AB113" s="2710"/>
      <c r="AC113" s="2710"/>
      <c r="AD113" s="2710"/>
      <c r="AE113" s="2710"/>
      <c r="AF113" s="2710"/>
      <c r="AG113" s="2710"/>
      <c r="AH113" s="2710"/>
      <c r="AI113" s="2710"/>
      <c r="AJ113" s="2710"/>
      <c r="AK113" s="2710"/>
      <c r="AL113" s="2710"/>
      <c r="AM113" s="2710"/>
      <c r="AN113" s="2710"/>
      <c r="AO113" s="2710"/>
      <c r="AP113" s="2710"/>
      <c r="AQ113" s="2710"/>
      <c r="AR113" s="2710"/>
      <c r="AS113" s="2710"/>
      <c r="AT113" s="2710"/>
      <c r="AU113" s="2710"/>
      <c r="AV113" s="2710"/>
      <c r="AW113" s="2710"/>
      <c r="AX113" s="2710"/>
      <c r="AY113" s="2710"/>
      <c r="AZ113" s="2710"/>
      <c r="BA113" s="2710"/>
      <c r="BB113" s="2710"/>
      <c r="BC113" s="2710"/>
      <c r="BD113" s="2710"/>
      <c r="BE113" s="2710"/>
      <c r="BF113" s="2710"/>
      <c r="BG113" s="2710"/>
      <c r="BH113" s="2710"/>
      <c r="BI113" s="2710"/>
      <c r="BJ113" s="2710"/>
      <c r="BK113" s="2710"/>
      <c r="BL113" s="2710"/>
      <c r="BM113" s="2710"/>
      <c r="BN113" s="2710"/>
      <c r="BO113" s="2710"/>
      <c r="BP113" s="2710"/>
      <c r="BQ113" s="2710"/>
      <c r="BR113" s="2710"/>
      <c r="BS113" s="2710"/>
      <c r="BT113" s="2710"/>
    </row>
    <row r="114" spans="1:72" x14ac:dyDescent="0.25">
      <c r="A114" s="2710"/>
      <c r="B114" s="2710"/>
      <c r="C114" s="2710"/>
      <c r="D114" s="2710"/>
      <c r="E114" s="2710"/>
      <c r="F114" s="2710"/>
      <c r="G114" s="2710"/>
      <c r="H114" s="2710"/>
      <c r="I114" s="2710"/>
      <c r="J114" s="2710"/>
      <c r="K114" s="2710"/>
      <c r="L114" s="2710"/>
      <c r="M114" s="2710"/>
      <c r="N114" s="2710"/>
      <c r="O114" s="2710"/>
      <c r="P114" s="2710"/>
      <c r="Q114" s="2710"/>
      <c r="R114" s="2710"/>
      <c r="S114" s="2710"/>
      <c r="T114" s="2710"/>
      <c r="U114" s="2710"/>
      <c r="V114" s="2710"/>
      <c r="W114" s="2710"/>
      <c r="X114" s="2710"/>
      <c r="Y114" s="2710"/>
      <c r="Z114" s="2710"/>
      <c r="AA114" s="2710"/>
      <c r="AB114" s="2710"/>
      <c r="AC114" s="2710"/>
      <c r="AD114" s="2710"/>
      <c r="AE114" s="2710"/>
      <c r="AF114" s="2710"/>
      <c r="AG114" s="2710"/>
      <c r="AH114" s="2710"/>
      <c r="AI114" s="2710"/>
      <c r="AJ114" s="2710"/>
      <c r="AK114" s="2710"/>
      <c r="AL114" s="2710"/>
      <c r="AM114" s="2710"/>
      <c r="AN114" s="2710"/>
      <c r="AO114" s="2710"/>
      <c r="AP114" s="2710"/>
      <c r="AQ114" s="2710"/>
      <c r="AR114" s="2710"/>
      <c r="AS114" s="2710"/>
      <c r="AT114" s="2710"/>
      <c r="AU114" s="2710"/>
      <c r="AV114" s="2710"/>
      <c r="AW114" s="2710"/>
      <c r="AX114" s="2710"/>
      <c r="AY114" s="2710"/>
      <c r="AZ114" s="2710"/>
      <c r="BA114" s="2710"/>
      <c r="BB114" s="2710"/>
      <c r="BC114" s="2710"/>
      <c r="BD114" s="2710"/>
      <c r="BE114" s="2710"/>
      <c r="BF114" s="2710"/>
      <c r="BG114" s="2710"/>
      <c r="BH114" s="2710"/>
      <c r="BI114" s="2710"/>
      <c r="BJ114" s="2710"/>
      <c r="BK114" s="2710"/>
      <c r="BL114" s="2710"/>
      <c r="BM114" s="2710"/>
      <c r="BN114" s="2710"/>
      <c r="BO114" s="2710"/>
      <c r="BP114" s="2710"/>
      <c r="BQ114" s="2710"/>
      <c r="BR114" s="2710"/>
      <c r="BS114" s="2710"/>
      <c r="BT114" s="2710"/>
    </row>
    <row r="115" spans="1:72" x14ac:dyDescent="0.25">
      <c r="A115" s="2710"/>
      <c r="B115" s="2710"/>
      <c r="C115" s="2710"/>
      <c r="D115" s="2710"/>
      <c r="E115" s="2710"/>
      <c r="F115" s="2710"/>
      <c r="G115" s="2710"/>
      <c r="H115" s="2710"/>
      <c r="I115" s="2710"/>
      <c r="J115" s="2710"/>
      <c r="K115" s="2710"/>
      <c r="L115" s="2710"/>
      <c r="M115" s="2710"/>
      <c r="N115" s="2710"/>
      <c r="O115" s="2710"/>
      <c r="P115" s="2710"/>
      <c r="Q115" s="2710"/>
      <c r="R115" s="2710"/>
      <c r="S115" s="2710"/>
      <c r="T115" s="2710"/>
      <c r="U115" s="2710"/>
      <c r="V115" s="2710"/>
      <c r="W115" s="2710"/>
      <c r="X115" s="2710"/>
      <c r="Y115" s="2710"/>
      <c r="Z115" s="2710"/>
      <c r="AA115" s="2710"/>
      <c r="AB115" s="2710"/>
      <c r="AC115" s="2710"/>
      <c r="AD115" s="2710"/>
      <c r="AE115" s="2710"/>
      <c r="AF115" s="2710"/>
      <c r="AG115" s="2710"/>
      <c r="AH115" s="2710"/>
      <c r="AI115" s="2710"/>
      <c r="AJ115" s="2710"/>
      <c r="AK115" s="2710"/>
      <c r="AL115" s="2710"/>
      <c r="AM115" s="2710"/>
      <c r="AN115" s="2710"/>
      <c r="AO115" s="2710"/>
      <c r="AP115" s="2710"/>
      <c r="AQ115" s="2710"/>
      <c r="AR115" s="2710"/>
      <c r="AS115" s="2710"/>
      <c r="AT115" s="2710"/>
      <c r="AU115" s="2710"/>
      <c r="AV115" s="2710"/>
      <c r="AW115" s="2710"/>
      <c r="AX115" s="2710"/>
      <c r="AY115" s="2710"/>
      <c r="AZ115" s="2710"/>
      <c r="BA115" s="2710"/>
      <c r="BB115" s="2710"/>
      <c r="BC115" s="2710"/>
      <c r="BD115" s="2710"/>
      <c r="BE115" s="2710"/>
      <c r="BF115" s="2710"/>
      <c r="BG115" s="2710"/>
      <c r="BH115" s="2710"/>
      <c r="BI115" s="2710"/>
      <c r="BJ115" s="2710"/>
      <c r="BK115" s="2710"/>
      <c r="BL115" s="2710"/>
      <c r="BM115" s="2710"/>
      <c r="BN115" s="2710"/>
      <c r="BO115" s="2710"/>
      <c r="BP115" s="2710"/>
      <c r="BQ115" s="2710"/>
      <c r="BR115" s="2710"/>
      <c r="BS115" s="2710"/>
      <c r="BT115" s="2710"/>
    </row>
    <row r="116" spans="1:72" x14ac:dyDescent="0.25">
      <c r="A116" s="2710"/>
      <c r="B116" s="2710"/>
      <c r="C116" s="2710"/>
      <c r="D116" s="2710"/>
      <c r="E116" s="2710"/>
      <c r="F116" s="2710"/>
      <c r="G116" s="2710"/>
      <c r="H116" s="2710"/>
      <c r="I116" s="2710"/>
      <c r="J116" s="2710"/>
      <c r="K116" s="2710"/>
      <c r="L116" s="2710"/>
      <c r="M116" s="2710"/>
      <c r="N116" s="2710"/>
      <c r="O116" s="2710"/>
      <c r="P116" s="2710"/>
      <c r="Q116" s="2710"/>
      <c r="R116" s="2710"/>
      <c r="S116" s="2710"/>
      <c r="T116" s="2710"/>
      <c r="U116" s="2710"/>
      <c r="V116" s="2710"/>
      <c r="W116" s="2710"/>
      <c r="X116" s="2710"/>
      <c r="Y116" s="2710"/>
      <c r="Z116" s="2710"/>
      <c r="AA116" s="2710"/>
      <c r="AB116" s="2710"/>
      <c r="AC116" s="2710"/>
      <c r="AD116" s="2710"/>
      <c r="AE116" s="2710"/>
      <c r="AF116" s="2710"/>
      <c r="AG116" s="2710"/>
      <c r="AH116" s="2710"/>
      <c r="AI116" s="2710"/>
      <c r="AJ116" s="2710"/>
      <c r="AK116" s="2710"/>
      <c r="AL116" s="2710"/>
      <c r="AM116" s="2710"/>
      <c r="AN116" s="2710"/>
      <c r="AO116" s="2710"/>
      <c r="AP116" s="2710"/>
      <c r="AQ116" s="2710"/>
      <c r="AR116" s="2710"/>
      <c r="AS116" s="2710"/>
      <c r="AT116" s="2710"/>
      <c r="AU116" s="2710"/>
      <c r="AV116" s="2710"/>
      <c r="AW116" s="2710"/>
      <c r="AX116" s="2710"/>
      <c r="AY116" s="2710"/>
      <c r="AZ116" s="2710"/>
      <c r="BA116" s="2710"/>
      <c r="BB116" s="2710"/>
      <c r="BC116" s="2710"/>
      <c r="BD116" s="2710"/>
      <c r="BE116" s="2710"/>
      <c r="BF116" s="2710"/>
      <c r="BG116" s="2710"/>
      <c r="BH116" s="2710"/>
      <c r="BI116" s="2710"/>
      <c r="BJ116" s="2710"/>
      <c r="BK116" s="2710"/>
      <c r="BL116" s="2710"/>
      <c r="BM116" s="2710"/>
      <c r="BN116" s="2710"/>
      <c r="BO116" s="2710"/>
      <c r="BP116" s="2710"/>
      <c r="BQ116" s="2710"/>
      <c r="BR116" s="2710"/>
      <c r="BS116" s="2710"/>
      <c r="BT116" s="2710"/>
    </row>
    <row r="117" spans="1:72" x14ac:dyDescent="0.25">
      <c r="A117" s="2710"/>
      <c r="B117" s="2710"/>
      <c r="C117" s="2710"/>
      <c r="D117" s="2710"/>
      <c r="E117" s="2710"/>
      <c r="F117" s="2710"/>
      <c r="G117" s="2710"/>
      <c r="H117" s="2710"/>
      <c r="I117" s="2710"/>
      <c r="J117" s="2710"/>
      <c r="K117" s="2710"/>
      <c r="L117" s="2710"/>
      <c r="M117" s="2710"/>
      <c r="N117" s="2710"/>
      <c r="O117" s="2710"/>
      <c r="P117" s="2710"/>
      <c r="Q117" s="2710"/>
      <c r="R117" s="2710"/>
      <c r="S117" s="2710"/>
      <c r="T117" s="2710"/>
      <c r="U117" s="2710"/>
      <c r="V117" s="2710"/>
      <c r="W117" s="2710"/>
      <c r="X117" s="2710"/>
      <c r="Y117" s="2710"/>
      <c r="Z117" s="2710"/>
      <c r="AA117" s="2710"/>
      <c r="AB117" s="2710"/>
      <c r="AC117" s="2710"/>
      <c r="AD117" s="2710"/>
      <c r="AE117" s="2710"/>
      <c r="AF117" s="2710"/>
      <c r="AG117" s="2710"/>
      <c r="AH117" s="2710"/>
      <c r="AI117" s="2710"/>
      <c r="AJ117" s="2710"/>
      <c r="AK117" s="2710"/>
      <c r="AL117" s="2710"/>
      <c r="AM117" s="2710"/>
      <c r="AN117" s="2710"/>
      <c r="AO117" s="2710"/>
      <c r="AP117" s="2710"/>
      <c r="AQ117" s="2710"/>
      <c r="AR117" s="2710"/>
      <c r="AS117" s="2710"/>
      <c r="AT117" s="2710"/>
      <c r="AU117" s="2710"/>
      <c r="AV117" s="2710"/>
      <c r="AW117" s="2710"/>
      <c r="AX117" s="2710"/>
      <c r="AY117" s="2710"/>
      <c r="AZ117" s="2710"/>
      <c r="BA117" s="2710"/>
      <c r="BB117" s="2710"/>
      <c r="BC117" s="2710"/>
      <c r="BD117" s="2710"/>
      <c r="BE117" s="2710"/>
      <c r="BF117" s="2710"/>
      <c r="BG117" s="2710"/>
      <c r="BH117" s="2710"/>
      <c r="BI117" s="2710"/>
      <c r="BJ117" s="2710"/>
      <c r="BK117" s="2710"/>
      <c r="BL117" s="2710"/>
      <c r="BM117" s="2710"/>
      <c r="BN117" s="2710"/>
      <c r="BO117" s="2710"/>
      <c r="BP117" s="2710"/>
      <c r="BQ117" s="2710"/>
      <c r="BR117" s="2710"/>
      <c r="BS117" s="2710"/>
      <c r="BT117" s="2710"/>
    </row>
    <row r="118" spans="1:72" x14ac:dyDescent="0.25">
      <c r="A118" s="2710"/>
      <c r="B118" s="2710"/>
      <c r="C118" s="2710"/>
      <c r="D118" s="2710"/>
      <c r="E118" s="2710"/>
      <c r="F118" s="2710"/>
      <c r="G118" s="2710"/>
      <c r="H118" s="2710"/>
      <c r="I118" s="2710"/>
      <c r="J118" s="2710"/>
      <c r="K118" s="2710"/>
      <c r="L118" s="2710"/>
      <c r="M118" s="2710"/>
      <c r="N118" s="2710"/>
      <c r="O118" s="2710"/>
      <c r="P118" s="2710"/>
      <c r="Q118" s="2710"/>
      <c r="R118" s="2710"/>
      <c r="S118" s="2710"/>
      <c r="T118" s="2710"/>
      <c r="U118" s="2710"/>
      <c r="V118" s="2710"/>
      <c r="W118" s="2710"/>
      <c r="X118" s="2710"/>
      <c r="Y118" s="2710"/>
      <c r="Z118" s="2710"/>
      <c r="AA118" s="2710"/>
      <c r="AB118" s="2710"/>
      <c r="AC118" s="2710"/>
      <c r="AD118" s="2710"/>
      <c r="AE118" s="2710"/>
      <c r="AF118" s="2710"/>
      <c r="AG118" s="2710"/>
      <c r="AH118" s="2710"/>
      <c r="AI118" s="2710"/>
      <c r="AJ118" s="2710"/>
      <c r="AK118" s="2710"/>
      <c r="AL118" s="2710"/>
      <c r="AM118" s="2710"/>
      <c r="AN118" s="2710"/>
      <c r="AO118" s="2710"/>
      <c r="AP118" s="2710"/>
      <c r="AQ118" s="2710"/>
      <c r="AR118" s="2710"/>
      <c r="AS118" s="2710"/>
      <c r="AT118" s="2710"/>
      <c r="AU118" s="2710"/>
      <c r="AV118" s="2710"/>
      <c r="AW118" s="2710"/>
      <c r="AX118" s="2710"/>
      <c r="AY118" s="2710"/>
      <c r="AZ118" s="2710"/>
      <c r="BA118" s="2710"/>
      <c r="BB118" s="2710"/>
      <c r="BC118" s="2710"/>
      <c r="BD118" s="2710"/>
      <c r="BE118" s="2710"/>
      <c r="BF118" s="2710"/>
      <c r="BG118" s="2710"/>
      <c r="BH118" s="2710"/>
      <c r="BI118" s="2710"/>
      <c r="BJ118" s="2710"/>
      <c r="BK118" s="2710"/>
      <c r="BL118" s="2710"/>
      <c r="BM118" s="2710"/>
      <c r="BN118" s="2710"/>
      <c r="BO118" s="2710"/>
      <c r="BP118" s="2710"/>
      <c r="BQ118" s="2710"/>
      <c r="BR118" s="2710"/>
      <c r="BS118" s="2710"/>
      <c r="BT118" s="2710"/>
    </row>
    <row r="119" spans="1:72" x14ac:dyDescent="0.25">
      <c r="A119" s="2710"/>
      <c r="B119" s="2710"/>
      <c r="C119" s="2710"/>
      <c r="D119" s="2710"/>
      <c r="E119" s="2710"/>
      <c r="F119" s="2710"/>
      <c r="G119" s="2710"/>
      <c r="H119" s="2710"/>
      <c r="I119" s="2710"/>
      <c r="J119" s="2710"/>
      <c r="K119" s="2710"/>
      <c r="L119" s="2710"/>
      <c r="M119" s="2710"/>
      <c r="N119" s="2710"/>
      <c r="O119" s="2710"/>
      <c r="P119" s="2710"/>
      <c r="Q119" s="2710"/>
      <c r="R119" s="2710"/>
      <c r="S119" s="2710"/>
      <c r="T119" s="2710"/>
      <c r="U119" s="2710"/>
      <c r="V119" s="2710"/>
      <c r="W119" s="2710"/>
      <c r="X119" s="2710"/>
      <c r="Y119" s="2710"/>
      <c r="Z119" s="2710"/>
      <c r="AA119" s="2710"/>
      <c r="AB119" s="2710"/>
      <c r="AC119" s="2710"/>
      <c r="AD119" s="2710"/>
      <c r="AE119" s="2710"/>
      <c r="AF119" s="2710"/>
      <c r="AG119" s="2710"/>
      <c r="AH119" s="2710"/>
      <c r="AI119" s="2710"/>
      <c r="AJ119" s="2710"/>
      <c r="AK119" s="2710"/>
      <c r="AL119" s="2710"/>
      <c r="AM119" s="2710"/>
      <c r="AN119" s="2710"/>
      <c r="AO119" s="2710"/>
      <c r="AP119" s="2710"/>
      <c r="AQ119" s="2710"/>
      <c r="AR119" s="2710"/>
      <c r="AS119" s="2710"/>
      <c r="AT119" s="2710"/>
      <c r="AU119" s="2710"/>
      <c r="AV119" s="2710"/>
      <c r="AW119" s="2710"/>
      <c r="AX119" s="2710"/>
      <c r="AY119" s="2710"/>
      <c r="AZ119" s="2710"/>
      <c r="BA119" s="2710"/>
      <c r="BB119" s="2710"/>
      <c r="BC119" s="2710"/>
      <c r="BD119" s="2710"/>
      <c r="BE119" s="2710"/>
      <c r="BF119" s="2710"/>
      <c r="BG119" s="2710"/>
      <c r="BH119" s="2710"/>
      <c r="BI119" s="2710"/>
      <c r="BJ119" s="2710"/>
      <c r="BK119" s="2710"/>
      <c r="BL119" s="2710"/>
      <c r="BM119" s="2710"/>
      <c r="BN119" s="2710"/>
      <c r="BO119" s="2710"/>
      <c r="BP119" s="2710"/>
      <c r="BQ119" s="2710"/>
      <c r="BR119" s="2710"/>
      <c r="BS119" s="2710"/>
      <c r="BT119" s="2710"/>
    </row>
    <row r="120" spans="1:72" x14ac:dyDescent="0.25">
      <c r="A120" s="2710"/>
      <c r="B120" s="2710"/>
      <c r="C120" s="2710"/>
      <c r="D120" s="2710"/>
      <c r="E120" s="2710"/>
      <c r="F120" s="2710"/>
      <c r="G120" s="2710"/>
      <c r="H120" s="2710"/>
      <c r="I120" s="2710"/>
      <c r="J120" s="2710"/>
      <c r="K120" s="2710"/>
      <c r="L120" s="2710"/>
      <c r="M120" s="2710"/>
      <c r="N120" s="2710"/>
      <c r="O120" s="2710"/>
      <c r="P120" s="2710"/>
      <c r="Q120" s="2710"/>
      <c r="R120" s="2710"/>
      <c r="S120" s="2710"/>
      <c r="T120" s="2710"/>
      <c r="U120" s="2710"/>
      <c r="V120" s="2710"/>
      <c r="W120" s="2710"/>
      <c r="X120" s="2710"/>
      <c r="Y120" s="2710"/>
      <c r="Z120" s="2710"/>
      <c r="AA120" s="2710"/>
      <c r="AB120" s="2710"/>
      <c r="AC120" s="2710"/>
      <c r="AD120" s="2710"/>
      <c r="AE120" s="2710"/>
      <c r="AF120" s="2710"/>
      <c r="AG120" s="2710"/>
      <c r="AH120" s="2710"/>
      <c r="AI120" s="2710"/>
      <c r="AJ120" s="2710"/>
      <c r="AK120" s="2710"/>
      <c r="AL120" s="2710"/>
      <c r="AM120" s="2710"/>
      <c r="AN120" s="2710"/>
      <c r="AO120" s="2710"/>
      <c r="AP120" s="2710"/>
      <c r="AQ120" s="2710"/>
      <c r="AR120" s="2710"/>
      <c r="AS120" s="2710"/>
      <c r="AT120" s="2710"/>
      <c r="AU120" s="2710"/>
      <c r="AV120" s="2710"/>
      <c r="AW120" s="2710"/>
      <c r="AX120" s="2710"/>
      <c r="AY120" s="2710"/>
      <c r="AZ120" s="2710"/>
      <c r="BA120" s="2710"/>
      <c r="BB120" s="2710"/>
      <c r="BC120" s="2710"/>
      <c r="BD120" s="2710"/>
      <c r="BE120" s="2710"/>
      <c r="BF120" s="2710"/>
      <c r="BG120" s="2710"/>
      <c r="BH120" s="2710"/>
      <c r="BI120" s="2710"/>
      <c r="BJ120" s="2710"/>
      <c r="BK120" s="2710"/>
      <c r="BL120" s="2710"/>
      <c r="BM120" s="2710"/>
      <c r="BN120" s="2710"/>
      <c r="BO120" s="2710"/>
      <c r="BP120" s="2710"/>
      <c r="BQ120" s="2710"/>
      <c r="BR120" s="2710"/>
      <c r="BS120" s="2710"/>
      <c r="BT120" s="2710"/>
    </row>
    <row r="121" spans="1:72" x14ac:dyDescent="0.25">
      <c r="A121" s="2710"/>
      <c r="B121" s="2710"/>
      <c r="C121" s="2710"/>
      <c r="D121" s="2710"/>
      <c r="E121" s="2710"/>
      <c r="F121" s="2710"/>
      <c r="G121" s="2710"/>
      <c r="H121" s="2710"/>
      <c r="I121" s="2710"/>
      <c r="J121" s="2710"/>
      <c r="K121" s="2710"/>
      <c r="L121" s="2710"/>
      <c r="M121" s="2710"/>
      <c r="N121" s="2710"/>
      <c r="O121" s="2710"/>
      <c r="P121" s="2710"/>
      <c r="Q121" s="2710"/>
      <c r="R121" s="2710"/>
      <c r="S121" s="2710"/>
      <c r="T121" s="2710"/>
      <c r="U121" s="2710"/>
      <c r="V121" s="2710"/>
      <c r="W121" s="2710"/>
      <c r="X121" s="2710"/>
      <c r="Y121" s="2710"/>
      <c r="Z121" s="2710"/>
      <c r="AA121" s="2710"/>
      <c r="AB121" s="2710"/>
      <c r="AC121" s="2710"/>
      <c r="AD121" s="2710"/>
      <c r="AE121" s="2710"/>
      <c r="AF121" s="2710"/>
      <c r="AG121" s="2710"/>
      <c r="AH121" s="2710"/>
      <c r="AI121" s="2710"/>
      <c r="AJ121" s="2710"/>
      <c r="AK121" s="2710"/>
      <c r="AL121" s="2710"/>
      <c r="AM121" s="2710"/>
      <c r="AN121" s="2710"/>
      <c r="AO121" s="2710"/>
      <c r="AP121" s="2710"/>
      <c r="AQ121" s="2710"/>
      <c r="AR121" s="2710"/>
      <c r="AS121" s="2710"/>
      <c r="AT121" s="2710"/>
      <c r="AU121" s="2710"/>
      <c r="AV121" s="2710"/>
      <c r="AW121" s="2710"/>
      <c r="AX121" s="2710"/>
      <c r="AY121" s="2710"/>
      <c r="AZ121" s="2710"/>
      <c r="BA121" s="2710"/>
      <c r="BB121" s="2710"/>
      <c r="BC121" s="2710"/>
      <c r="BD121" s="2710"/>
      <c r="BE121" s="2710"/>
      <c r="BF121" s="2710"/>
      <c r="BG121" s="2710"/>
      <c r="BH121" s="2710"/>
      <c r="BI121" s="2710"/>
      <c r="BJ121" s="2710"/>
      <c r="BK121" s="2710"/>
      <c r="BL121" s="2710"/>
      <c r="BM121" s="2710"/>
      <c r="BN121" s="2710"/>
      <c r="BO121" s="2710"/>
      <c r="BP121" s="2710"/>
      <c r="BQ121" s="2710"/>
      <c r="BR121" s="2710"/>
      <c r="BS121" s="2710"/>
      <c r="BT121" s="2710"/>
    </row>
    <row r="122" spans="1:72" x14ac:dyDescent="0.25">
      <c r="A122" s="2710"/>
      <c r="B122" s="2710"/>
      <c r="C122" s="2710"/>
      <c r="D122" s="2710"/>
      <c r="E122" s="2710"/>
      <c r="F122" s="2710"/>
      <c r="G122" s="2710"/>
      <c r="H122" s="2710"/>
      <c r="I122" s="2710"/>
      <c r="J122" s="2710"/>
      <c r="K122" s="2710"/>
      <c r="L122" s="2710"/>
      <c r="M122" s="2710"/>
      <c r="N122" s="2710"/>
      <c r="O122" s="2710"/>
      <c r="P122" s="2710"/>
      <c r="Q122" s="2710"/>
      <c r="R122" s="2710"/>
      <c r="S122" s="2710"/>
      <c r="T122" s="2710"/>
      <c r="U122" s="2710"/>
      <c r="V122" s="2710"/>
      <c r="W122" s="2710"/>
      <c r="X122" s="2710"/>
      <c r="Y122" s="2710"/>
      <c r="Z122" s="2710"/>
      <c r="AA122" s="2710"/>
      <c r="AB122" s="2710"/>
      <c r="AC122" s="2710"/>
      <c r="AD122" s="2710"/>
      <c r="AE122" s="2710"/>
      <c r="AF122" s="2710"/>
      <c r="AG122" s="2710"/>
      <c r="AH122" s="2710"/>
      <c r="AI122" s="2710"/>
      <c r="AJ122" s="2710"/>
      <c r="AK122" s="2710"/>
      <c r="AL122" s="2710"/>
      <c r="AM122" s="2710"/>
      <c r="AN122" s="2710"/>
      <c r="AO122" s="2710"/>
      <c r="AP122" s="2710"/>
      <c r="AQ122" s="2710"/>
      <c r="AR122" s="2710"/>
      <c r="AS122" s="2710"/>
      <c r="AT122" s="2710"/>
      <c r="AU122" s="2710"/>
      <c r="AV122" s="2710"/>
      <c r="AW122" s="2710"/>
      <c r="AX122" s="2710"/>
      <c r="AY122" s="2710"/>
      <c r="AZ122" s="2710"/>
      <c r="BA122" s="2710"/>
      <c r="BB122" s="2710"/>
      <c r="BC122" s="2710"/>
      <c r="BD122" s="2710"/>
      <c r="BE122" s="2710"/>
      <c r="BF122" s="2710"/>
      <c r="BG122" s="2710"/>
      <c r="BH122" s="2710"/>
      <c r="BI122" s="2710"/>
      <c r="BJ122" s="2710"/>
      <c r="BK122" s="2710"/>
      <c r="BL122" s="2710"/>
      <c r="BM122" s="2710"/>
      <c r="BN122" s="2710"/>
      <c r="BO122" s="2710"/>
      <c r="BP122" s="2710"/>
      <c r="BQ122" s="2710"/>
      <c r="BR122" s="2710"/>
      <c r="BS122" s="2710"/>
      <c r="BT122" s="2710"/>
    </row>
    <row r="123" spans="1:72" x14ac:dyDescent="0.25">
      <c r="A123" s="2710"/>
      <c r="B123" s="2710"/>
      <c r="C123" s="2710"/>
      <c r="D123" s="2710"/>
      <c r="E123" s="2710"/>
      <c r="F123" s="2710"/>
      <c r="G123" s="2710"/>
      <c r="H123" s="2710"/>
      <c r="I123" s="2710"/>
      <c r="J123" s="2710"/>
      <c r="K123" s="2710"/>
      <c r="L123" s="2710"/>
      <c r="M123" s="2710"/>
      <c r="N123" s="2710"/>
      <c r="O123" s="2710"/>
      <c r="P123" s="2710"/>
      <c r="Q123" s="2710"/>
      <c r="R123" s="2710"/>
      <c r="S123" s="2710"/>
      <c r="T123" s="2710"/>
      <c r="U123" s="2710"/>
      <c r="V123" s="2710"/>
      <c r="W123" s="2710"/>
      <c r="X123" s="2710"/>
      <c r="Y123" s="2710"/>
      <c r="Z123" s="2710"/>
      <c r="AA123" s="2710"/>
      <c r="AB123" s="2710"/>
      <c r="AC123" s="2710"/>
      <c r="AD123" s="2710"/>
      <c r="AE123" s="2710"/>
      <c r="AF123" s="2710"/>
      <c r="AG123" s="2710"/>
      <c r="AH123" s="2710"/>
      <c r="AI123" s="2710"/>
      <c r="AJ123" s="2710"/>
      <c r="AK123" s="2710"/>
      <c r="AL123" s="2710"/>
      <c r="AM123" s="2710"/>
      <c r="AN123" s="2710"/>
      <c r="AO123" s="2710"/>
      <c r="AP123" s="2710"/>
      <c r="AQ123" s="2710"/>
      <c r="AR123" s="2710"/>
      <c r="AS123" s="2710"/>
      <c r="AT123" s="2710"/>
      <c r="AU123" s="2710"/>
      <c r="AV123" s="2710"/>
      <c r="AW123" s="2710"/>
      <c r="AX123" s="2710"/>
      <c r="AY123" s="2710"/>
      <c r="AZ123" s="2710"/>
      <c r="BA123" s="2710"/>
      <c r="BB123" s="2710"/>
      <c r="BC123" s="2710"/>
      <c r="BD123" s="2710"/>
      <c r="BE123" s="2710"/>
      <c r="BF123" s="2710"/>
      <c r="BG123" s="2710"/>
      <c r="BH123" s="2710"/>
      <c r="BI123" s="2710"/>
      <c r="BJ123" s="2710"/>
      <c r="BK123" s="2710"/>
      <c r="BL123" s="2710"/>
      <c r="BM123" s="2710"/>
      <c r="BN123" s="2710"/>
      <c r="BO123" s="2710"/>
      <c r="BP123" s="2710"/>
      <c r="BQ123" s="2710"/>
      <c r="BR123" s="2710"/>
      <c r="BS123" s="2710"/>
      <c r="BT123" s="2710"/>
    </row>
    <row r="124" spans="1:72" x14ac:dyDescent="0.25">
      <c r="A124" s="2710"/>
      <c r="B124" s="2710"/>
      <c r="C124" s="2710"/>
      <c r="D124" s="2710"/>
      <c r="E124" s="2710"/>
      <c r="F124" s="2710"/>
      <c r="G124" s="2710"/>
      <c r="H124" s="2710"/>
      <c r="I124" s="2710"/>
      <c r="J124" s="2710"/>
      <c r="K124" s="2710"/>
      <c r="L124" s="2710"/>
      <c r="M124" s="2710"/>
      <c r="N124" s="2710"/>
      <c r="O124" s="2710"/>
      <c r="P124" s="2710"/>
      <c r="Q124" s="2710"/>
      <c r="R124" s="2710"/>
      <c r="S124" s="2710"/>
      <c r="T124" s="2710"/>
      <c r="U124" s="2710"/>
      <c r="V124" s="2710"/>
      <c r="W124" s="2710"/>
      <c r="X124" s="2710"/>
      <c r="Y124" s="2710"/>
      <c r="Z124" s="2710"/>
      <c r="AA124" s="2710"/>
      <c r="AB124" s="2710"/>
      <c r="AC124" s="2710"/>
      <c r="AD124" s="2710"/>
      <c r="AE124" s="2710"/>
      <c r="AF124" s="2710"/>
      <c r="AG124" s="2710"/>
      <c r="AH124" s="2710"/>
      <c r="AI124" s="2710"/>
      <c r="AJ124" s="2710"/>
      <c r="AK124" s="2710"/>
      <c r="AL124" s="2710"/>
      <c r="AM124" s="2710"/>
      <c r="AN124" s="2710"/>
      <c r="AO124" s="2710"/>
      <c r="AP124" s="2710"/>
      <c r="AQ124" s="2710"/>
      <c r="AR124" s="2710"/>
      <c r="AS124" s="2710"/>
      <c r="AT124" s="2710"/>
      <c r="AU124" s="2710"/>
      <c r="AV124" s="2710"/>
      <c r="AW124" s="2710"/>
      <c r="AX124" s="2710"/>
      <c r="AY124" s="2710"/>
      <c r="AZ124" s="2710"/>
      <c r="BA124" s="2710"/>
      <c r="BB124" s="2710"/>
      <c r="BC124" s="2710"/>
      <c r="BD124" s="2710"/>
      <c r="BE124" s="2710"/>
      <c r="BF124" s="2710"/>
      <c r="BG124" s="2710"/>
      <c r="BH124" s="2710"/>
      <c r="BI124" s="2710"/>
      <c r="BJ124" s="2710"/>
      <c r="BK124" s="2710"/>
      <c r="BL124" s="2710"/>
      <c r="BM124" s="2710"/>
      <c r="BN124" s="2710"/>
      <c r="BO124" s="2710"/>
      <c r="BP124" s="2710"/>
      <c r="BQ124" s="2710"/>
      <c r="BR124" s="2710"/>
      <c r="BS124" s="2710"/>
      <c r="BT124" s="2710"/>
    </row>
    <row r="125" spans="1:72" x14ac:dyDescent="0.25">
      <c r="A125" s="2710"/>
      <c r="B125" s="2710"/>
      <c r="C125" s="2710"/>
      <c r="D125" s="2710"/>
      <c r="E125" s="2710"/>
      <c r="F125" s="2710"/>
      <c r="G125" s="2710"/>
      <c r="H125" s="2710"/>
      <c r="I125" s="2710"/>
      <c r="J125" s="2710"/>
      <c r="K125" s="2710"/>
      <c r="L125" s="2710"/>
      <c r="M125" s="2710"/>
      <c r="N125" s="2710"/>
      <c r="O125" s="2710"/>
      <c r="P125" s="2710"/>
      <c r="Q125" s="2710"/>
      <c r="R125" s="2710"/>
      <c r="S125" s="2710"/>
      <c r="T125" s="2710"/>
      <c r="U125" s="2710"/>
      <c r="V125" s="2710"/>
      <c r="W125" s="2710"/>
      <c r="X125" s="2710"/>
      <c r="Y125" s="2710"/>
      <c r="Z125" s="2710"/>
      <c r="AA125" s="2710"/>
      <c r="AB125" s="2710"/>
      <c r="AC125" s="2710"/>
      <c r="AD125" s="2710"/>
      <c r="AE125" s="2710"/>
      <c r="AF125" s="2710"/>
      <c r="AG125" s="2710"/>
      <c r="AH125" s="2710"/>
      <c r="AI125" s="2710"/>
      <c r="AJ125" s="2710"/>
      <c r="AK125" s="2710"/>
      <c r="AL125" s="2710"/>
      <c r="AM125" s="2710"/>
      <c r="AN125" s="2710"/>
      <c r="AO125" s="2710"/>
      <c r="AP125" s="2710"/>
      <c r="AQ125" s="2710"/>
      <c r="AR125" s="2710"/>
      <c r="AS125" s="2710"/>
      <c r="AT125" s="2710"/>
      <c r="AU125" s="2710"/>
      <c r="AV125" s="2710"/>
      <c r="AW125" s="2710"/>
      <c r="AX125" s="2710"/>
      <c r="AY125" s="2710"/>
      <c r="AZ125" s="2710"/>
      <c r="BA125" s="2710"/>
      <c r="BB125" s="2710"/>
      <c r="BC125" s="2710"/>
      <c r="BD125" s="2710"/>
      <c r="BE125" s="2710"/>
      <c r="BF125" s="2710"/>
      <c r="BG125" s="2710"/>
      <c r="BH125" s="2710"/>
      <c r="BI125" s="2710"/>
      <c r="BJ125" s="2710"/>
      <c r="BK125" s="2710"/>
      <c r="BL125" s="2710"/>
      <c r="BM125" s="2710"/>
      <c r="BN125" s="2710"/>
      <c r="BO125" s="2710"/>
      <c r="BP125" s="2710"/>
      <c r="BQ125" s="2710"/>
      <c r="BR125" s="2710"/>
      <c r="BS125" s="2710"/>
      <c r="BT125" s="2710"/>
    </row>
    <row r="126" spans="1:72" x14ac:dyDescent="0.25">
      <c r="A126" s="2710"/>
      <c r="B126" s="2710"/>
      <c r="C126" s="2710"/>
      <c r="D126" s="2710"/>
      <c r="E126" s="2710"/>
      <c r="F126" s="2710"/>
      <c r="G126" s="2710"/>
      <c r="H126" s="2710"/>
      <c r="I126" s="2710"/>
      <c r="J126" s="2710"/>
      <c r="K126" s="2710"/>
      <c r="L126" s="2710"/>
      <c r="M126" s="2710"/>
      <c r="N126" s="2710"/>
      <c r="O126" s="2710"/>
      <c r="P126" s="2710"/>
      <c r="Q126" s="2710"/>
      <c r="R126" s="2710"/>
      <c r="S126" s="2710"/>
      <c r="T126" s="2710"/>
      <c r="U126" s="2710"/>
      <c r="V126" s="2710"/>
      <c r="W126" s="2710"/>
      <c r="X126" s="2710"/>
      <c r="Y126" s="2710"/>
      <c r="Z126" s="2710"/>
      <c r="AA126" s="2710"/>
      <c r="AB126" s="2710"/>
      <c r="AC126" s="2710"/>
      <c r="AD126" s="2710"/>
      <c r="AE126" s="2710"/>
      <c r="AF126" s="2710"/>
      <c r="AG126" s="2710"/>
      <c r="AH126" s="2710"/>
      <c r="AI126" s="2710"/>
      <c r="AJ126" s="2710"/>
      <c r="AK126" s="2710"/>
      <c r="AL126" s="2710"/>
      <c r="AM126" s="2710"/>
      <c r="AN126" s="2710"/>
      <c r="AO126" s="2710"/>
      <c r="AP126" s="2710"/>
      <c r="AQ126" s="2710"/>
      <c r="AR126" s="2710"/>
      <c r="AS126" s="2710"/>
      <c r="AT126" s="2710"/>
      <c r="AU126" s="2710"/>
      <c r="AV126" s="2710"/>
      <c r="AW126" s="2710"/>
      <c r="AX126" s="2710"/>
      <c r="AY126" s="2710"/>
      <c r="AZ126" s="2710"/>
      <c r="BA126" s="2710"/>
      <c r="BB126" s="2710"/>
      <c r="BC126" s="2710"/>
      <c r="BD126" s="2710"/>
      <c r="BE126" s="2710"/>
      <c r="BF126" s="2710"/>
      <c r="BG126" s="2710"/>
      <c r="BH126" s="2710"/>
      <c r="BI126" s="2710"/>
      <c r="BJ126" s="2710"/>
      <c r="BK126" s="2710"/>
      <c r="BL126" s="2710"/>
      <c r="BM126" s="2710"/>
      <c r="BN126" s="2710"/>
      <c r="BO126" s="2710"/>
      <c r="BP126" s="2710"/>
      <c r="BQ126" s="2710"/>
      <c r="BR126" s="2710"/>
      <c r="BS126" s="2710"/>
      <c r="BT126" s="2710"/>
    </row>
    <row r="127" spans="1:72" x14ac:dyDescent="0.25">
      <c r="A127" s="2710"/>
      <c r="B127" s="2710"/>
      <c r="C127" s="2710"/>
      <c r="D127" s="2710"/>
      <c r="E127" s="2710"/>
      <c r="F127" s="2710"/>
      <c r="G127" s="2710"/>
      <c r="H127" s="2710"/>
      <c r="I127" s="2710"/>
      <c r="J127" s="2710"/>
      <c r="K127" s="2710"/>
      <c r="L127" s="2710"/>
      <c r="M127" s="2710"/>
      <c r="N127" s="2710"/>
      <c r="O127" s="2710"/>
      <c r="P127" s="2710"/>
      <c r="Q127" s="2710"/>
      <c r="R127" s="2710"/>
      <c r="S127" s="2710"/>
      <c r="T127" s="2710"/>
      <c r="U127" s="2710"/>
      <c r="V127" s="2710"/>
      <c r="W127" s="2710"/>
      <c r="X127" s="2710"/>
      <c r="Y127" s="2710"/>
      <c r="Z127" s="2710"/>
      <c r="AA127" s="2710"/>
      <c r="AB127" s="2710"/>
      <c r="AC127" s="2710"/>
      <c r="AD127" s="2710"/>
      <c r="AE127" s="2710"/>
      <c r="AF127" s="2710"/>
      <c r="AG127" s="2710"/>
      <c r="AH127" s="2710"/>
      <c r="AI127" s="2710"/>
      <c r="AJ127" s="2710"/>
      <c r="AK127" s="2710"/>
      <c r="AL127" s="2710"/>
      <c r="AM127" s="2710"/>
      <c r="AN127" s="2710"/>
      <c r="AO127" s="2710"/>
      <c r="AP127" s="2710"/>
      <c r="AQ127" s="2710"/>
      <c r="AR127" s="2710"/>
      <c r="AS127" s="2710"/>
      <c r="AT127" s="2710"/>
      <c r="AU127" s="2710"/>
      <c r="AV127" s="2710"/>
      <c r="AW127" s="2710"/>
      <c r="AX127" s="2710"/>
      <c r="AY127" s="2710"/>
      <c r="AZ127" s="2710"/>
      <c r="BA127" s="2710"/>
      <c r="BB127" s="2710"/>
      <c r="BC127" s="2710"/>
      <c r="BD127" s="2710"/>
      <c r="BE127" s="2710"/>
      <c r="BF127" s="2710"/>
      <c r="BG127" s="2710"/>
      <c r="BH127" s="2710"/>
      <c r="BI127" s="2710"/>
      <c r="BJ127" s="2710"/>
      <c r="BK127" s="2710"/>
      <c r="BL127" s="2710"/>
      <c r="BM127" s="2710"/>
      <c r="BN127" s="2710"/>
      <c r="BO127" s="2710"/>
      <c r="BP127" s="2710"/>
      <c r="BQ127" s="2710"/>
      <c r="BR127" s="2710"/>
      <c r="BS127" s="2710"/>
      <c r="BT127" s="2710"/>
    </row>
    <row r="128" spans="1:72" x14ac:dyDescent="0.25">
      <c r="A128" s="2710"/>
      <c r="B128" s="2710"/>
      <c r="C128" s="2710"/>
      <c r="D128" s="2710"/>
      <c r="E128" s="2710"/>
      <c r="F128" s="2710"/>
      <c r="G128" s="2710"/>
      <c r="H128" s="2710"/>
      <c r="I128" s="2710"/>
      <c r="J128" s="2710"/>
      <c r="K128" s="2710"/>
      <c r="L128" s="2710"/>
      <c r="M128" s="2710"/>
      <c r="N128" s="2710"/>
      <c r="O128" s="2710"/>
      <c r="P128" s="2710"/>
      <c r="Q128" s="2710"/>
      <c r="R128" s="2710"/>
      <c r="S128" s="2710"/>
      <c r="T128" s="2710"/>
      <c r="U128" s="2710"/>
      <c r="V128" s="2710"/>
      <c r="W128" s="2710"/>
      <c r="X128" s="2710"/>
      <c r="Y128" s="2710"/>
      <c r="Z128" s="2710"/>
      <c r="AA128" s="2710"/>
      <c r="AB128" s="2710"/>
      <c r="AC128" s="2710"/>
      <c r="AD128" s="2710"/>
      <c r="AE128" s="2710"/>
      <c r="AF128" s="2710"/>
      <c r="AG128" s="2710"/>
      <c r="AH128" s="2710"/>
      <c r="AI128" s="2710"/>
      <c r="AJ128" s="2710"/>
      <c r="AK128" s="2710"/>
      <c r="AL128" s="2710"/>
      <c r="AM128" s="2710"/>
      <c r="AN128" s="2710"/>
      <c r="AO128" s="2710"/>
      <c r="AP128" s="2710"/>
      <c r="AQ128" s="2710"/>
      <c r="AR128" s="2710"/>
      <c r="AS128" s="2710"/>
      <c r="AT128" s="2710"/>
      <c r="AU128" s="2710"/>
      <c r="AV128" s="2710"/>
      <c r="AW128" s="2710"/>
      <c r="AX128" s="2710"/>
      <c r="AY128" s="2710"/>
      <c r="AZ128" s="2710"/>
      <c r="BA128" s="2710"/>
      <c r="BB128" s="2710"/>
      <c r="BC128" s="2710"/>
      <c r="BD128" s="2710"/>
      <c r="BE128" s="2710"/>
      <c r="BF128" s="2710"/>
      <c r="BG128" s="2710"/>
      <c r="BH128" s="2710"/>
      <c r="BI128" s="2710"/>
      <c r="BJ128" s="2710"/>
      <c r="BK128" s="2710"/>
      <c r="BL128" s="2710"/>
      <c r="BM128" s="2710"/>
      <c r="BN128" s="2710"/>
      <c r="BO128" s="2710"/>
      <c r="BP128" s="2710"/>
      <c r="BQ128" s="2710"/>
      <c r="BR128" s="2710"/>
      <c r="BS128" s="2710"/>
      <c r="BT128" s="2710"/>
    </row>
    <row r="129" spans="1:72" x14ac:dyDescent="0.25">
      <c r="A129" s="2710"/>
      <c r="B129" s="2710"/>
      <c r="C129" s="2710"/>
      <c r="D129" s="2710"/>
      <c r="E129" s="2710"/>
      <c r="F129" s="2710"/>
      <c r="G129" s="2710"/>
      <c r="H129" s="2710"/>
      <c r="I129" s="2710"/>
      <c r="J129" s="2710"/>
      <c r="K129" s="2710"/>
      <c r="L129" s="2710"/>
      <c r="M129" s="2710"/>
      <c r="N129" s="2710"/>
      <c r="O129" s="2710"/>
      <c r="P129" s="2710"/>
      <c r="Q129" s="2710"/>
      <c r="R129" s="2710"/>
      <c r="S129" s="2710"/>
      <c r="T129" s="2710"/>
      <c r="U129" s="2710"/>
      <c r="V129" s="2710"/>
      <c r="W129" s="2710"/>
      <c r="X129" s="2710"/>
      <c r="Y129" s="2710"/>
      <c r="Z129" s="2710"/>
      <c r="AA129" s="2710"/>
      <c r="AB129" s="2710"/>
      <c r="AC129" s="2710"/>
      <c r="AD129" s="2710"/>
      <c r="AE129" s="2710"/>
      <c r="AF129" s="2710"/>
      <c r="AG129" s="2710"/>
      <c r="AH129" s="2710"/>
      <c r="AI129" s="2710"/>
      <c r="AJ129" s="2710"/>
      <c r="AK129" s="2710"/>
      <c r="AL129" s="2710"/>
      <c r="AM129" s="2710"/>
      <c r="AN129" s="2710"/>
      <c r="AO129" s="2710"/>
      <c r="AP129" s="2710"/>
      <c r="AQ129" s="2710"/>
      <c r="AR129" s="2710"/>
      <c r="AS129" s="2710"/>
      <c r="AT129" s="2710"/>
      <c r="AU129" s="2710"/>
      <c r="AV129" s="2710"/>
      <c r="AW129" s="2710"/>
      <c r="AX129" s="2710"/>
      <c r="AY129" s="2710"/>
      <c r="AZ129" s="2710"/>
      <c r="BA129" s="2710"/>
      <c r="BB129" s="2710"/>
      <c r="BC129" s="2710"/>
      <c r="BD129" s="2710"/>
      <c r="BE129" s="2710"/>
      <c r="BF129" s="2710"/>
      <c r="BG129" s="2710"/>
      <c r="BH129" s="2710"/>
      <c r="BI129" s="2710"/>
      <c r="BJ129" s="2710"/>
      <c r="BK129" s="2710"/>
      <c r="BL129" s="2710"/>
      <c r="BM129" s="2710"/>
      <c r="BN129" s="2710"/>
      <c r="BO129" s="2710"/>
      <c r="BP129" s="2710"/>
      <c r="BQ129" s="2710"/>
      <c r="BR129" s="2710"/>
      <c r="BS129" s="2710"/>
      <c r="BT129" s="2710"/>
    </row>
    <row r="130" spans="1:72" x14ac:dyDescent="0.25">
      <c r="A130" s="2710"/>
      <c r="B130" s="2710"/>
      <c r="C130" s="2710"/>
      <c r="D130" s="2710"/>
      <c r="E130" s="2710"/>
      <c r="F130" s="2710"/>
      <c r="G130" s="2710"/>
      <c r="H130" s="2710"/>
      <c r="I130" s="2710"/>
      <c r="J130" s="2710"/>
      <c r="K130" s="2710"/>
      <c r="L130" s="2710"/>
      <c r="M130" s="2710"/>
      <c r="N130" s="2710"/>
      <c r="O130" s="2710"/>
      <c r="P130" s="2710"/>
      <c r="Q130" s="2710"/>
      <c r="R130" s="2710"/>
      <c r="S130" s="2710"/>
      <c r="T130" s="2710"/>
      <c r="U130" s="2710"/>
      <c r="V130" s="2710"/>
      <c r="W130" s="2710"/>
      <c r="X130" s="2710"/>
      <c r="Y130" s="2710"/>
      <c r="Z130" s="2710"/>
      <c r="AA130" s="2710"/>
      <c r="AB130" s="2710"/>
      <c r="AC130" s="2710"/>
      <c r="AD130" s="2710"/>
      <c r="AE130" s="2710"/>
      <c r="AF130" s="2710"/>
      <c r="AG130" s="2710"/>
      <c r="AH130" s="2710"/>
      <c r="AI130" s="2710"/>
      <c r="AJ130" s="2710"/>
      <c r="AK130" s="2710"/>
      <c r="AL130" s="2710"/>
      <c r="AM130" s="2710"/>
      <c r="AN130" s="2710"/>
      <c r="AO130" s="2710"/>
      <c r="AP130" s="2710"/>
      <c r="AQ130" s="2710"/>
      <c r="AR130" s="2710"/>
      <c r="AS130" s="2710"/>
      <c r="AT130" s="2710"/>
      <c r="AU130" s="2710"/>
      <c r="AV130" s="2710"/>
      <c r="AW130" s="2710"/>
      <c r="AX130" s="2710"/>
      <c r="AY130" s="2710"/>
      <c r="AZ130" s="2710"/>
      <c r="BA130" s="2710"/>
      <c r="BB130" s="2710"/>
      <c r="BC130" s="2710"/>
      <c r="BD130" s="2710"/>
      <c r="BE130" s="2710"/>
      <c r="BF130" s="2710"/>
      <c r="BG130" s="2710"/>
      <c r="BH130" s="2710"/>
      <c r="BI130" s="2710"/>
      <c r="BJ130" s="2710"/>
      <c r="BK130" s="2710"/>
      <c r="BL130" s="2710"/>
      <c r="BM130" s="2710"/>
      <c r="BN130" s="2710"/>
      <c r="BO130" s="2710"/>
      <c r="BP130" s="2710"/>
      <c r="BQ130" s="2710"/>
      <c r="BR130" s="2710"/>
      <c r="BS130" s="2710"/>
      <c r="BT130" s="2710"/>
    </row>
    <row r="131" spans="1:72" x14ac:dyDescent="0.25">
      <c r="A131" s="2710"/>
      <c r="B131" s="2710"/>
      <c r="C131" s="2710"/>
      <c r="D131" s="2710"/>
      <c r="E131" s="2710"/>
      <c r="F131" s="2710"/>
      <c r="G131" s="2710"/>
      <c r="H131" s="2710"/>
      <c r="I131" s="2710"/>
      <c r="J131" s="2710"/>
      <c r="K131" s="2710"/>
      <c r="L131" s="2710"/>
      <c r="M131" s="2710"/>
      <c r="N131" s="2710"/>
      <c r="O131" s="2710"/>
      <c r="P131" s="2710"/>
      <c r="Q131" s="2710"/>
      <c r="R131" s="2710"/>
      <c r="S131" s="2710"/>
      <c r="T131" s="2710"/>
      <c r="U131" s="2710"/>
      <c r="V131" s="2710"/>
      <c r="W131" s="2710"/>
      <c r="X131" s="2710"/>
      <c r="Y131" s="2710"/>
      <c r="Z131" s="2710"/>
      <c r="AA131" s="2710"/>
      <c r="AB131" s="2710"/>
      <c r="AC131" s="2710"/>
      <c r="AD131" s="2710"/>
      <c r="AE131" s="2710"/>
      <c r="AF131" s="2710"/>
      <c r="AG131" s="2710"/>
      <c r="AH131" s="2710"/>
      <c r="AI131" s="2710"/>
      <c r="AJ131" s="2710"/>
      <c r="AK131" s="2710"/>
      <c r="AL131" s="2710"/>
      <c r="AM131" s="2710"/>
      <c r="AN131" s="2710"/>
      <c r="AO131" s="2710"/>
      <c r="AP131" s="2710"/>
      <c r="AQ131" s="2710"/>
      <c r="AR131" s="2710"/>
      <c r="AS131" s="2710"/>
      <c r="AT131" s="2710"/>
      <c r="AU131" s="2710"/>
      <c r="AV131" s="2710"/>
      <c r="AW131" s="2710"/>
      <c r="AX131" s="2710"/>
      <c r="AY131" s="2710"/>
      <c r="AZ131" s="2710"/>
      <c r="BA131" s="2710"/>
      <c r="BB131" s="2710"/>
      <c r="BC131" s="2710"/>
      <c r="BD131" s="2710"/>
      <c r="BE131" s="2710"/>
      <c r="BF131" s="2710"/>
      <c r="BG131" s="2710"/>
      <c r="BH131" s="2710"/>
      <c r="BI131" s="2710"/>
      <c r="BJ131" s="2710"/>
      <c r="BK131" s="2710"/>
      <c r="BL131" s="2710"/>
      <c r="BM131" s="2710"/>
      <c r="BN131" s="2710"/>
      <c r="BO131" s="2710"/>
      <c r="BP131" s="2710"/>
      <c r="BQ131" s="2710"/>
      <c r="BR131" s="2710"/>
      <c r="BS131" s="2710"/>
      <c r="BT131" s="2710"/>
    </row>
    <row r="132" spans="1:72" x14ac:dyDescent="0.25">
      <c r="A132" s="2710"/>
      <c r="B132" s="2710"/>
      <c r="C132" s="2710"/>
      <c r="D132" s="2710"/>
      <c r="E132" s="2710"/>
      <c r="F132" s="2710"/>
      <c r="G132" s="2710"/>
      <c r="H132" s="2710"/>
      <c r="I132" s="2710"/>
      <c r="J132" s="2710"/>
      <c r="K132" s="2710"/>
      <c r="L132" s="2710"/>
      <c r="M132" s="2710"/>
      <c r="N132" s="2710"/>
      <c r="O132" s="2710"/>
      <c r="P132" s="2710"/>
      <c r="Q132" s="2710"/>
      <c r="R132" s="2710"/>
      <c r="S132" s="2710"/>
      <c r="T132" s="2710"/>
      <c r="U132" s="2710"/>
      <c r="V132" s="2710"/>
      <c r="W132" s="2710"/>
      <c r="X132" s="2710"/>
      <c r="Y132" s="2710"/>
      <c r="Z132" s="2710"/>
      <c r="AA132" s="2710"/>
      <c r="AB132" s="2710"/>
      <c r="AC132" s="2710"/>
      <c r="AD132" s="2710"/>
      <c r="AE132" s="2710"/>
      <c r="AF132" s="2710"/>
      <c r="AG132" s="2710"/>
      <c r="AH132" s="2710"/>
      <c r="AI132" s="2710"/>
      <c r="AJ132" s="2710"/>
      <c r="AK132" s="2710"/>
      <c r="AL132" s="2710"/>
      <c r="AM132" s="2710"/>
      <c r="AN132" s="2710"/>
      <c r="AO132" s="2710"/>
      <c r="AP132" s="2710"/>
      <c r="AQ132" s="2710"/>
      <c r="AR132" s="2710"/>
      <c r="AS132" s="2710"/>
      <c r="AT132" s="2710"/>
      <c r="AU132" s="2710"/>
      <c r="AV132" s="2710"/>
      <c r="AW132" s="2710"/>
      <c r="AX132" s="2710"/>
      <c r="AY132" s="2710"/>
      <c r="AZ132" s="2710"/>
      <c r="BA132" s="2710"/>
      <c r="BB132" s="2710"/>
      <c r="BC132" s="2710"/>
      <c r="BD132" s="2710"/>
      <c r="BE132" s="2710"/>
      <c r="BF132" s="2710"/>
      <c r="BG132" s="2710"/>
      <c r="BH132" s="2710"/>
      <c r="BI132" s="2710"/>
      <c r="BJ132" s="2710"/>
      <c r="BK132" s="2710"/>
      <c r="BL132" s="2710"/>
      <c r="BM132" s="2710"/>
      <c r="BN132" s="2710"/>
      <c r="BO132" s="2710"/>
      <c r="BP132" s="2710"/>
      <c r="BQ132" s="2710"/>
      <c r="BR132" s="2710"/>
      <c r="BS132" s="2710"/>
      <c r="BT132" s="2710"/>
    </row>
    <row r="133" spans="1:72" x14ac:dyDescent="0.25">
      <c r="A133" s="2710"/>
      <c r="B133" s="2710"/>
      <c r="C133" s="2710"/>
      <c r="D133" s="2710"/>
      <c r="E133" s="2710"/>
      <c r="F133" s="2710"/>
      <c r="G133" s="2710"/>
      <c r="H133" s="2710"/>
      <c r="I133" s="2710"/>
      <c r="J133" s="2710"/>
      <c r="K133" s="2710"/>
      <c r="L133" s="2710"/>
      <c r="M133" s="2710"/>
      <c r="N133" s="2710"/>
      <c r="O133" s="2710"/>
      <c r="P133" s="2710"/>
      <c r="Q133" s="2710"/>
      <c r="R133" s="2710"/>
      <c r="S133" s="2710"/>
      <c r="T133" s="2710"/>
      <c r="U133" s="2710"/>
      <c r="V133" s="2710"/>
      <c r="W133" s="2710"/>
      <c r="X133" s="2710"/>
      <c r="Y133" s="2710"/>
      <c r="Z133" s="2710"/>
      <c r="AA133" s="2710"/>
      <c r="AB133" s="2710"/>
      <c r="AC133" s="2710"/>
      <c r="AD133" s="2710"/>
      <c r="AE133" s="2710"/>
      <c r="AF133" s="2710"/>
      <c r="AG133" s="2710"/>
      <c r="AH133" s="2710"/>
      <c r="AI133" s="2710"/>
      <c r="AJ133" s="2710"/>
      <c r="AK133" s="2710"/>
      <c r="AL133" s="2710"/>
      <c r="AM133" s="2710"/>
      <c r="AN133" s="2710"/>
      <c r="AO133" s="2710"/>
      <c r="AP133" s="2710"/>
      <c r="AQ133" s="2710"/>
      <c r="AR133" s="2710"/>
      <c r="AS133" s="2710"/>
      <c r="AT133" s="2710"/>
      <c r="AU133" s="2710"/>
      <c r="AV133" s="2710"/>
      <c r="AW133" s="2710"/>
      <c r="AX133" s="2710"/>
      <c r="AY133" s="2710"/>
      <c r="AZ133" s="2710"/>
      <c r="BA133" s="2710"/>
      <c r="BB133" s="2710"/>
      <c r="BC133" s="2710"/>
      <c r="BD133" s="2710"/>
      <c r="BE133" s="2710"/>
      <c r="BF133" s="2710"/>
      <c r="BG133" s="2710"/>
      <c r="BH133" s="2710"/>
      <c r="BI133" s="2710"/>
      <c r="BJ133" s="2710"/>
      <c r="BK133" s="2710"/>
      <c r="BL133" s="2710"/>
      <c r="BM133" s="2710"/>
      <c r="BN133" s="2710"/>
      <c r="BO133" s="2710"/>
      <c r="BP133" s="2710"/>
      <c r="BQ133" s="2710"/>
      <c r="BR133" s="2710"/>
      <c r="BS133" s="2710"/>
      <c r="BT133" s="2710"/>
    </row>
    <row r="134" spans="1:72" x14ac:dyDescent="0.25">
      <c r="A134" s="2710"/>
      <c r="B134" s="2710"/>
      <c r="C134" s="2710"/>
      <c r="D134" s="2710"/>
      <c r="E134" s="2710"/>
      <c r="F134" s="2710"/>
      <c r="G134" s="2710"/>
      <c r="H134" s="2710"/>
      <c r="I134" s="2710"/>
      <c r="J134" s="2710"/>
      <c r="K134" s="2710"/>
      <c r="L134" s="2710"/>
      <c r="M134" s="2710"/>
      <c r="N134" s="2710"/>
      <c r="O134" s="2710"/>
      <c r="P134" s="2710"/>
      <c r="Q134" s="2710"/>
      <c r="R134" s="2710"/>
      <c r="S134" s="2710"/>
      <c r="T134" s="2710"/>
      <c r="U134" s="2710"/>
      <c r="V134" s="2710"/>
      <c r="W134" s="2710"/>
      <c r="X134" s="2710"/>
      <c r="Y134" s="2710"/>
      <c r="Z134" s="2710"/>
      <c r="AA134" s="2710"/>
      <c r="AB134" s="2710"/>
      <c r="AC134" s="2710"/>
      <c r="AD134" s="2710"/>
      <c r="AE134" s="2710"/>
      <c r="AF134" s="2710"/>
      <c r="AG134" s="2710"/>
      <c r="AH134" s="2710"/>
      <c r="AI134" s="2710"/>
      <c r="AJ134" s="2710"/>
      <c r="AK134" s="2710"/>
      <c r="AL134" s="2710"/>
      <c r="AM134" s="2710"/>
      <c r="AN134" s="2710"/>
      <c r="AO134" s="2710"/>
      <c r="AP134" s="2710"/>
      <c r="AQ134" s="2710"/>
      <c r="AR134" s="2710"/>
      <c r="AS134" s="2710"/>
      <c r="AT134" s="2710"/>
      <c r="AU134" s="2710"/>
      <c r="AV134" s="2710"/>
      <c r="AW134" s="2710"/>
      <c r="AX134" s="2710"/>
      <c r="AY134" s="2710"/>
      <c r="AZ134" s="2710"/>
      <c r="BA134" s="2710"/>
      <c r="BB134" s="2710"/>
      <c r="BC134" s="2710"/>
      <c r="BD134" s="2710"/>
      <c r="BE134" s="2710"/>
      <c r="BF134" s="2710"/>
      <c r="BG134" s="2710"/>
      <c r="BH134" s="2710"/>
      <c r="BI134" s="2710"/>
      <c r="BJ134" s="2710"/>
      <c r="BK134" s="2710"/>
      <c r="BL134" s="2710"/>
      <c r="BM134" s="2710"/>
      <c r="BN134" s="2710"/>
      <c r="BO134" s="2710"/>
      <c r="BP134" s="2710"/>
      <c r="BQ134" s="2710"/>
      <c r="BR134" s="2710"/>
      <c r="BS134" s="2710"/>
      <c r="BT134" s="2710"/>
    </row>
    <row r="135" spans="1:72" x14ac:dyDescent="0.25">
      <c r="A135" s="2710"/>
      <c r="B135" s="2710"/>
      <c r="C135" s="2710"/>
      <c r="D135" s="2710"/>
      <c r="E135" s="2710"/>
      <c r="F135" s="2710"/>
      <c r="G135" s="2710"/>
      <c r="H135" s="2710"/>
      <c r="I135" s="2710"/>
      <c r="J135" s="2710"/>
      <c r="K135" s="2710"/>
      <c r="L135" s="2710"/>
      <c r="M135" s="2710"/>
      <c r="N135" s="2710"/>
      <c r="O135" s="2710"/>
      <c r="P135" s="2710"/>
      <c r="Q135" s="2710"/>
      <c r="R135" s="2710"/>
      <c r="S135" s="2710"/>
      <c r="T135" s="2710"/>
      <c r="U135" s="2710"/>
      <c r="V135" s="2710"/>
      <c r="W135" s="2710"/>
      <c r="X135" s="2710"/>
      <c r="Y135" s="2710"/>
      <c r="Z135" s="2710"/>
      <c r="AA135" s="2710"/>
      <c r="AB135" s="2710"/>
      <c r="AC135" s="2710"/>
      <c r="AD135" s="2710"/>
      <c r="AE135" s="2710"/>
      <c r="AF135" s="2710"/>
      <c r="AG135" s="2710"/>
      <c r="AH135" s="2710"/>
      <c r="AI135" s="2710"/>
      <c r="AJ135" s="2710"/>
      <c r="AK135" s="2710"/>
      <c r="AL135" s="2710"/>
      <c r="AM135" s="2710"/>
      <c r="AN135" s="2710"/>
      <c r="AO135" s="2710"/>
      <c r="AP135" s="2710"/>
      <c r="AQ135" s="2710"/>
      <c r="AR135" s="2710"/>
      <c r="AS135" s="2710"/>
      <c r="AT135" s="2710"/>
      <c r="AU135" s="2710"/>
      <c r="AV135" s="2710"/>
      <c r="AW135" s="2710"/>
      <c r="AX135" s="2710"/>
      <c r="AY135" s="2710"/>
      <c r="AZ135" s="2710"/>
      <c r="BA135" s="2710"/>
      <c r="BB135" s="2710"/>
      <c r="BC135" s="2710"/>
      <c r="BD135" s="2710"/>
      <c r="BE135" s="2710"/>
      <c r="BF135" s="2710"/>
      <c r="BG135" s="2710"/>
      <c r="BH135" s="2710"/>
      <c r="BI135" s="2710"/>
      <c r="BJ135" s="2710"/>
      <c r="BK135" s="2710"/>
      <c r="BL135" s="2710"/>
      <c r="BM135" s="2710"/>
      <c r="BN135" s="2710"/>
      <c r="BO135" s="2710"/>
      <c r="BP135" s="2710"/>
      <c r="BQ135" s="2710"/>
      <c r="BR135" s="2710"/>
      <c r="BS135" s="2710"/>
      <c r="BT135" s="2710"/>
    </row>
    <row r="136" spans="1:72" x14ac:dyDescent="0.25">
      <c r="A136" s="2710"/>
      <c r="B136" s="2710"/>
      <c r="C136" s="2710"/>
      <c r="D136" s="2710"/>
      <c r="E136" s="2710"/>
      <c r="F136" s="2710"/>
      <c r="G136" s="2710"/>
      <c r="H136" s="2710"/>
      <c r="I136" s="2710"/>
      <c r="J136" s="2710"/>
      <c r="K136" s="2710"/>
      <c r="L136" s="2710"/>
      <c r="M136" s="2710"/>
      <c r="N136" s="2710"/>
      <c r="O136" s="2710"/>
      <c r="P136" s="2710"/>
      <c r="Q136" s="2710"/>
      <c r="R136" s="2710"/>
      <c r="S136" s="2710"/>
      <c r="T136" s="2710"/>
      <c r="U136" s="2710"/>
      <c r="V136" s="2710"/>
      <c r="W136" s="2710"/>
      <c r="X136" s="2710"/>
      <c r="Y136" s="2710"/>
      <c r="Z136" s="2710"/>
      <c r="AA136" s="2710"/>
      <c r="AB136" s="2710"/>
      <c r="AC136" s="2710"/>
      <c r="AD136" s="2710"/>
      <c r="AE136" s="2710"/>
      <c r="AF136" s="2710"/>
      <c r="AG136" s="2710"/>
      <c r="AH136" s="2710"/>
      <c r="AI136" s="2710"/>
      <c r="AJ136" s="2710"/>
      <c r="AK136" s="2710"/>
      <c r="AL136" s="2710"/>
      <c r="AM136" s="2710"/>
      <c r="AN136" s="2710"/>
      <c r="AO136" s="2710"/>
      <c r="AP136" s="2710"/>
      <c r="AQ136" s="2710"/>
      <c r="AR136" s="2710"/>
      <c r="AS136" s="2710"/>
      <c r="AT136" s="2710"/>
      <c r="AU136" s="2710"/>
      <c r="AV136" s="2710"/>
      <c r="AW136" s="2710"/>
      <c r="AX136" s="2710"/>
      <c r="AY136" s="2710"/>
      <c r="AZ136" s="2710"/>
      <c r="BA136" s="2710"/>
      <c r="BB136" s="2710"/>
      <c r="BC136" s="2710"/>
      <c r="BD136" s="2710"/>
      <c r="BE136" s="2710"/>
      <c r="BF136" s="2710"/>
      <c r="BG136" s="2710"/>
      <c r="BH136" s="2710"/>
      <c r="BI136" s="2710"/>
      <c r="BJ136" s="2710"/>
      <c r="BK136" s="2710"/>
      <c r="BL136" s="2710"/>
      <c r="BM136" s="2710"/>
      <c r="BN136" s="2710"/>
      <c r="BO136" s="2710"/>
      <c r="BP136" s="2710"/>
      <c r="BQ136" s="2710"/>
      <c r="BR136" s="2710"/>
      <c r="BS136" s="2710"/>
      <c r="BT136" s="2710"/>
    </row>
    <row r="137" spans="1:72" x14ac:dyDescent="0.25">
      <c r="A137" s="2710"/>
      <c r="B137" s="2710"/>
      <c r="C137" s="2710"/>
      <c r="D137" s="2710"/>
      <c r="E137" s="2710"/>
      <c r="F137" s="2710"/>
      <c r="G137" s="2710"/>
      <c r="H137" s="2710"/>
      <c r="I137" s="2710"/>
      <c r="J137" s="2710"/>
      <c r="K137" s="2710"/>
      <c r="L137" s="2710"/>
      <c r="M137" s="2710"/>
      <c r="N137" s="2710"/>
      <c r="O137" s="2710"/>
      <c r="P137" s="2710"/>
      <c r="Q137" s="2710"/>
      <c r="R137" s="2710"/>
      <c r="S137" s="2710"/>
      <c r="T137" s="2710"/>
      <c r="U137" s="2710"/>
      <c r="V137" s="2710"/>
      <c r="W137" s="2710"/>
      <c r="X137" s="2710"/>
      <c r="Y137" s="2710"/>
      <c r="Z137" s="2710"/>
      <c r="AA137" s="2710"/>
      <c r="AB137" s="2710"/>
      <c r="AC137" s="2710"/>
      <c r="AD137" s="2710"/>
      <c r="AE137" s="2710"/>
      <c r="AF137" s="2710"/>
      <c r="AG137" s="2710"/>
      <c r="AH137" s="2710"/>
      <c r="AI137" s="2710"/>
      <c r="AJ137" s="2710"/>
      <c r="AK137" s="2710"/>
      <c r="AL137" s="2710"/>
      <c r="AM137" s="2710"/>
      <c r="AN137" s="2710"/>
      <c r="AO137" s="2710"/>
      <c r="AP137" s="2710"/>
      <c r="AQ137" s="2710"/>
      <c r="AR137" s="2710"/>
      <c r="AS137" s="2710"/>
      <c r="AT137" s="2710"/>
      <c r="AU137" s="2710"/>
      <c r="AV137" s="2710"/>
      <c r="AW137" s="2710"/>
      <c r="AX137" s="2710"/>
      <c r="AY137" s="2710"/>
      <c r="AZ137" s="2710"/>
      <c r="BA137" s="2710"/>
      <c r="BB137" s="2710"/>
      <c r="BC137" s="2710"/>
      <c r="BD137" s="2710"/>
      <c r="BE137" s="2710"/>
      <c r="BF137" s="2710"/>
      <c r="BG137" s="2710"/>
      <c r="BH137" s="2710"/>
      <c r="BI137" s="2710"/>
      <c r="BJ137" s="2710"/>
      <c r="BK137" s="2710"/>
      <c r="BL137" s="2710"/>
      <c r="BM137" s="2710"/>
      <c r="BN137" s="2710"/>
      <c r="BO137" s="2710"/>
      <c r="BP137" s="2710"/>
      <c r="BQ137" s="2710"/>
      <c r="BR137" s="2710"/>
      <c r="BS137" s="2710"/>
      <c r="BT137" s="2710"/>
    </row>
    <row r="138" spans="1:72" x14ac:dyDescent="0.25">
      <c r="A138" s="2710"/>
      <c r="B138" s="2710"/>
      <c r="C138" s="2710"/>
      <c r="D138" s="2710"/>
      <c r="E138" s="2710"/>
      <c r="F138" s="2710"/>
      <c r="G138" s="2710"/>
      <c r="H138" s="2710"/>
      <c r="I138" s="2710"/>
      <c r="J138" s="2710"/>
      <c r="K138" s="2710"/>
      <c r="L138" s="2710"/>
      <c r="M138" s="2710"/>
      <c r="N138" s="2710"/>
      <c r="O138" s="2710"/>
      <c r="P138" s="2710"/>
      <c r="Q138" s="2710"/>
      <c r="R138" s="2710"/>
      <c r="S138" s="2710"/>
      <c r="T138" s="2710"/>
      <c r="U138" s="2710"/>
      <c r="V138" s="2710"/>
      <c r="W138" s="2710"/>
      <c r="X138" s="2710"/>
      <c r="Y138" s="2710"/>
      <c r="Z138" s="2710"/>
      <c r="AA138" s="2710"/>
      <c r="AB138" s="2710"/>
      <c r="AC138" s="2710"/>
      <c r="AD138" s="2710"/>
      <c r="AE138" s="2710"/>
      <c r="AF138" s="2710"/>
      <c r="AG138" s="2710"/>
      <c r="AH138" s="2710"/>
      <c r="AI138" s="2710"/>
      <c r="AJ138" s="2710"/>
      <c r="AK138" s="2710"/>
      <c r="AL138" s="2710"/>
      <c r="AM138" s="2710"/>
      <c r="AN138" s="2710"/>
      <c r="AO138" s="2710"/>
      <c r="AP138" s="2710"/>
      <c r="AQ138" s="2710"/>
      <c r="AR138" s="2710"/>
      <c r="AS138" s="2710"/>
      <c r="AT138" s="2710"/>
      <c r="AU138" s="2710"/>
      <c r="AV138" s="2710"/>
      <c r="AW138" s="2710"/>
      <c r="AX138" s="2710"/>
      <c r="AY138" s="2710"/>
      <c r="AZ138" s="2710"/>
      <c r="BA138" s="2710"/>
      <c r="BB138" s="2710"/>
      <c r="BC138" s="2710"/>
      <c r="BD138" s="2710"/>
      <c r="BE138" s="2710"/>
      <c r="BF138" s="2710"/>
      <c r="BG138" s="2710"/>
      <c r="BH138" s="2710"/>
      <c r="BI138" s="2710"/>
      <c r="BJ138" s="2710"/>
      <c r="BK138" s="2710"/>
      <c r="BL138" s="2710"/>
      <c r="BM138" s="2710"/>
      <c r="BN138" s="2710"/>
      <c r="BO138" s="2710"/>
      <c r="BP138" s="2710"/>
      <c r="BQ138" s="2710"/>
      <c r="BR138" s="2710"/>
      <c r="BS138" s="2710"/>
      <c r="BT138" s="2710"/>
    </row>
    <row r="139" spans="1:72" x14ac:dyDescent="0.25">
      <c r="A139" s="2710"/>
      <c r="B139" s="2710"/>
      <c r="C139" s="2710"/>
      <c r="D139" s="2710"/>
      <c r="E139" s="2710"/>
      <c r="F139" s="2710"/>
      <c r="G139" s="2710"/>
      <c r="H139" s="2710"/>
      <c r="I139" s="2710"/>
      <c r="J139" s="2710"/>
      <c r="K139" s="2710"/>
      <c r="L139" s="2710"/>
      <c r="M139" s="2710"/>
      <c r="N139" s="2710"/>
      <c r="O139" s="2710"/>
      <c r="P139" s="2710"/>
      <c r="Q139" s="2710"/>
      <c r="R139" s="2710"/>
      <c r="S139" s="2710"/>
      <c r="T139" s="2710"/>
      <c r="U139" s="2710"/>
      <c r="V139" s="2710"/>
      <c r="W139" s="2710"/>
      <c r="X139" s="2710"/>
      <c r="Y139" s="2710"/>
      <c r="Z139" s="2710"/>
      <c r="AA139" s="2710"/>
      <c r="AB139" s="2710"/>
      <c r="AC139" s="2710"/>
      <c r="AD139" s="2710"/>
      <c r="AE139" s="2710"/>
      <c r="AF139" s="2710"/>
      <c r="AG139" s="2710"/>
      <c r="AH139" s="2710"/>
      <c r="AI139" s="2710"/>
      <c r="AJ139" s="2710"/>
      <c r="AK139" s="2710"/>
      <c r="AL139" s="2710"/>
      <c r="AM139" s="2710"/>
      <c r="AN139" s="2710"/>
      <c r="AO139" s="2710"/>
      <c r="AP139" s="2710"/>
      <c r="AQ139" s="2710"/>
      <c r="AR139" s="2710"/>
      <c r="AS139" s="2710"/>
      <c r="AT139" s="2710"/>
      <c r="AU139" s="2710"/>
      <c r="AV139" s="2710"/>
      <c r="AW139" s="2710"/>
      <c r="AX139" s="2710"/>
      <c r="AY139" s="2710"/>
      <c r="AZ139" s="2710"/>
      <c r="BA139" s="2710"/>
      <c r="BB139" s="2710"/>
      <c r="BC139" s="2710"/>
      <c r="BD139" s="2710"/>
      <c r="BE139" s="2710"/>
      <c r="BF139" s="2710"/>
      <c r="BG139" s="2710"/>
      <c r="BH139" s="2710"/>
      <c r="BI139" s="2710"/>
      <c r="BJ139" s="2710"/>
      <c r="BK139" s="2710"/>
      <c r="BL139" s="2710"/>
      <c r="BM139" s="2710"/>
      <c r="BN139" s="2710"/>
      <c r="BO139" s="2710"/>
      <c r="BP139" s="2710"/>
      <c r="BQ139" s="2710"/>
      <c r="BR139" s="2710"/>
      <c r="BS139" s="2710"/>
      <c r="BT139" s="2710"/>
    </row>
    <row r="140" spans="1:72" x14ac:dyDescent="0.25">
      <c r="A140" s="2710"/>
      <c r="B140" s="2710"/>
      <c r="C140" s="2710"/>
      <c r="D140" s="2710"/>
      <c r="E140" s="2710"/>
      <c r="F140" s="2710"/>
      <c r="G140" s="2710"/>
      <c r="H140" s="2710"/>
      <c r="I140" s="2710"/>
      <c r="J140" s="2710"/>
      <c r="K140" s="2710"/>
      <c r="L140" s="2710"/>
      <c r="M140" s="2710"/>
      <c r="N140" s="2710"/>
      <c r="O140" s="2710"/>
      <c r="P140" s="2710"/>
      <c r="Q140" s="2710"/>
      <c r="R140" s="2710"/>
      <c r="S140" s="2710"/>
      <c r="T140" s="2710"/>
      <c r="U140" s="2710"/>
      <c r="V140" s="2710"/>
      <c r="W140" s="2710"/>
      <c r="X140" s="2710"/>
      <c r="Y140" s="2710"/>
      <c r="Z140" s="2710"/>
      <c r="AA140" s="2710"/>
      <c r="AB140" s="2710"/>
      <c r="AC140" s="2710"/>
      <c r="AD140" s="2710"/>
      <c r="AE140" s="2710"/>
      <c r="AF140" s="2710"/>
      <c r="AG140" s="2710"/>
      <c r="AH140" s="2710"/>
      <c r="AI140" s="2710"/>
      <c r="AJ140" s="2710"/>
      <c r="AK140" s="2710"/>
      <c r="AL140" s="2710"/>
      <c r="AM140" s="2710"/>
      <c r="AN140" s="2710"/>
      <c r="AO140" s="2710"/>
      <c r="AP140" s="2710"/>
      <c r="AQ140" s="2710"/>
      <c r="AR140" s="2710"/>
      <c r="AS140" s="2710"/>
      <c r="AT140" s="2710"/>
      <c r="AU140" s="2710"/>
      <c r="AV140" s="2710"/>
      <c r="AW140" s="2710"/>
      <c r="AX140" s="2710"/>
      <c r="AY140" s="2710"/>
      <c r="AZ140" s="2710"/>
      <c r="BA140" s="2710"/>
      <c r="BB140" s="2710"/>
      <c r="BC140" s="2710"/>
      <c r="BD140" s="2710"/>
      <c r="BE140" s="2710"/>
      <c r="BF140" s="2710"/>
      <c r="BG140" s="2710"/>
      <c r="BH140" s="2710"/>
      <c r="BI140" s="2710"/>
      <c r="BJ140" s="2710"/>
      <c r="BK140" s="2710"/>
      <c r="BL140" s="2710"/>
      <c r="BM140" s="2710"/>
      <c r="BN140" s="2710"/>
      <c r="BO140" s="2710"/>
      <c r="BP140" s="2710"/>
      <c r="BQ140" s="2710"/>
      <c r="BR140" s="2710"/>
      <c r="BS140" s="2710"/>
      <c r="BT140" s="2710"/>
    </row>
    <row r="141" spans="1:72" x14ac:dyDescent="0.25">
      <c r="A141" s="2710"/>
      <c r="B141" s="2710"/>
      <c r="C141" s="2710"/>
      <c r="D141" s="2710"/>
      <c r="E141" s="2710"/>
      <c r="F141" s="2710"/>
      <c r="G141" s="2710"/>
      <c r="H141" s="2710"/>
      <c r="I141" s="2710"/>
      <c r="J141" s="2710"/>
      <c r="K141" s="2710"/>
      <c r="L141" s="2710"/>
      <c r="M141" s="2710"/>
      <c r="N141" s="2710"/>
      <c r="O141" s="2710"/>
      <c r="P141" s="2710"/>
      <c r="Q141" s="2710"/>
      <c r="R141" s="2710"/>
      <c r="S141" s="2710"/>
      <c r="T141" s="2710"/>
      <c r="U141" s="2710"/>
      <c r="V141" s="2710"/>
      <c r="W141" s="2710"/>
      <c r="X141" s="2710"/>
      <c r="Y141" s="2710"/>
      <c r="Z141" s="2710"/>
      <c r="AA141" s="2710"/>
      <c r="AB141" s="2710"/>
      <c r="AC141" s="2710"/>
      <c r="AD141" s="2710"/>
      <c r="AE141" s="2710"/>
      <c r="AF141" s="2710"/>
      <c r="AG141" s="2710"/>
      <c r="AH141" s="2710"/>
      <c r="AI141" s="2710"/>
      <c r="AJ141" s="2710"/>
      <c r="AK141" s="2710"/>
      <c r="AL141" s="2710"/>
      <c r="AM141" s="2710"/>
      <c r="AN141" s="2710"/>
      <c r="AO141" s="2710"/>
      <c r="AP141" s="2710"/>
      <c r="AQ141" s="2710"/>
      <c r="AR141" s="2710"/>
      <c r="AS141" s="2710"/>
      <c r="AT141" s="2710"/>
      <c r="AU141" s="2710"/>
      <c r="AV141" s="2710"/>
      <c r="AW141" s="2710"/>
      <c r="AX141" s="2710"/>
      <c r="AY141" s="2710"/>
      <c r="AZ141" s="2710"/>
      <c r="BA141" s="2710"/>
      <c r="BB141" s="2710"/>
      <c r="BC141" s="2710"/>
      <c r="BD141" s="2710"/>
      <c r="BE141" s="2710"/>
      <c r="BF141" s="2710"/>
      <c r="BG141" s="2710"/>
      <c r="BH141" s="2710"/>
      <c r="BI141" s="2710"/>
      <c r="BJ141" s="2710"/>
      <c r="BK141" s="2710"/>
      <c r="BL141" s="2710"/>
      <c r="BM141" s="2710"/>
      <c r="BN141" s="2710"/>
      <c r="BO141" s="2710"/>
      <c r="BP141" s="2710"/>
      <c r="BQ141" s="2710"/>
      <c r="BR141" s="2710"/>
      <c r="BS141" s="2710"/>
      <c r="BT141" s="2710"/>
    </row>
    <row r="142" spans="1:72" x14ac:dyDescent="0.25">
      <c r="A142" s="2710"/>
      <c r="B142" s="2710"/>
      <c r="C142" s="2710"/>
      <c r="D142" s="2710"/>
      <c r="E142" s="2710"/>
      <c r="F142" s="2710"/>
      <c r="G142" s="2710"/>
      <c r="H142" s="2710"/>
      <c r="I142" s="2710"/>
      <c r="J142" s="2710"/>
      <c r="K142" s="2710"/>
      <c r="L142" s="2710"/>
      <c r="M142" s="2710"/>
      <c r="N142" s="2710"/>
      <c r="O142" s="2710"/>
      <c r="P142" s="2710"/>
      <c r="Q142" s="2710"/>
      <c r="R142" s="2710"/>
      <c r="S142" s="2710"/>
      <c r="T142" s="2710"/>
      <c r="U142" s="2710"/>
      <c r="V142" s="2710"/>
      <c r="W142" s="2710"/>
      <c r="X142" s="2710"/>
      <c r="Y142" s="2710"/>
      <c r="Z142" s="2710"/>
      <c r="AA142" s="2710"/>
      <c r="AB142" s="2710"/>
      <c r="AC142" s="2710"/>
      <c r="AD142" s="2710"/>
      <c r="AE142" s="2710"/>
      <c r="AF142" s="2710"/>
      <c r="AG142" s="2710"/>
      <c r="AH142" s="2710"/>
      <c r="AI142" s="2710"/>
      <c r="AJ142" s="2710"/>
      <c r="AK142" s="2710"/>
      <c r="AL142" s="2710"/>
      <c r="AM142" s="2710"/>
      <c r="AN142" s="2710"/>
      <c r="AO142" s="2710"/>
      <c r="AP142" s="2710"/>
      <c r="AQ142" s="2710"/>
      <c r="AR142" s="2710"/>
      <c r="AS142" s="2710"/>
      <c r="AT142" s="2710"/>
      <c r="AU142" s="2710"/>
      <c r="AV142" s="2710"/>
      <c r="AW142" s="2710"/>
      <c r="AX142" s="2710"/>
      <c r="AY142" s="2710"/>
      <c r="AZ142" s="2710"/>
      <c r="BA142" s="2710"/>
      <c r="BB142" s="2710"/>
      <c r="BC142" s="2710"/>
      <c r="BD142" s="2710"/>
      <c r="BE142" s="2710"/>
      <c r="BF142" s="2710"/>
      <c r="BG142" s="2710"/>
      <c r="BH142" s="2710"/>
      <c r="BI142" s="2710"/>
      <c r="BJ142" s="2710"/>
      <c r="BK142" s="2710"/>
      <c r="BL142" s="2710"/>
      <c r="BM142" s="2710"/>
      <c r="BN142" s="2710"/>
      <c r="BO142" s="2710"/>
      <c r="BP142" s="2710"/>
      <c r="BQ142" s="2710"/>
      <c r="BR142" s="2710"/>
      <c r="BS142" s="2710"/>
      <c r="BT142" s="2710"/>
    </row>
    <row r="143" spans="1:72" x14ac:dyDescent="0.25">
      <c r="A143" s="2710"/>
      <c r="B143" s="2710"/>
      <c r="C143" s="2710"/>
      <c r="D143" s="2710"/>
      <c r="E143" s="2710"/>
      <c r="F143" s="2710"/>
      <c r="G143" s="2710"/>
      <c r="H143" s="2710"/>
      <c r="I143" s="2710"/>
      <c r="J143" s="2710"/>
      <c r="K143" s="2710"/>
      <c r="L143" s="2710"/>
      <c r="M143" s="2710"/>
      <c r="N143" s="2710"/>
      <c r="O143" s="2710"/>
      <c r="P143" s="2710"/>
      <c r="Q143" s="2710"/>
      <c r="R143" s="2710"/>
      <c r="S143" s="2710"/>
      <c r="T143" s="2710"/>
      <c r="U143" s="2710"/>
      <c r="V143" s="2710"/>
      <c r="W143" s="2710"/>
      <c r="X143" s="2710"/>
      <c r="Y143" s="2710"/>
      <c r="Z143" s="2710"/>
      <c r="AA143" s="2710"/>
      <c r="AB143" s="2710"/>
      <c r="AC143" s="2710"/>
      <c r="AD143" s="2710"/>
      <c r="AE143" s="2710"/>
      <c r="AF143" s="2710"/>
      <c r="AG143" s="2710"/>
      <c r="AH143" s="2710"/>
      <c r="AI143" s="2710"/>
      <c r="AJ143" s="2710"/>
      <c r="AK143" s="2710"/>
      <c r="AL143" s="2710"/>
      <c r="AM143" s="2710"/>
      <c r="AN143" s="2710"/>
      <c r="AO143" s="2710"/>
      <c r="AP143" s="2710"/>
      <c r="AQ143" s="2710"/>
      <c r="AR143" s="2710"/>
      <c r="AS143" s="2710"/>
      <c r="AT143" s="2710"/>
      <c r="AU143" s="2710"/>
      <c r="AV143" s="2710"/>
      <c r="AW143" s="2710"/>
      <c r="AX143" s="2710"/>
      <c r="AY143" s="2710"/>
      <c r="AZ143" s="2710"/>
      <c r="BA143" s="2710"/>
      <c r="BB143" s="2710"/>
      <c r="BC143" s="2710"/>
      <c r="BD143" s="2710"/>
      <c r="BE143" s="2710"/>
      <c r="BF143" s="2710"/>
      <c r="BG143" s="2710"/>
      <c r="BH143" s="2710"/>
      <c r="BI143" s="2710"/>
      <c r="BJ143" s="2710"/>
      <c r="BK143" s="2710"/>
      <c r="BL143" s="2710"/>
      <c r="BM143" s="2710"/>
      <c r="BN143" s="2710"/>
      <c r="BO143" s="2710"/>
      <c r="BP143" s="2710"/>
      <c r="BQ143" s="2710"/>
      <c r="BR143" s="2710"/>
      <c r="BS143" s="2710"/>
      <c r="BT143" s="2710"/>
    </row>
    <row r="144" spans="1:72" x14ac:dyDescent="0.25">
      <c r="A144" s="2710"/>
      <c r="B144" s="2710"/>
      <c r="C144" s="2710"/>
      <c r="D144" s="2710"/>
      <c r="E144" s="2710"/>
      <c r="F144" s="2710"/>
      <c r="G144" s="2710"/>
      <c r="H144" s="2710"/>
      <c r="I144" s="2710"/>
      <c r="J144" s="2710"/>
      <c r="K144" s="2710"/>
      <c r="L144" s="2710"/>
      <c r="M144" s="2710"/>
      <c r="N144" s="2710"/>
      <c r="O144" s="2710"/>
      <c r="P144" s="2710"/>
      <c r="Q144" s="2710"/>
      <c r="R144" s="2710"/>
      <c r="S144" s="2710"/>
      <c r="T144" s="2710"/>
      <c r="U144" s="2710"/>
      <c r="V144" s="2710"/>
      <c r="W144" s="2710"/>
      <c r="X144" s="2710"/>
      <c r="Y144" s="2710"/>
      <c r="Z144" s="2710"/>
      <c r="AA144" s="2710"/>
      <c r="AB144" s="2710"/>
      <c r="AC144" s="2710"/>
      <c r="AD144" s="2710"/>
      <c r="AE144" s="2710"/>
      <c r="AF144" s="2710"/>
      <c r="AG144" s="2710"/>
      <c r="AH144" s="2710"/>
      <c r="AI144" s="2710"/>
      <c r="AJ144" s="2710"/>
      <c r="AK144" s="2710"/>
      <c r="AL144" s="2710"/>
      <c r="AM144" s="2710"/>
      <c r="AN144" s="2710"/>
      <c r="AO144" s="2710"/>
      <c r="AP144" s="2710"/>
      <c r="AQ144" s="2710"/>
      <c r="AR144" s="2710"/>
      <c r="AS144" s="2710"/>
      <c r="AT144" s="2710"/>
      <c r="AU144" s="2710"/>
      <c r="AV144" s="2710"/>
      <c r="AW144" s="2710"/>
      <c r="AX144" s="2710"/>
      <c r="AY144" s="2710"/>
      <c r="AZ144" s="2710"/>
      <c r="BA144" s="2710"/>
      <c r="BB144" s="2710"/>
      <c r="BC144" s="2710"/>
      <c r="BD144" s="2710"/>
      <c r="BE144" s="2710"/>
      <c r="BF144" s="2710"/>
      <c r="BG144" s="2710"/>
      <c r="BH144" s="2710"/>
      <c r="BI144" s="2710"/>
      <c r="BJ144" s="2710"/>
      <c r="BK144" s="2710"/>
      <c r="BL144" s="2710"/>
      <c r="BM144" s="2710"/>
      <c r="BN144" s="2710"/>
      <c r="BO144" s="2710"/>
      <c r="BP144" s="2710"/>
      <c r="BQ144" s="2710"/>
      <c r="BR144" s="2710"/>
      <c r="BS144" s="2710"/>
      <c r="BT144" s="2710"/>
    </row>
    <row r="145" spans="1:72" x14ac:dyDescent="0.25">
      <c r="A145" s="2710"/>
      <c r="B145" s="2710"/>
      <c r="C145" s="2710"/>
      <c r="D145" s="2710"/>
      <c r="E145" s="2710"/>
      <c r="F145" s="2710"/>
      <c r="G145" s="2710"/>
      <c r="H145" s="2710"/>
      <c r="I145" s="2710"/>
      <c r="J145" s="2710"/>
      <c r="K145" s="2710"/>
      <c r="L145" s="2710"/>
      <c r="M145" s="2710"/>
      <c r="N145" s="2710"/>
      <c r="O145" s="2710"/>
      <c r="P145" s="2710"/>
      <c r="Q145" s="2710"/>
      <c r="R145" s="2710"/>
      <c r="S145" s="2710"/>
      <c r="T145" s="2710"/>
      <c r="U145" s="2710"/>
      <c r="V145" s="2710"/>
      <c r="W145" s="2710"/>
      <c r="X145" s="2710"/>
      <c r="Y145" s="2710"/>
      <c r="Z145" s="2710"/>
      <c r="AA145" s="2710"/>
      <c r="AB145" s="2710"/>
      <c r="AC145" s="2710"/>
      <c r="AD145" s="2710"/>
      <c r="AE145" s="2710"/>
      <c r="AF145" s="2710"/>
      <c r="AG145" s="2710"/>
      <c r="AH145" s="2710"/>
      <c r="AI145" s="2710"/>
      <c r="AJ145" s="2710"/>
      <c r="AK145" s="2710"/>
      <c r="AL145" s="2710"/>
      <c r="AM145" s="2710"/>
      <c r="AN145" s="2710"/>
      <c r="AO145" s="2710"/>
      <c r="AP145" s="2710"/>
      <c r="AQ145" s="2710"/>
      <c r="AR145" s="2710"/>
      <c r="AS145" s="2710"/>
      <c r="AT145" s="2710"/>
      <c r="AU145" s="2710"/>
      <c r="AV145" s="2710"/>
      <c r="AW145" s="2710"/>
      <c r="AX145" s="2710"/>
      <c r="AY145" s="2710"/>
      <c r="AZ145" s="2710"/>
      <c r="BA145" s="2710"/>
      <c r="BB145" s="2710"/>
      <c r="BC145" s="2710"/>
      <c r="BD145" s="2710"/>
      <c r="BE145" s="2710"/>
      <c r="BF145" s="2710"/>
      <c r="BG145" s="2710"/>
      <c r="BH145" s="2710"/>
      <c r="BI145" s="2710"/>
      <c r="BJ145" s="2710"/>
      <c r="BK145" s="2710"/>
      <c r="BL145" s="2710"/>
      <c r="BM145" s="2710"/>
      <c r="BN145" s="2710"/>
      <c r="BO145" s="2710"/>
      <c r="BP145" s="2710"/>
      <c r="BQ145" s="2710"/>
      <c r="BR145" s="2710"/>
      <c r="BS145" s="2710"/>
      <c r="BT145" s="2710"/>
    </row>
    <row r="146" spans="1:72" x14ac:dyDescent="0.25">
      <c r="A146" s="2710"/>
      <c r="B146" s="2710"/>
      <c r="C146" s="2710"/>
      <c r="D146" s="2710"/>
      <c r="E146" s="2710"/>
      <c r="F146" s="2710"/>
      <c r="G146" s="2710"/>
      <c r="H146" s="2710"/>
      <c r="I146" s="2710"/>
      <c r="J146" s="2710"/>
      <c r="K146" s="2710"/>
      <c r="L146" s="2710"/>
      <c r="M146" s="2710"/>
      <c r="N146" s="2710"/>
      <c r="O146" s="2710"/>
      <c r="P146" s="2710"/>
      <c r="Q146" s="2710"/>
      <c r="R146" s="2710"/>
      <c r="S146" s="2710"/>
      <c r="T146" s="2710"/>
      <c r="U146" s="2710"/>
      <c r="V146" s="2710"/>
      <c r="W146" s="2710"/>
      <c r="X146" s="2710"/>
      <c r="Y146" s="2710"/>
      <c r="Z146" s="2710"/>
      <c r="AA146" s="2710"/>
      <c r="AB146" s="2710"/>
      <c r="AC146" s="2710"/>
      <c r="AD146" s="2710"/>
      <c r="AE146" s="2710"/>
      <c r="AF146" s="2710"/>
      <c r="AG146" s="2710"/>
      <c r="AH146" s="2710"/>
      <c r="AI146" s="2710"/>
      <c r="AJ146" s="2710"/>
      <c r="AK146" s="2710"/>
      <c r="AL146" s="2710"/>
      <c r="AM146" s="2710"/>
      <c r="AN146" s="2710"/>
      <c r="AO146" s="2710"/>
      <c r="AP146" s="2710"/>
      <c r="AQ146" s="2710"/>
      <c r="AR146" s="2710"/>
      <c r="AS146" s="2710"/>
      <c r="AT146" s="2710"/>
      <c r="AU146" s="2710"/>
      <c r="AV146" s="2710"/>
      <c r="AW146" s="2710"/>
      <c r="AX146" s="2710"/>
      <c r="AY146" s="2710"/>
      <c r="AZ146" s="2710"/>
      <c r="BA146" s="2710"/>
      <c r="BB146" s="2710"/>
      <c r="BC146" s="2710"/>
      <c r="BD146" s="2710"/>
      <c r="BE146" s="2710"/>
      <c r="BF146" s="2710"/>
      <c r="BG146" s="2710"/>
      <c r="BH146" s="2710"/>
      <c r="BI146" s="2710"/>
      <c r="BJ146" s="2710"/>
      <c r="BK146" s="2710"/>
      <c r="BL146" s="2710"/>
      <c r="BM146" s="2710"/>
      <c r="BN146" s="2710"/>
      <c r="BO146" s="2710"/>
      <c r="BP146" s="2710"/>
      <c r="BQ146" s="2710"/>
      <c r="BR146" s="2710"/>
      <c r="BS146" s="2710"/>
      <c r="BT146" s="2710"/>
    </row>
    <row r="147" spans="1:72" x14ac:dyDescent="0.25">
      <c r="A147" s="2710"/>
      <c r="B147" s="2710"/>
      <c r="C147" s="2710"/>
      <c r="D147" s="2710"/>
      <c r="E147" s="2710"/>
      <c r="F147" s="2710"/>
      <c r="G147" s="2710"/>
      <c r="H147" s="2710"/>
      <c r="I147" s="2710"/>
      <c r="J147" s="2710"/>
      <c r="K147" s="2710"/>
      <c r="L147" s="2710"/>
      <c r="M147" s="2710"/>
      <c r="N147" s="2710"/>
      <c r="O147" s="2710"/>
      <c r="P147" s="2710"/>
      <c r="Q147" s="2710"/>
      <c r="R147" s="2710"/>
      <c r="S147" s="2710"/>
      <c r="T147" s="2710"/>
      <c r="U147" s="2710"/>
      <c r="V147" s="2710"/>
      <c r="W147" s="2710"/>
      <c r="X147" s="2710"/>
      <c r="Y147" s="2710"/>
      <c r="Z147" s="2710"/>
      <c r="AA147" s="2710"/>
      <c r="AB147" s="2710"/>
      <c r="AC147" s="2710"/>
      <c r="AD147" s="2710"/>
      <c r="AE147" s="2710"/>
      <c r="AF147" s="2710"/>
      <c r="AG147" s="2710"/>
      <c r="AH147" s="2710"/>
      <c r="AI147" s="2710"/>
      <c r="AJ147" s="2710"/>
      <c r="AK147" s="2710"/>
      <c r="AL147" s="2710"/>
      <c r="AM147" s="2710"/>
      <c r="AN147" s="2710"/>
      <c r="AO147" s="2710"/>
      <c r="AP147" s="2710"/>
      <c r="AQ147" s="2710"/>
      <c r="AR147" s="2710"/>
      <c r="AS147" s="2710"/>
      <c r="AT147" s="2710"/>
      <c r="AU147" s="2710"/>
      <c r="AV147" s="2710"/>
      <c r="AW147" s="2710"/>
      <c r="AX147" s="2710"/>
      <c r="AY147" s="2710"/>
      <c r="AZ147" s="2710"/>
      <c r="BA147" s="2710"/>
      <c r="BB147" s="2710"/>
      <c r="BC147" s="2710"/>
      <c r="BD147" s="2710"/>
      <c r="BE147" s="2710"/>
      <c r="BF147" s="2710"/>
      <c r="BG147" s="2710"/>
      <c r="BH147" s="2710"/>
      <c r="BI147" s="2710"/>
      <c r="BJ147" s="2710"/>
      <c r="BK147" s="2710"/>
      <c r="BL147" s="2710"/>
      <c r="BM147" s="2710"/>
      <c r="BN147" s="2710"/>
      <c r="BO147" s="2710"/>
      <c r="BP147" s="2710"/>
      <c r="BQ147" s="2710"/>
      <c r="BR147" s="2710"/>
      <c r="BS147" s="2710"/>
      <c r="BT147" s="2710"/>
    </row>
    <row r="148" spans="1:72" x14ac:dyDescent="0.25">
      <c r="A148" s="2710"/>
      <c r="B148" s="2710"/>
      <c r="C148" s="2710"/>
      <c r="D148" s="2710"/>
      <c r="E148" s="2710"/>
      <c r="F148" s="2710"/>
      <c r="G148" s="2710"/>
      <c r="H148" s="2710"/>
      <c r="I148" s="2710"/>
      <c r="J148" s="2710"/>
      <c r="K148" s="2710"/>
      <c r="L148" s="2710"/>
      <c r="M148" s="2710"/>
      <c r="N148" s="2710"/>
      <c r="O148" s="2710"/>
      <c r="P148" s="2710"/>
      <c r="Q148" s="2710"/>
      <c r="R148" s="2710"/>
      <c r="S148" s="2710"/>
      <c r="T148" s="2710"/>
      <c r="U148" s="2710"/>
      <c r="V148" s="2710"/>
      <c r="W148" s="2710"/>
      <c r="X148" s="2710"/>
      <c r="Y148" s="2710"/>
      <c r="Z148" s="2710"/>
      <c r="AA148" s="2710"/>
      <c r="AB148" s="2710"/>
      <c r="AC148" s="2710"/>
      <c r="AD148" s="2710"/>
      <c r="AE148" s="2710"/>
      <c r="AF148" s="2710"/>
      <c r="AG148" s="2710"/>
      <c r="AH148" s="2710"/>
      <c r="AI148" s="2710"/>
      <c r="AJ148" s="2710"/>
      <c r="AK148" s="2710"/>
      <c r="AL148" s="2710"/>
      <c r="AM148" s="2710"/>
      <c r="AN148" s="2710"/>
      <c r="AO148" s="2710"/>
      <c r="AP148" s="2710"/>
      <c r="AQ148" s="2710"/>
      <c r="AR148" s="2710"/>
      <c r="AS148" s="2710"/>
      <c r="AT148" s="2710"/>
      <c r="AU148" s="2710"/>
      <c r="AV148" s="2710"/>
      <c r="AW148" s="2710"/>
      <c r="AX148" s="2710"/>
      <c r="AY148" s="2710"/>
      <c r="AZ148" s="2710"/>
      <c r="BA148" s="2710"/>
      <c r="BB148" s="2710"/>
      <c r="BC148" s="2710"/>
      <c r="BD148" s="2710"/>
      <c r="BE148" s="2710"/>
      <c r="BF148" s="2710"/>
      <c r="BG148" s="2710"/>
      <c r="BH148" s="2710"/>
      <c r="BI148" s="2710"/>
      <c r="BJ148" s="2710"/>
      <c r="BK148" s="2710"/>
      <c r="BL148" s="2710"/>
      <c r="BM148" s="2710"/>
      <c r="BN148" s="2710"/>
      <c r="BO148" s="2710"/>
      <c r="BP148" s="2710"/>
      <c r="BQ148" s="2710"/>
      <c r="BR148" s="2710"/>
      <c r="BS148" s="2710"/>
      <c r="BT148" s="2710"/>
    </row>
    <row r="149" spans="1:72" x14ac:dyDescent="0.25">
      <c r="A149" s="2710"/>
      <c r="B149" s="2710"/>
      <c r="C149" s="2710"/>
      <c r="D149" s="2710"/>
      <c r="E149" s="2710"/>
      <c r="F149" s="2710"/>
      <c r="G149" s="2710"/>
      <c r="H149" s="2710"/>
      <c r="I149" s="2710"/>
      <c r="J149" s="2710"/>
      <c r="K149" s="2710"/>
      <c r="L149" s="2710"/>
      <c r="M149" s="2710"/>
      <c r="N149" s="2710"/>
      <c r="O149" s="2710"/>
      <c r="P149" s="2710"/>
      <c r="Q149" s="2710"/>
      <c r="R149" s="2710"/>
      <c r="S149" s="2710"/>
      <c r="T149" s="2710"/>
      <c r="U149" s="2710"/>
      <c r="V149" s="2710"/>
      <c r="W149" s="2710"/>
      <c r="X149" s="2710"/>
      <c r="Y149" s="2710"/>
      <c r="Z149" s="2710"/>
      <c r="AA149" s="2710"/>
      <c r="AB149" s="2710"/>
      <c r="AC149" s="2710"/>
      <c r="AD149" s="2710"/>
      <c r="AE149" s="2710"/>
      <c r="AF149" s="2710"/>
      <c r="AG149" s="2710"/>
      <c r="AH149" s="2710"/>
      <c r="AI149" s="2710"/>
      <c r="AJ149" s="2710"/>
      <c r="AK149" s="2710"/>
      <c r="AL149" s="2710"/>
      <c r="AM149" s="2710"/>
      <c r="AN149" s="2710"/>
      <c r="AO149" s="2710"/>
      <c r="AP149" s="2710"/>
      <c r="AQ149" s="2710"/>
      <c r="AR149" s="2710"/>
      <c r="AS149" s="2710"/>
      <c r="AT149" s="2710"/>
      <c r="AU149" s="2710"/>
      <c r="AV149" s="2710"/>
      <c r="AW149" s="2710"/>
      <c r="AX149" s="2710"/>
      <c r="AY149" s="2710"/>
      <c r="AZ149" s="2710"/>
      <c r="BA149" s="2710"/>
      <c r="BB149" s="2710"/>
      <c r="BC149" s="2710"/>
      <c r="BD149" s="2710"/>
      <c r="BE149" s="2710"/>
      <c r="BF149" s="2710"/>
      <c r="BG149" s="2710"/>
      <c r="BH149" s="2710"/>
      <c r="BI149" s="2710"/>
      <c r="BJ149" s="2710"/>
      <c r="BK149" s="2710"/>
      <c r="BL149" s="2710"/>
      <c r="BM149" s="2710"/>
      <c r="BN149" s="2710"/>
      <c r="BO149" s="2710"/>
      <c r="BP149" s="2710"/>
      <c r="BQ149" s="2710"/>
      <c r="BR149" s="2710"/>
      <c r="BS149" s="2710"/>
      <c r="BT149" s="2710"/>
    </row>
    <row r="150" spans="1:72" x14ac:dyDescent="0.25">
      <c r="A150" s="2710"/>
      <c r="B150" s="2710"/>
      <c r="C150" s="2710"/>
      <c r="D150" s="2710"/>
      <c r="E150" s="2710"/>
      <c r="F150" s="2710"/>
      <c r="G150" s="2710"/>
      <c r="H150" s="2710"/>
      <c r="I150" s="2710"/>
      <c r="J150" s="2710"/>
      <c r="K150" s="2710"/>
      <c r="L150" s="2710"/>
      <c r="M150" s="2710"/>
      <c r="N150" s="2710"/>
      <c r="O150" s="2710"/>
      <c r="P150" s="2710"/>
      <c r="Q150" s="2710"/>
      <c r="R150" s="2710"/>
      <c r="S150" s="2710"/>
      <c r="T150" s="2710"/>
      <c r="U150" s="2710"/>
      <c r="V150" s="2710"/>
      <c r="W150" s="2710"/>
      <c r="X150" s="2710"/>
      <c r="Y150" s="2710"/>
      <c r="Z150" s="2710"/>
      <c r="AA150" s="2710"/>
      <c r="AB150" s="2710"/>
      <c r="AC150" s="2710"/>
      <c r="AD150" s="2710"/>
      <c r="AE150" s="2710"/>
      <c r="AF150" s="2710"/>
      <c r="AG150" s="2710"/>
      <c r="AH150" s="2710"/>
      <c r="AI150" s="2710"/>
      <c r="AJ150" s="2710"/>
      <c r="AK150" s="2710"/>
      <c r="AL150" s="2710"/>
      <c r="AM150" s="2710"/>
      <c r="AN150" s="2710"/>
      <c r="AO150" s="2710"/>
      <c r="AP150" s="2710"/>
      <c r="AQ150" s="2710"/>
      <c r="AR150" s="2710"/>
      <c r="AS150" s="2710"/>
      <c r="AT150" s="2710"/>
      <c r="AU150" s="2710"/>
      <c r="AV150" s="2710"/>
      <c r="AW150" s="2710"/>
      <c r="AX150" s="2710"/>
      <c r="AY150" s="2710"/>
      <c r="AZ150" s="2710"/>
      <c r="BA150" s="2710"/>
      <c r="BB150" s="2710"/>
      <c r="BC150" s="2710"/>
      <c r="BD150" s="2710"/>
      <c r="BE150" s="2710"/>
      <c r="BF150" s="2710"/>
      <c r="BG150" s="2710"/>
      <c r="BH150" s="2710"/>
      <c r="BI150" s="2710"/>
      <c r="BJ150" s="2710"/>
      <c r="BK150" s="2710"/>
      <c r="BL150" s="2710"/>
      <c r="BM150" s="2710"/>
      <c r="BN150" s="2710"/>
      <c r="BO150" s="2710"/>
      <c r="BP150" s="2710"/>
      <c r="BQ150" s="2710"/>
      <c r="BR150" s="2710"/>
      <c r="BS150" s="2710"/>
      <c r="BT150" s="2710"/>
    </row>
    <row r="151" spans="1:72" x14ac:dyDescent="0.25">
      <c r="A151" s="2710"/>
      <c r="B151" s="2710"/>
      <c r="C151" s="2710"/>
      <c r="D151" s="2710"/>
      <c r="E151" s="2710"/>
      <c r="F151" s="2710"/>
      <c r="G151" s="2710"/>
      <c r="H151" s="2710"/>
      <c r="I151" s="2710"/>
      <c r="J151" s="2710"/>
      <c r="K151" s="2710"/>
      <c r="L151" s="2710"/>
      <c r="M151" s="2710"/>
      <c r="N151" s="2710"/>
      <c r="O151" s="2710"/>
      <c r="P151" s="2710"/>
      <c r="Q151" s="2710"/>
      <c r="R151" s="2710"/>
      <c r="S151" s="2710"/>
      <c r="T151" s="2710"/>
      <c r="U151" s="2710"/>
      <c r="V151" s="2710"/>
      <c r="W151" s="2710"/>
      <c r="X151" s="2710"/>
      <c r="Y151" s="2710"/>
      <c r="Z151" s="2710"/>
      <c r="AA151" s="2710"/>
      <c r="AB151" s="2710"/>
      <c r="AC151" s="2710"/>
      <c r="AD151" s="2710"/>
      <c r="AE151" s="2710"/>
      <c r="AF151" s="2710"/>
      <c r="AG151" s="2710"/>
      <c r="AH151" s="2710"/>
      <c r="AI151" s="2710"/>
      <c r="AJ151" s="2710"/>
      <c r="AK151" s="2710"/>
      <c r="AL151" s="2710"/>
      <c r="AM151" s="2710"/>
      <c r="AN151" s="2710"/>
      <c r="AO151" s="2710"/>
      <c r="AP151" s="2710"/>
      <c r="AQ151" s="2710"/>
      <c r="AR151" s="2710"/>
      <c r="AS151" s="2710"/>
      <c r="AT151" s="2710"/>
      <c r="AU151" s="2710"/>
      <c r="AV151" s="2710"/>
      <c r="AW151" s="2710"/>
      <c r="AX151" s="2710"/>
      <c r="AY151" s="2710"/>
      <c r="AZ151" s="2710"/>
      <c r="BA151" s="2710"/>
      <c r="BB151" s="2710"/>
      <c r="BC151" s="2710"/>
      <c r="BD151" s="2710"/>
      <c r="BE151" s="2710"/>
      <c r="BF151" s="2710"/>
      <c r="BG151" s="2710"/>
      <c r="BH151" s="2710"/>
      <c r="BI151" s="2710"/>
      <c r="BJ151" s="2710"/>
      <c r="BK151" s="2710"/>
      <c r="BL151" s="2710"/>
      <c r="BM151" s="2710"/>
      <c r="BN151" s="2710"/>
      <c r="BO151" s="2710"/>
      <c r="BP151" s="2710"/>
      <c r="BQ151" s="2710"/>
      <c r="BR151" s="2710"/>
      <c r="BS151" s="2710"/>
      <c r="BT151" s="2710"/>
    </row>
    <row r="152" spans="1:72" x14ac:dyDescent="0.25">
      <c r="A152" s="2710"/>
      <c r="B152" s="2710"/>
      <c r="C152" s="2710"/>
      <c r="D152" s="2710"/>
      <c r="E152" s="2710"/>
      <c r="F152" s="2710"/>
      <c r="G152" s="2710"/>
      <c r="H152" s="2710"/>
      <c r="I152" s="2710"/>
      <c r="J152" s="2710"/>
      <c r="K152" s="2710"/>
      <c r="L152" s="2710"/>
      <c r="M152" s="2710"/>
      <c r="N152" s="2710"/>
      <c r="O152" s="2710"/>
      <c r="P152" s="2710"/>
      <c r="Q152" s="2710"/>
      <c r="R152" s="2710"/>
      <c r="S152" s="2710"/>
      <c r="T152" s="2710"/>
      <c r="U152" s="2710"/>
      <c r="V152" s="2710"/>
      <c r="W152" s="2710"/>
      <c r="X152" s="2710"/>
      <c r="Y152" s="2710"/>
      <c r="Z152" s="2710"/>
      <c r="AA152" s="2710"/>
      <c r="AB152" s="2710"/>
      <c r="AC152" s="2710"/>
      <c r="AD152" s="2710"/>
      <c r="AE152" s="2710"/>
      <c r="AF152" s="2710"/>
      <c r="AG152" s="2710"/>
      <c r="AH152" s="2710"/>
      <c r="AI152" s="2710"/>
      <c r="AJ152" s="2710"/>
      <c r="AK152" s="2710"/>
      <c r="AL152" s="2710"/>
      <c r="AM152" s="2710"/>
      <c r="AN152" s="2710"/>
      <c r="AO152" s="2710"/>
      <c r="AP152" s="2710"/>
      <c r="AQ152" s="2710"/>
      <c r="AR152" s="2710"/>
      <c r="AS152" s="2710"/>
      <c r="AT152" s="2710"/>
      <c r="AU152" s="2710"/>
      <c r="AV152" s="2710"/>
      <c r="AW152" s="2710"/>
      <c r="AX152" s="2710"/>
      <c r="AY152" s="2710"/>
      <c r="AZ152" s="2710"/>
      <c r="BA152" s="2710"/>
      <c r="BB152" s="2710"/>
      <c r="BC152" s="2710"/>
      <c r="BD152" s="2710"/>
      <c r="BE152" s="2710"/>
      <c r="BF152" s="2710"/>
      <c r="BG152" s="2710"/>
      <c r="BH152" s="2710"/>
      <c r="BI152" s="2710"/>
      <c r="BJ152" s="2710"/>
      <c r="BK152" s="2710"/>
      <c r="BL152" s="2710"/>
      <c r="BM152" s="2710"/>
      <c r="BN152" s="2710"/>
      <c r="BO152" s="2710"/>
      <c r="BP152" s="2710"/>
      <c r="BQ152" s="2710"/>
      <c r="BR152" s="2710"/>
      <c r="BS152" s="2710"/>
      <c r="BT152" s="2710"/>
    </row>
    <row r="153" spans="1:72" x14ac:dyDescent="0.25">
      <c r="A153" s="2710"/>
      <c r="B153" s="2710"/>
      <c r="C153" s="2710"/>
      <c r="D153" s="2710"/>
      <c r="E153" s="2710"/>
      <c r="F153" s="2710"/>
      <c r="G153" s="2710"/>
      <c r="H153" s="2710"/>
      <c r="I153" s="2710"/>
      <c r="J153" s="2710"/>
      <c r="K153" s="2710"/>
      <c r="L153" s="2710"/>
      <c r="M153" s="2710"/>
      <c r="N153" s="2710"/>
      <c r="O153" s="2710"/>
      <c r="P153" s="2710"/>
      <c r="Q153" s="2710"/>
      <c r="R153" s="2710"/>
      <c r="S153" s="2710"/>
      <c r="T153" s="2710"/>
      <c r="U153" s="2710"/>
      <c r="V153" s="2710"/>
      <c r="W153" s="2710"/>
      <c r="X153" s="2710"/>
      <c r="Y153" s="2710"/>
      <c r="Z153" s="2710"/>
      <c r="AA153" s="2710"/>
      <c r="AB153" s="2710"/>
      <c r="AC153" s="2710"/>
      <c r="AD153" s="2710"/>
      <c r="AE153" s="2710"/>
      <c r="AF153" s="2710"/>
      <c r="AG153" s="2710"/>
      <c r="AH153" s="2710"/>
      <c r="AI153" s="2710"/>
      <c r="AJ153" s="2710"/>
      <c r="AK153" s="2710"/>
      <c r="AL153" s="2710"/>
      <c r="AM153" s="2710"/>
      <c r="AN153" s="2710"/>
      <c r="AO153" s="2710"/>
      <c r="AP153" s="2710"/>
      <c r="AQ153" s="2710"/>
      <c r="AR153" s="2710"/>
      <c r="AS153" s="2710"/>
      <c r="AT153" s="2710"/>
      <c r="AU153" s="2710"/>
      <c r="AV153" s="2710"/>
      <c r="AW153" s="2710"/>
      <c r="AX153" s="2710"/>
      <c r="AY153" s="2710"/>
      <c r="AZ153" s="2710"/>
      <c r="BA153" s="2710"/>
      <c r="BB153" s="2710"/>
      <c r="BC153" s="2710"/>
      <c r="BD153" s="2710"/>
      <c r="BE153" s="2710"/>
      <c r="BF153" s="2710"/>
      <c r="BG153" s="2710"/>
      <c r="BH153" s="2710"/>
      <c r="BI153" s="2710"/>
      <c r="BJ153" s="2710"/>
      <c r="BK153" s="2710"/>
      <c r="BL153" s="2710"/>
      <c r="BM153" s="2710"/>
      <c r="BN153" s="2710"/>
      <c r="BO153" s="2710"/>
      <c r="BP153" s="2710"/>
      <c r="BQ153" s="2710"/>
      <c r="BR153" s="2710"/>
      <c r="BS153" s="2710"/>
      <c r="BT153" s="2710"/>
    </row>
    <row r="154" spans="1:72" x14ac:dyDescent="0.25">
      <c r="A154" s="2710"/>
      <c r="B154" s="2710"/>
      <c r="C154" s="2710"/>
      <c r="D154" s="2710"/>
      <c r="E154" s="2710"/>
      <c r="F154" s="2710"/>
      <c r="G154" s="2710"/>
      <c r="H154" s="2710"/>
      <c r="I154" s="2710"/>
      <c r="J154" s="2710"/>
      <c r="K154" s="2710"/>
      <c r="L154" s="2710"/>
      <c r="M154" s="2710"/>
      <c r="N154" s="2710"/>
      <c r="O154" s="2710"/>
      <c r="P154" s="2710"/>
      <c r="Q154" s="2710"/>
      <c r="R154" s="2710"/>
      <c r="S154" s="2710"/>
      <c r="T154" s="2710"/>
      <c r="U154" s="2710"/>
      <c r="V154" s="2710"/>
      <c r="W154" s="2710"/>
      <c r="X154" s="2710"/>
      <c r="Y154" s="2710"/>
      <c r="Z154" s="2710"/>
      <c r="AA154" s="2710"/>
      <c r="AB154" s="2710"/>
      <c r="AC154" s="2710"/>
      <c r="AD154" s="2710"/>
      <c r="AE154" s="2710"/>
      <c r="AF154" s="2710"/>
      <c r="AG154" s="2710"/>
      <c r="AH154" s="2710"/>
      <c r="AI154" s="2710"/>
      <c r="AJ154" s="2710"/>
      <c r="AK154" s="2710"/>
      <c r="AL154" s="2710"/>
      <c r="AM154" s="2710"/>
      <c r="AN154" s="2710"/>
      <c r="AO154" s="2710"/>
      <c r="AP154" s="2710"/>
      <c r="AQ154" s="2710"/>
      <c r="AR154" s="2710"/>
      <c r="AS154" s="2710"/>
      <c r="AT154" s="2710"/>
      <c r="AU154" s="2710"/>
      <c r="AV154" s="2710"/>
      <c r="AW154" s="2710"/>
      <c r="AX154" s="2710"/>
      <c r="AY154" s="2710"/>
      <c r="AZ154" s="2710"/>
      <c r="BA154" s="2710"/>
      <c r="BB154" s="2710"/>
      <c r="BC154" s="2710"/>
      <c r="BD154" s="2710"/>
      <c r="BE154" s="2710"/>
      <c r="BF154" s="2710"/>
      <c r="BG154" s="2710"/>
      <c r="BH154" s="2710"/>
      <c r="BI154" s="2710"/>
      <c r="BJ154" s="2710"/>
      <c r="BK154" s="2710"/>
      <c r="BL154" s="2710"/>
      <c r="BM154" s="2710"/>
      <c r="BN154" s="2710"/>
      <c r="BO154" s="2710"/>
      <c r="BP154" s="2710"/>
      <c r="BQ154" s="2710"/>
      <c r="BR154" s="2710"/>
      <c r="BS154" s="2710"/>
      <c r="BT154" s="2710"/>
    </row>
    <row r="155" spans="1:72" x14ac:dyDescent="0.25">
      <c r="A155" s="2710"/>
      <c r="B155" s="2710"/>
      <c r="C155" s="2710"/>
      <c r="D155" s="2710"/>
      <c r="E155" s="2710"/>
      <c r="F155" s="2710"/>
      <c r="G155" s="2710"/>
      <c r="H155" s="2710"/>
      <c r="I155" s="2710"/>
      <c r="J155" s="2710"/>
      <c r="K155" s="2710"/>
      <c r="L155" s="2710"/>
      <c r="M155" s="2710"/>
      <c r="N155" s="2710"/>
      <c r="O155" s="2710"/>
      <c r="P155" s="2710"/>
      <c r="Q155" s="2710"/>
      <c r="R155" s="2710"/>
      <c r="S155" s="2710"/>
      <c r="T155" s="2710"/>
      <c r="U155" s="2710"/>
      <c r="V155" s="2710"/>
      <c r="W155" s="2710"/>
      <c r="X155" s="2710"/>
      <c r="Y155" s="2710"/>
      <c r="Z155" s="2710"/>
      <c r="AA155" s="2710"/>
      <c r="AB155" s="2710"/>
      <c r="AC155" s="2710"/>
      <c r="AD155" s="2710"/>
      <c r="AE155" s="2710"/>
      <c r="AF155" s="2710"/>
      <c r="AG155" s="2710"/>
      <c r="AH155" s="2710"/>
      <c r="AI155" s="2710"/>
      <c r="AJ155" s="2710"/>
      <c r="AK155" s="2710"/>
      <c r="AL155" s="2710"/>
      <c r="AM155" s="2710"/>
      <c r="AN155" s="2710"/>
      <c r="AO155" s="2710"/>
      <c r="AP155" s="2710"/>
      <c r="AQ155" s="2710"/>
      <c r="AR155" s="2710"/>
      <c r="AS155" s="2710"/>
      <c r="AT155" s="2710"/>
      <c r="AU155" s="2710"/>
      <c r="AV155" s="2710"/>
      <c r="AW155" s="2710"/>
      <c r="AX155" s="2710"/>
      <c r="AY155" s="2710"/>
      <c r="AZ155" s="2710"/>
      <c r="BA155" s="2710"/>
      <c r="BB155" s="2710"/>
      <c r="BC155" s="2710"/>
      <c r="BD155" s="2710"/>
      <c r="BE155" s="2710"/>
      <c r="BF155" s="2710"/>
      <c r="BG155" s="2710"/>
      <c r="BH155" s="2710"/>
      <c r="BI155" s="2710"/>
      <c r="BJ155" s="2710"/>
      <c r="BK155" s="2710"/>
      <c r="BL155" s="2710"/>
      <c r="BM155" s="2710"/>
      <c r="BN155" s="2710"/>
      <c r="BO155" s="2710"/>
      <c r="BP155" s="2710"/>
      <c r="BQ155" s="2710"/>
      <c r="BR155" s="2710"/>
      <c r="BS155" s="2710"/>
      <c r="BT155" s="2710"/>
    </row>
    <row r="156" spans="1:72" x14ac:dyDescent="0.25">
      <c r="A156" s="2710"/>
      <c r="B156" s="2710"/>
      <c r="C156" s="2710"/>
      <c r="D156" s="2710"/>
      <c r="E156" s="2710"/>
      <c r="F156" s="2710"/>
      <c r="G156" s="2710"/>
      <c r="H156" s="2710"/>
      <c r="I156" s="2710"/>
      <c r="J156" s="2710"/>
      <c r="K156" s="2710"/>
      <c r="L156" s="2710"/>
      <c r="M156" s="2710"/>
      <c r="N156" s="2710"/>
      <c r="O156" s="2710"/>
      <c r="P156" s="2710"/>
      <c r="Q156" s="2710"/>
      <c r="R156" s="2710"/>
      <c r="S156" s="2710"/>
      <c r="T156" s="2710"/>
      <c r="U156" s="2710"/>
      <c r="V156" s="2710"/>
      <c r="W156" s="2710"/>
      <c r="X156" s="2710"/>
      <c r="Y156" s="2710"/>
      <c r="Z156" s="2710"/>
      <c r="AA156" s="2710"/>
      <c r="AB156" s="2710"/>
      <c r="AC156" s="2710"/>
      <c r="AD156" s="2710"/>
      <c r="AE156" s="2710"/>
      <c r="AF156" s="2710"/>
      <c r="AG156" s="2710"/>
      <c r="AH156" s="2710"/>
      <c r="AI156" s="2710"/>
      <c r="AJ156" s="2710"/>
      <c r="AK156" s="2710"/>
      <c r="AL156" s="2710"/>
      <c r="AM156" s="2710"/>
      <c r="AN156" s="2710"/>
      <c r="AO156" s="2710"/>
      <c r="AP156" s="2710"/>
      <c r="AQ156" s="2710"/>
      <c r="AR156" s="2710"/>
      <c r="AS156" s="2710"/>
      <c r="AT156" s="2710"/>
      <c r="AU156" s="2710"/>
      <c r="AV156" s="2710"/>
      <c r="AW156" s="2710"/>
      <c r="AX156" s="2710"/>
      <c r="AY156" s="2710"/>
      <c r="AZ156" s="2710"/>
      <c r="BA156" s="2710"/>
      <c r="BB156" s="2710"/>
      <c r="BC156" s="2710"/>
      <c r="BD156" s="2710"/>
      <c r="BE156" s="2710"/>
      <c r="BF156" s="2710"/>
      <c r="BG156" s="2710"/>
      <c r="BH156" s="2710"/>
      <c r="BI156" s="2710"/>
      <c r="BJ156" s="2710"/>
      <c r="BK156" s="2710"/>
      <c r="BL156" s="2710"/>
      <c r="BM156" s="2710"/>
      <c r="BN156" s="2710"/>
      <c r="BO156" s="2710"/>
      <c r="BP156" s="2710"/>
      <c r="BQ156" s="2710"/>
      <c r="BR156" s="2710"/>
      <c r="BS156" s="2710"/>
      <c r="BT156" s="2710"/>
    </row>
    <row r="157" spans="1:72" x14ac:dyDescent="0.25">
      <c r="A157" s="2710"/>
      <c r="B157" s="2710"/>
      <c r="C157" s="2710"/>
      <c r="D157" s="2710"/>
      <c r="E157" s="2710"/>
      <c r="F157" s="2710"/>
      <c r="G157" s="2710"/>
      <c r="H157" s="2710"/>
      <c r="I157" s="2710"/>
      <c r="J157" s="2710"/>
      <c r="K157" s="2710"/>
      <c r="L157" s="2710"/>
      <c r="M157" s="2710"/>
      <c r="N157" s="2710"/>
      <c r="O157" s="2710"/>
      <c r="P157" s="2710"/>
      <c r="Q157" s="2710"/>
      <c r="R157" s="2710"/>
      <c r="S157" s="2710"/>
      <c r="T157" s="2710"/>
      <c r="U157" s="2710"/>
      <c r="V157" s="2710"/>
      <c r="W157" s="2710"/>
      <c r="X157" s="2710"/>
      <c r="Y157" s="2710"/>
      <c r="Z157" s="2710"/>
      <c r="AA157" s="2710"/>
      <c r="AB157" s="2710"/>
      <c r="AC157" s="2710"/>
      <c r="AD157" s="2710"/>
      <c r="AE157" s="2710"/>
      <c r="AF157" s="2710"/>
      <c r="AG157" s="2710"/>
      <c r="AH157" s="2710"/>
      <c r="AI157" s="2710"/>
      <c r="AJ157" s="2710"/>
      <c r="AK157" s="2710"/>
      <c r="AL157" s="2710"/>
      <c r="AM157" s="2710"/>
      <c r="AN157" s="2710"/>
      <c r="AO157" s="2710"/>
      <c r="AP157" s="2710"/>
      <c r="AQ157" s="2710"/>
      <c r="AR157" s="2710"/>
      <c r="AS157" s="2710"/>
      <c r="AT157" s="2710"/>
      <c r="AU157" s="2710"/>
      <c r="AV157" s="2710"/>
      <c r="AW157" s="2710"/>
      <c r="AX157" s="2710"/>
      <c r="AY157" s="2710"/>
      <c r="AZ157" s="2710"/>
      <c r="BA157" s="2710"/>
      <c r="BB157" s="2710"/>
      <c r="BC157" s="2710"/>
      <c r="BD157" s="2710"/>
      <c r="BE157" s="2710"/>
      <c r="BF157" s="2710"/>
      <c r="BG157" s="2710"/>
      <c r="BH157" s="2710"/>
      <c r="BI157" s="2710"/>
      <c r="BJ157" s="2710"/>
      <c r="BK157" s="2710"/>
      <c r="BL157" s="2710"/>
      <c r="BM157" s="2710"/>
      <c r="BN157" s="2710"/>
      <c r="BO157" s="2710"/>
      <c r="BP157" s="2710"/>
      <c r="BQ157" s="2710"/>
      <c r="BR157" s="2710"/>
      <c r="BS157" s="2710"/>
      <c r="BT157" s="2710"/>
    </row>
    <row r="158" spans="1:72" x14ac:dyDescent="0.25">
      <c r="A158" s="2710"/>
      <c r="B158" s="2710"/>
      <c r="C158" s="2710"/>
      <c r="D158" s="2710"/>
      <c r="E158" s="2710"/>
      <c r="F158" s="2710"/>
      <c r="G158" s="2710"/>
      <c r="H158" s="2710"/>
      <c r="I158" s="2710"/>
      <c r="J158" s="2710"/>
      <c r="K158" s="2710"/>
      <c r="L158" s="2710"/>
      <c r="M158" s="2710"/>
      <c r="N158" s="2710"/>
      <c r="O158" s="2710"/>
      <c r="P158" s="2710"/>
      <c r="Q158" s="2710"/>
      <c r="R158" s="2710"/>
      <c r="S158" s="2710"/>
      <c r="T158" s="2710"/>
      <c r="U158" s="2710"/>
      <c r="V158" s="2710"/>
      <c r="W158" s="2710"/>
      <c r="X158" s="2710"/>
      <c r="Y158" s="2710"/>
      <c r="Z158" s="2710"/>
      <c r="AA158" s="2710"/>
      <c r="AB158" s="2710"/>
      <c r="AC158" s="2710"/>
      <c r="AD158" s="2710"/>
      <c r="AE158" s="2710"/>
      <c r="AF158" s="2710"/>
      <c r="AG158" s="2710"/>
      <c r="AH158" s="2710"/>
      <c r="AI158" s="2710"/>
      <c r="AJ158" s="2710"/>
      <c r="AK158" s="2710"/>
      <c r="AL158" s="2710"/>
      <c r="AM158" s="2710"/>
      <c r="AN158" s="2710"/>
      <c r="AO158" s="2710"/>
      <c r="AP158" s="2710"/>
      <c r="AQ158" s="2710"/>
      <c r="AR158" s="2710"/>
      <c r="AS158" s="2710"/>
      <c r="AT158" s="2710"/>
      <c r="AU158" s="2710"/>
      <c r="AV158" s="2710"/>
      <c r="AW158" s="2710"/>
      <c r="AX158" s="2710"/>
      <c r="AY158" s="2710"/>
      <c r="AZ158" s="2710"/>
      <c r="BA158" s="2710"/>
      <c r="BB158" s="2710"/>
      <c r="BC158" s="2710"/>
      <c r="BD158" s="2710"/>
      <c r="BE158" s="2710"/>
      <c r="BF158" s="2710"/>
      <c r="BG158" s="2710"/>
      <c r="BH158" s="2710"/>
      <c r="BI158" s="2710"/>
      <c r="BJ158" s="2710"/>
      <c r="BK158" s="2710"/>
      <c r="BL158" s="2710"/>
      <c r="BM158" s="2710"/>
      <c r="BN158" s="2710"/>
      <c r="BO158" s="2710"/>
      <c r="BP158" s="2710"/>
      <c r="BQ158" s="2710"/>
      <c r="BR158" s="2710"/>
      <c r="BS158" s="2710"/>
      <c r="BT158" s="2710"/>
    </row>
    <row r="159" spans="1:72" x14ac:dyDescent="0.25">
      <c r="A159" s="2710"/>
      <c r="B159" s="2710"/>
      <c r="C159" s="2710"/>
      <c r="D159" s="2710"/>
      <c r="E159" s="2710"/>
      <c r="F159" s="2710"/>
      <c r="G159" s="2710"/>
      <c r="H159" s="2710"/>
      <c r="I159" s="2710"/>
      <c r="J159" s="2710"/>
      <c r="K159" s="2710"/>
      <c r="L159" s="2710"/>
      <c r="M159" s="2710"/>
      <c r="N159" s="2710"/>
      <c r="O159" s="2710"/>
      <c r="P159" s="2710"/>
      <c r="Q159" s="2710"/>
      <c r="R159" s="2710"/>
      <c r="S159" s="2710"/>
      <c r="T159" s="2710"/>
      <c r="U159" s="2710"/>
      <c r="V159" s="2710"/>
      <c r="W159" s="2710"/>
      <c r="X159" s="2710"/>
      <c r="Y159" s="2710"/>
      <c r="Z159" s="2710"/>
      <c r="AA159" s="2710"/>
      <c r="AB159" s="2710"/>
      <c r="AC159" s="2710"/>
      <c r="AD159" s="2710"/>
      <c r="AE159" s="2710"/>
      <c r="AF159" s="2710"/>
      <c r="AG159" s="2710"/>
      <c r="AH159" s="2710"/>
      <c r="AI159" s="2710"/>
      <c r="AJ159" s="2710"/>
      <c r="AK159" s="2710"/>
      <c r="AL159" s="2710"/>
      <c r="AM159" s="2710"/>
      <c r="AN159" s="2710"/>
      <c r="AO159" s="2710"/>
      <c r="AP159" s="2710"/>
      <c r="AQ159" s="2710"/>
      <c r="AR159" s="2710"/>
      <c r="AS159" s="2710"/>
      <c r="AT159" s="2710"/>
      <c r="AU159" s="2710"/>
      <c r="AV159" s="2710"/>
      <c r="AW159" s="2710"/>
      <c r="AX159" s="2710"/>
      <c r="AY159" s="2710"/>
      <c r="AZ159" s="2710"/>
      <c r="BA159" s="2710"/>
      <c r="BB159" s="2710"/>
      <c r="BC159" s="2710"/>
      <c r="BD159" s="2710"/>
      <c r="BE159" s="2710"/>
      <c r="BF159" s="2710"/>
      <c r="BG159" s="2710"/>
      <c r="BH159" s="2710"/>
      <c r="BI159" s="2710"/>
      <c r="BJ159" s="2710"/>
      <c r="BK159" s="2710"/>
      <c r="BL159" s="2710"/>
      <c r="BM159" s="2710"/>
      <c r="BN159" s="2710"/>
      <c r="BO159" s="2710"/>
      <c r="BP159" s="2710"/>
      <c r="BQ159" s="2710"/>
      <c r="BR159" s="2710"/>
      <c r="BS159" s="2710"/>
      <c r="BT159" s="2710"/>
    </row>
    <row r="160" spans="1:72" x14ac:dyDescent="0.25">
      <c r="A160" s="2710"/>
      <c r="B160" s="2710"/>
      <c r="C160" s="2710"/>
      <c r="D160" s="2710"/>
      <c r="E160" s="2710"/>
      <c r="F160" s="2710"/>
      <c r="G160" s="2710"/>
      <c r="H160" s="2710"/>
      <c r="I160" s="2710"/>
      <c r="J160" s="2710"/>
      <c r="K160" s="2710"/>
      <c r="L160" s="2710"/>
      <c r="M160" s="2710"/>
      <c r="N160" s="2710"/>
      <c r="O160" s="2710"/>
      <c r="P160" s="2710"/>
      <c r="Q160" s="2710"/>
      <c r="R160" s="2710"/>
      <c r="S160" s="2710"/>
      <c r="T160" s="2710"/>
      <c r="U160" s="2710"/>
      <c r="V160" s="2710"/>
      <c r="W160" s="2710"/>
      <c r="X160" s="2710"/>
      <c r="Y160" s="2710"/>
      <c r="Z160" s="2710"/>
      <c r="AA160" s="2710"/>
      <c r="AB160" s="2710"/>
      <c r="AC160" s="2710"/>
      <c r="AD160" s="2710"/>
      <c r="AE160" s="2710"/>
      <c r="AF160" s="2710"/>
      <c r="AG160" s="2710"/>
      <c r="AH160" s="2710"/>
      <c r="AI160" s="2710"/>
      <c r="AJ160" s="2710"/>
      <c r="AK160" s="2710"/>
      <c r="AL160" s="2710"/>
      <c r="AM160" s="2710"/>
      <c r="AN160" s="2710"/>
      <c r="AO160" s="2710"/>
      <c r="AP160" s="2710"/>
      <c r="AQ160" s="2710"/>
      <c r="AR160" s="2710"/>
      <c r="AS160" s="2710"/>
      <c r="AT160" s="2710"/>
      <c r="AU160" s="2710"/>
      <c r="AV160" s="2710"/>
      <c r="AW160" s="2710"/>
      <c r="AX160" s="2710"/>
      <c r="AY160" s="2710"/>
      <c r="AZ160" s="2710"/>
      <c r="BA160" s="2710"/>
      <c r="BB160" s="2710"/>
      <c r="BC160" s="2710"/>
      <c r="BD160" s="2710"/>
      <c r="BE160" s="2710"/>
      <c r="BF160" s="2710"/>
      <c r="BG160" s="2710"/>
      <c r="BH160" s="2710"/>
      <c r="BI160" s="2710"/>
      <c r="BJ160" s="2710"/>
      <c r="BK160" s="2710"/>
      <c r="BL160" s="2710"/>
      <c r="BM160" s="2710"/>
      <c r="BN160" s="2710"/>
      <c r="BO160" s="2710"/>
      <c r="BP160" s="2710"/>
      <c r="BQ160" s="2710"/>
      <c r="BR160" s="2710"/>
      <c r="BS160" s="2710"/>
      <c r="BT160" s="2710"/>
    </row>
    <row r="161" spans="1:72" x14ac:dyDescent="0.25">
      <c r="A161" s="2710"/>
      <c r="B161" s="2710"/>
      <c r="C161" s="2710"/>
      <c r="D161" s="2710"/>
      <c r="E161" s="2710"/>
      <c r="F161" s="2710"/>
      <c r="G161" s="2710"/>
      <c r="H161" s="2710"/>
      <c r="I161" s="2710"/>
      <c r="J161" s="2710"/>
      <c r="K161" s="2710"/>
      <c r="L161" s="2710"/>
      <c r="M161" s="2710"/>
      <c r="N161" s="2710"/>
      <c r="O161" s="2710"/>
      <c r="P161" s="2710"/>
      <c r="Q161" s="2710"/>
      <c r="R161" s="2710"/>
      <c r="S161" s="2710"/>
      <c r="T161" s="2710"/>
      <c r="U161" s="2710"/>
      <c r="V161" s="2710"/>
      <c r="W161" s="2710"/>
      <c r="X161" s="2710"/>
      <c r="Y161" s="2710"/>
      <c r="Z161" s="2710"/>
      <c r="AA161" s="2710"/>
      <c r="AB161" s="2710"/>
      <c r="AC161" s="2710"/>
      <c r="AD161" s="2710"/>
      <c r="AE161" s="2710"/>
      <c r="AF161" s="2710"/>
      <c r="AG161" s="2710"/>
      <c r="AH161" s="2710"/>
      <c r="AI161" s="2710"/>
      <c r="AJ161" s="2710"/>
      <c r="AK161" s="2710"/>
      <c r="AL161" s="2710"/>
      <c r="AM161" s="2710"/>
      <c r="AN161" s="2710"/>
      <c r="AO161" s="2710"/>
      <c r="AP161" s="2710"/>
      <c r="AQ161" s="2710"/>
      <c r="AR161" s="2710"/>
      <c r="AS161" s="2710"/>
      <c r="AT161" s="2710"/>
      <c r="AU161" s="2710"/>
      <c r="AV161" s="2710"/>
      <c r="AW161" s="2710"/>
      <c r="AX161" s="2710"/>
      <c r="AY161" s="2710"/>
      <c r="AZ161" s="2710"/>
      <c r="BA161" s="2710"/>
      <c r="BB161" s="2710"/>
      <c r="BC161" s="2710"/>
      <c r="BD161" s="2710"/>
      <c r="BE161" s="2710"/>
      <c r="BF161" s="2710"/>
      <c r="BG161" s="2710"/>
      <c r="BH161" s="2710"/>
      <c r="BI161" s="2710"/>
      <c r="BJ161" s="2710"/>
      <c r="BK161" s="2710"/>
      <c r="BL161" s="2710"/>
      <c r="BM161" s="2710"/>
      <c r="BN161" s="2710"/>
      <c r="BO161" s="2710"/>
      <c r="BP161" s="2710"/>
      <c r="BQ161" s="2710"/>
      <c r="BR161" s="2710"/>
      <c r="BS161" s="2710"/>
      <c r="BT161" s="2710"/>
    </row>
    <row r="162" spans="1:72" x14ac:dyDescent="0.25">
      <c r="A162" s="2710"/>
      <c r="B162" s="2710"/>
      <c r="C162" s="2710"/>
      <c r="D162" s="2710"/>
      <c r="E162" s="2710"/>
      <c r="F162" s="2710"/>
      <c r="G162" s="2710"/>
      <c r="H162" s="2710"/>
      <c r="I162" s="2710"/>
      <c r="J162" s="2710"/>
      <c r="K162" s="2710"/>
      <c r="L162" s="2710"/>
      <c r="M162" s="2710"/>
      <c r="N162" s="2710"/>
      <c r="O162" s="2710"/>
      <c r="P162" s="2710"/>
      <c r="Q162" s="2710"/>
      <c r="R162" s="2710"/>
      <c r="S162" s="2710"/>
      <c r="T162" s="2710"/>
      <c r="U162" s="2710"/>
      <c r="V162" s="2710"/>
      <c r="W162" s="2710"/>
      <c r="X162" s="2710"/>
      <c r="Y162" s="2710"/>
      <c r="Z162" s="2710"/>
      <c r="AA162" s="2710"/>
      <c r="AB162" s="2710"/>
      <c r="AC162" s="2710"/>
      <c r="AD162" s="2710"/>
      <c r="AE162" s="2710"/>
      <c r="AF162" s="2710"/>
      <c r="AG162" s="2710"/>
      <c r="AH162" s="2710"/>
      <c r="AI162" s="2710"/>
      <c r="AJ162" s="2710"/>
      <c r="AK162" s="2710"/>
      <c r="AL162" s="2710"/>
      <c r="AM162" s="2710"/>
      <c r="AN162" s="2710"/>
      <c r="AO162" s="2710"/>
      <c r="AP162" s="2710"/>
      <c r="AQ162" s="2710"/>
      <c r="AR162" s="2710"/>
      <c r="AS162" s="2710"/>
      <c r="AT162" s="2710"/>
      <c r="AU162" s="2710"/>
      <c r="AV162" s="2710"/>
      <c r="AW162" s="2710"/>
      <c r="AX162" s="2710"/>
      <c r="AY162" s="2710"/>
      <c r="AZ162" s="2710"/>
      <c r="BA162" s="2710"/>
      <c r="BB162" s="2710"/>
      <c r="BC162" s="2710"/>
      <c r="BD162" s="2710"/>
      <c r="BE162" s="2710"/>
      <c r="BF162" s="2710"/>
      <c r="BG162" s="2710"/>
      <c r="BH162" s="2710"/>
      <c r="BI162" s="2710"/>
      <c r="BJ162" s="2710"/>
      <c r="BK162" s="2710"/>
      <c r="BL162" s="2710"/>
      <c r="BM162" s="2710"/>
      <c r="BN162" s="2710"/>
      <c r="BO162" s="2710"/>
      <c r="BP162" s="2710"/>
      <c r="BQ162" s="2710"/>
      <c r="BR162" s="2710"/>
      <c r="BS162" s="2710"/>
      <c r="BT162" s="2710"/>
    </row>
    <row r="163" spans="1:72" x14ac:dyDescent="0.25">
      <c r="A163" s="2710"/>
      <c r="B163" s="2710"/>
      <c r="C163" s="2710"/>
      <c r="D163" s="2710"/>
      <c r="E163" s="2710"/>
      <c r="F163" s="2710"/>
      <c r="G163" s="2710"/>
      <c r="H163" s="2710"/>
      <c r="I163" s="2710"/>
      <c r="J163" s="2710"/>
      <c r="K163" s="2710"/>
      <c r="L163" s="2710"/>
      <c r="M163" s="2710"/>
      <c r="N163" s="2710"/>
      <c r="O163" s="2710"/>
      <c r="P163" s="2710"/>
      <c r="Q163" s="2710"/>
      <c r="R163" s="2710"/>
      <c r="S163" s="2710"/>
      <c r="T163" s="2710"/>
      <c r="U163" s="2710"/>
      <c r="V163" s="2710"/>
      <c r="W163" s="2710"/>
      <c r="X163" s="2710"/>
      <c r="Y163" s="2710"/>
      <c r="Z163" s="2710"/>
      <c r="AA163" s="2710"/>
      <c r="AB163" s="2710"/>
      <c r="AC163" s="2710"/>
      <c r="AD163" s="2710"/>
      <c r="AE163" s="2710"/>
      <c r="AF163" s="2710"/>
      <c r="AG163" s="2710"/>
      <c r="AH163" s="2710"/>
      <c r="AI163" s="2710"/>
      <c r="AJ163" s="2710"/>
      <c r="AK163" s="2710"/>
      <c r="AL163" s="2710"/>
      <c r="AM163" s="2710"/>
      <c r="AN163" s="2710"/>
      <c r="AO163" s="2710"/>
      <c r="AP163" s="2710"/>
      <c r="AQ163" s="2710"/>
      <c r="AR163" s="2710"/>
      <c r="AS163" s="2710"/>
      <c r="AT163" s="2710"/>
      <c r="AU163" s="2710"/>
      <c r="AV163" s="2710"/>
      <c r="AW163" s="2710"/>
      <c r="AX163" s="2710"/>
      <c r="AY163" s="2710"/>
      <c r="AZ163" s="2710"/>
      <c r="BA163" s="2710"/>
      <c r="BB163" s="2710"/>
      <c r="BC163" s="2710"/>
      <c r="BD163" s="2710"/>
      <c r="BE163" s="2710"/>
      <c r="BF163" s="2710"/>
      <c r="BG163" s="2710"/>
      <c r="BH163" s="2710"/>
      <c r="BI163" s="2710"/>
      <c r="BJ163" s="2710"/>
      <c r="BK163" s="2710"/>
      <c r="BL163" s="2710"/>
      <c r="BM163" s="2710"/>
      <c r="BN163" s="2710"/>
      <c r="BO163" s="2710"/>
      <c r="BP163" s="2710"/>
      <c r="BQ163" s="2710"/>
      <c r="BR163" s="2710"/>
      <c r="BS163" s="2710"/>
      <c r="BT163" s="2710"/>
    </row>
    <row r="164" spans="1:72" x14ac:dyDescent="0.25">
      <c r="A164" s="2710"/>
      <c r="B164" s="2710"/>
      <c r="C164" s="2710"/>
      <c r="D164" s="2710"/>
      <c r="E164" s="2710"/>
      <c r="F164" s="2710"/>
      <c r="G164" s="2710"/>
      <c r="H164" s="2710"/>
      <c r="I164" s="2710"/>
      <c r="J164" s="2710"/>
      <c r="K164" s="2710"/>
      <c r="L164" s="2710"/>
      <c r="M164" s="2710"/>
      <c r="N164" s="2710"/>
      <c r="O164" s="2710"/>
      <c r="P164" s="2710"/>
      <c r="Q164" s="2710"/>
      <c r="R164" s="2710"/>
      <c r="S164" s="2710"/>
      <c r="T164" s="2710"/>
      <c r="U164" s="2710"/>
      <c r="V164" s="2710"/>
      <c r="W164" s="2710"/>
      <c r="X164" s="2710"/>
      <c r="Y164" s="2710"/>
      <c r="Z164" s="2710"/>
      <c r="AA164" s="2710"/>
      <c r="AB164" s="2710"/>
      <c r="AC164" s="2710"/>
      <c r="AD164" s="2710"/>
      <c r="AE164" s="2710"/>
      <c r="AF164" s="2710"/>
      <c r="AG164" s="2710"/>
      <c r="AH164" s="2710"/>
      <c r="AI164" s="2710"/>
      <c r="AJ164" s="2710"/>
      <c r="AK164" s="2710"/>
      <c r="AL164" s="2710"/>
      <c r="AM164" s="2710"/>
      <c r="AN164" s="2710"/>
      <c r="AO164" s="2710"/>
      <c r="AP164" s="2710"/>
      <c r="AQ164" s="2710"/>
      <c r="AR164" s="2710"/>
      <c r="AS164" s="2710"/>
      <c r="AT164" s="2710"/>
      <c r="AU164" s="2710"/>
      <c r="AV164" s="2710"/>
      <c r="AW164" s="2710"/>
      <c r="AX164" s="2710"/>
      <c r="AY164" s="2710"/>
      <c r="AZ164" s="2710"/>
      <c r="BA164" s="2710"/>
      <c r="BB164" s="2710"/>
      <c r="BC164" s="2710"/>
      <c r="BD164" s="2710"/>
      <c r="BE164" s="2710"/>
      <c r="BF164" s="2710"/>
      <c r="BG164" s="2710"/>
      <c r="BH164" s="2710"/>
      <c r="BI164" s="2710"/>
      <c r="BJ164" s="2710"/>
      <c r="BK164" s="2710"/>
      <c r="BL164" s="2710"/>
      <c r="BM164" s="2710"/>
      <c r="BN164" s="2710"/>
      <c r="BO164" s="2710"/>
      <c r="BP164" s="2710"/>
      <c r="BQ164" s="2710"/>
      <c r="BR164" s="2710"/>
      <c r="BS164" s="2710"/>
      <c r="BT164" s="2710"/>
    </row>
    <row r="165" spans="1:72" x14ac:dyDescent="0.25">
      <c r="A165" s="2710"/>
      <c r="B165" s="2710"/>
      <c r="C165" s="2710"/>
      <c r="D165" s="2710"/>
      <c r="E165" s="2710"/>
      <c r="F165" s="2710"/>
      <c r="G165" s="2710"/>
      <c r="H165" s="2710"/>
      <c r="I165" s="2710"/>
      <c r="J165" s="2710"/>
      <c r="K165" s="2710"/>
      <c r="L165" s="2710"/>
      <c r="M165" s="2710"/>
      <c r="N165" s="2710"/>
      <c r="O165" s="2710"/>
      <c r="P165" s="2710"/>
      <c r="Q165" s="2710"/>
      <c r="R165" s="2710"/>
      <c r="S165" s="2710"/>
      <c r="T165" s="2710"/>
      <c r="U165" s="2710"/>
      <c r="V165" s="2710"/>
      <c r="W165" s="2710"/>
      <c r="X165" s="2710"/>
      <c r="Y165" s="2710"/>
      <c r="Z165" s="2710"/>
      <c r="AA165" s="2710"/>
      <c r="AB165" s="2710"/>
      <c r="AC165" s="2710"/>
      <c r="AD165" s="2710"/>
      <c r="AE165" s="2710"/>
      <c r="AF165" s="2710"/>
      <c r="AG165" s="2710"/>
      <c r="AH165" s="2710"/>
      <c r="AI165" s="2710"/>
      <c r="AJ165" s="2710"/>
      <c r="AK165" s="2710"/>
      <c r="AL165" s="2710"/>
      <c r="AM165" s="2710"/>
      <c r="AN165" s="2710"/>
      <c r="AO165" s="2710"/>
      <c r="AP165" s="2710"/>
      <c r="AQ165" s="2710"/>
      <c r="AR165" s="2710"/>
      <c r="AS165" s="2710"/>
      <c r="AT165" s="2710"/>
      <c r="AU165" s="2710"/>
      <c r="AV165" s="2710"/>
      <c r="AW165" s="2710"/>
      <c r="AX165" s="2710"/>
      <c r="AY165" s="2710"/>
      <c r="AZ165" s="2710"/>
      <c r="BA165" s="2710"/>
      <c r="BB165" s="2710"/>
      <c r="BC165" s="2710"/>
      <c r="BD165" s="2710"/>
      <c r="BE165" s="2710"/>
      <c r="BF165" s="2710"/>
      <c r="BG165" s="2710"/>
      <c r="BH165" s="2710"/>
      <c r="BI165" s="2710"/>
      <c r="BJ165" s="2710"/>
      <c r="BK165" s="2710"/>
      <c r="BL165" s="2710"/>
      <c r="BM165" s="2710"/>
      <c r="BN165" s="2710"/>
      <c r="BO165" s="2710"/>
      <c r="BP165" s="2710"/>
      <c r="BQ165" s="2710"/>
      <c r="BR165" s="2710"/>
      <c r="BS165" s="2710"/>
      <c r="BT165" s="2710"/>
    </row>
    <row r="166" spans="1:72" x14ac:dyDescent="0.25">
      <c r="A166" s="2710"/>
      <c r="B166" s="2710"/>
      <c r="C166" s="2710"/>
      <c r="D166" s="2710"/>
      <c r="E166" s="2710"/>
      <c r="F166" s="2710"/>
      <c r="G166" s="2710"/>
      <c r="H166" s="2710"/>
      <c r="I166" s="2710"/>
      <c r="J166" s="2710"/>
      <c r="K166" s="2710"/>
      <c r="L166" s="2710"/>
      <c r="M166" s="2710"/>
      <c r="N166" s="2710"/>
      <c r="O166" s="2710"/>
      <c r="P166" s="2710"/>
      <c r="Q166" s="2710"/>
      <c r="R166" s="2710"/>
      <c r="S166" s="2710"/>
      <c r="T166" s="2710"/>
      <c r="U166" s="2710"/>
      <c r="V166" s="2710"/>
      <c r="W166" s="2710"/>
      <c r="X166" s="2710"/>
      <c r="Y166" s="2710"/>
      <c r="Z166" s="2710"/>
      <c r="AA166" s="2710"/>
      <c r="AB166" s="2710"/>
      <c r="AC166" s="2710"/>
      <c r="AD166" s="2710"/>
      <c r="AE166" s="2710"/>
      <c r="AF166" s="2710"/>
      <c r="AG166" s="2710"/>
      <c r="AH166" s="2710"/>
      <c r="AI166" s="2710"/>
      <c r="AJ166" s="2710"/>
      <c r="AK166" s="2710"/>
      <c r="AL166" s="2710"/>
      <c r="AM166" s="2710"/>
      <c r="AN166" s="2710"/>
      <c r="AO166" s="2710"/>
      <c r="AP166" s="2710"/>
      <c r="AQ166" s="2710"/>
      <c r="AR166" s="2710"/>
      <c r="AS166" s="2710"/>
      <c r="AT166" s="2710"/>
      <c r="AU166" s="2710"/>
      <c r="AV166" s="2710"/>
      <c r="AW166" s="2710"/>
      <c r="AX166" s="2710"/>
      <c r="AY166" s="2710"/>
      <c r="AZ166" s="2710"/>
      <c r="BA166" s="2710"/>
      <c r="BB166" s="2710"/>
      <c r="BC166" s="2710"/>
      <c r="BD166" s="2710"/>
      <c r="BE166" s="2710"/>
      <c r="BF166" s="2710"/>
      <c r="BG166" s="2710"/>
      <c r="BH166" s="2710"/>
      <c r="BI166" s="2710"/>
      <c r="BJ166" s="2710"/>
      <c r="BK166" s="2710"/>
      <c r="BL166" s="2710"/>
      <c r="BM166" s="2710"/>
      <c r="BN166" s="2710"/>
      <c r="BO166" s="2710"/>
      <c r="BP166" s="2710"/>
      <c r="BQ166" s="2710"/>
      <c r="BR166" s="2710"/>
      <c r="BS166" s="2710"/>
      <c r="BT166" s="2710"/>
    </row>
    <row r="167" spans="1:72" x14ac:dyDescent="0.25">
      <c r="A167" s="2710"/>
      <c r="B167" s="2710"/>
      <c r="C167" s="2710"/>
      <c r="D167" s="2710"/>
      <c r="E167" s="2710"/>
      <c r="F167" s="2710"/>
      <c r="G167" s="2710"/>
      <c r="H167" s="2710"/>
      <c r="I167" s="2710"/>
      <c r="J167" s="2710"/>
      <c r="K167" s="2710"/>
      <c r="L167" s="2710"/>
      <c r="M167" s="2710"/>
      <c r="N167" s="2710"/>
      <c r="O167" s="2710"/>
      <c r="P167" s="2710"/>
      <c r="Q167" s="2710"/>
      <c r="R167" s="2710"/>
      <c r="S167" s="2710"/>
      <c r="T167" s="2710"/>
      <c r="U167" s="2710"/>
      <c r="V167" s="2710"/>
      <c r="W167" s="2710"/>
      <c r="X167" s="2710"/>
      <c r="Y167" s="2710"/>
      <c r="Z167" s="2710"/>
      <c r="AA167" s="2710"/>
      <c r="AB167" s="2710"/>
      <c r="AC167" s="2710"/>
      <c r="AD167" s="2710"/>
      <c r="AE167" s="2710"/>
      <c r="AF167" s="2710"/>
      <c r="AG167" s="2710"/>
      <c r="AH167" s="2710"/>
      <c r="AI167" s="2710"/>
      <c r="AJ167" s="2710"/>
      <c r="AK167" s="2710"/>
      <c r="AL167" s="2710"/>
      <c r="AM167" s="2710"/>
      <c r="AN167" s="2710"/>
      <c r="AO167" s="2710"/>
      <c r="AP167" s="2710"/>
      <c r="AQ167" s="2710"/>
      <c r="AR167" s="2710"/>
      <c r="AS167" s="2710"/>
      <c r="AT167" s="2710"/>
      <c r="AU167" s="2710"/>
      <c r="AV167" s="2710"/>
      <c r="AW167" s="2710"/>
      <c r="AX167" s="2710"/>
      <c r="AY167" s="2710"/>
      <c r="AZ167" s="2710"/>
      <c r="BA167" s="2710"/>
      <c r="BB167" s="2710"/>
      <c r="BC167" s="2710"/>
      <c r="BD167" s="2710"/>
      <c r="BE167" s="2710"/>
      <c r="BF167" s="2710"/>
      <c r="BG167" s="2710"/>
      <c r="BH167" s="2710"/>
      <c r="BI167" s="2710"/>
      <c r="BJ167" s="2710"/>
      <c r="BK167" s="2710"/>
      <c r="BL167" s="2710"/>
      <c r="BM167" s="2710"/>
      <c r="BN167" s="2710"/>
      <c r="BO167" s="2710"/>
      <c r="BP167" s="2710"/>
      <c r="BQ167" s="2710"/>
      <c r="BR167" s="2710"/>
      <c r="BS167" s="2710"/>
      <c r="BT167" s="2710"/>
    </row>
    <row r="168" spans="1:72" x14ac:dyDescent="0.25">
      <c r="A168" s="2710"/>
      <c r="B168" s="2710"/>
      <c r="C168" s="2710"/>
      <c r="D168" s="2710"/>
      <c r="E168" s="2710"/>
      <c r="F168" s="2710"/>
      <c r="G168" s="2710"/>
      <c r="H168" s="2710"/>
      <c r="I168" s="2710"/>
      <c r="J168" s="2710"/>
      <c r="K168" s="2710"/>
      <c r="L168" s="2710"/>
      <c r="M168" s="2710"/>
      <c r="N168" s="2710"/>
      <c r="O168" s="2710"/>
      <c r="P168" s="2710"/>
      <c r="Q168" s="2710"/>
      <c r="R168" s="2710"/>
      <c r="S168" s="2710"/>
      <c r="T168" s="2710"/>
      <c r="U168" s="2710"/>
      <c r="V168" s="2710"/>
      <c r="W168" s="2710"/>
      <c r="X168" s="2710"/>
      <c r="Y168" s="2710"/>
      <c r="Z168" s="2710"/>
      <c r="AA168" s="2710"/>
      <c r="AB168" s="2710"/>
      <c r="AC168" s="2710"/>
      <c r="AD168" s="2710"/>
      <c r="AE168" s="2710"/>
      <c r="AF168" s="2710"/>
      <c r="AG168" s="2710"/>
      <c r="AH168" s="2710"/>
      <c r="AI168" s="2710"/>
      <c r="AJ168" s="2710"/>
      <c r="AK168" s="2710"/>
      <c r="AL168" s="2710"/>
      <c r="AM168" s="2710"/>
      <c r="AN168" s="2710"/>
      <c r="AO168" s="2710"/>
      <c r="AP168" s="2710"/>
      <c r="AQ168" s="2710"/>
      <c r="AR168" s="2710"/>
      <c r="AS168" s="2710"/>
      <c r="AT168" s="2710"/>
      <c r="AU168" s="2710"/>
      <c r="AV168" s="2710"/>
      <c r="AW168" s="2710"/>
      <c r="AX168" s="2710"/>
      <c r="AY168" s="2710"/>
      <c r="AZ168" s="2710"/>
      <c r="BA168" s="2710"/>
      <c r="BB168" s="2710"/>
      <c r="BC168" s="2710"/>
      <c r="BD168" s="2710"/>
      <c r="BE168" s="2710"/>
      <c r="BF168" s="2710"/>
      <c r="BG168" s="2710"/>
      <c r="BH168" s="2710"/>
      <c r="BI168" s="2710"/>
      <c r="BJ168" s="2710"/>
      <c r="BK168" s="2710"/>
      <c r="BL168" s="2710"/>
      <c r="BM168" s="2710"/>
      <c r="BN168" s="2710"/>
      <c r="BO168" s="2710"/>
      <c r="BP168" s="2710"/>
      <c r="BQ168" s="2710"/>
      <c r="BR168" s="2710"/>
      <c r="BS168" s="2710"/>
      <c r="BT168" s="2710"/>
    </row>
    <row r="169" spans="1:72" x14ac:dyDescent="0.25">
      <c r="A169" s="2710"/>
      <c r="B169" s="2710"/>
      <c r="C169" s="2710"/>
      <c r="D169" s="2710"/>
      <c r="E169" s="2710"/>
      <c r="F169" s="2710"/>
      <c r="G169" s="2710"/>
      <c r="H169" s="2710"/>
      <c r="I169" s="2710"/>
      <c r="J169" s="2710"/>
      <c r="K169" s="2710"/>
      <c r="L169" s="2710"/>
      <c r="M169" s="2710"/>
      <c r="N169" s="2710"/>
      <c r="O169" s="2710"/>
      <c r="P169" s="2710"/>
      <c r="Q169" s="2710"/>
      <c r="R169" s="2710"/>
      <c r="S169" s="2710"/>
      <c r="T169" s="2710"/>
      <c r="U169" s="2710"/>
      <c r="V169" s="2710"/>
      <c r="W169" s="2710"/>
      <c r="X169" s="2710"/>
      <c r="Y169" s="2710"/>
      <c r="Z169" s="2710"/>
      <c r="AA169" s="2710"/>
      <c r="AB169" s="2710"/>
      <c r="AC169" s="2710"/>
      <c r="AD169" s="2710"/>
      <c r="AE169" s="2710"/>
      <c r="AF169" s="2710"/>
      <c r="AG169" s="2710"/>
      <c r="AH169" s="2710"/>
      <c r="AI169" s="2710"/>
      <c r="AJ169" s="2710"/>
      <c r="AK169" s="2710"/>
      <c r="AL169" s="2710"/>
      <c r="AM169" s="2710"/>
      <c r="AN169" s="2710"/>
      <c r="AO169" s="2710"/>
      <c r="AP169" s="2710"/>
      <c r="AQ169" s="2710"/>
      <c r="AR169" s="2710"/>
      <c r="AS169" s="2710"/>
      <c r="AT169" s="2710"/>
      <c r="AU169" s="2710"/>
      <c r="AV169" s="2710"/>
      <c r="AW169" s="2710"/>
      <c r="AX169" s="2710"/>
      <c r="AY169" s="2710"/>
      <c r="AZ169" s="2710"/>
      <c r="BA169" s="2710"/>
      <c r="BB169" s="2710"/>
      <c r="BC169" s="2710"/>
      <c r="BD169" s="2710"/>
      <c r="BE169" s="2710"/>
      <c r="BF169" s="2710"/>
      <c r="BG169" s="2710"/>
      <c r="BH169" s="2710"/>
      <c r="BI169" s="2710"/>
      <c r="BJ169" s="2710"/>
      <c r="BK169" s="2710"/>
      <c r="BL169" s="2710"/>
      <c r="BM169" s="2710"/>
      <c r="BN169" s="2710"/>
      <c r="BO169" s="2710"/>
      <c r="BP169" s="2710"/>
      <c r="BQ169" s="2710"/>
      <c r="BR169" s="2710"/>
      <c r="BS169" s="2710"/>
      <c r="BT169" s="2710"/>
    </row>
    <row r="170" spans="1:72" x14ac:dyDescent="0.25">
      <c r="A170" s="2710"/>
      <c r="B170" s="2710"/>
      <c r="C170" s="2710"/>
      <c r="D170" s="2710"/>
      <c r="E170" s="2710"/>
      <c r="F170" s="2710"/>
      <c r="G170" s="2710"/>
      <c r="H170" s="2710"/>
      <c r="I170" s="2710"/>
      <c r="J170" s="2710"/>
      <c r="K170" s="2710"/>
      <c r="L170" s="2710"/>
      <c r="M170" s="2710"/>
      <c r="N170" s="2710"/>
      <c r="O170" s="2710"/>
      <c r="P170" s="2710"/>
      <c r="Q170" s="2710"/>
      <c r="R170" s="2710"/>
      <c r="S170" s="2710"/>
      <c r="T170" s="2710"/>
      <c r="U170" s="2710"/>
      <c r="V170" s="2710"/>
      <c r="W170" s="2710"/>
      <c r="X170" s="2710"/>
      <c r="Y170" s="2710"/>
      <c r="Z170" s="2710"/>
      <c r="AA170" s="2710"/>
      <c r="AB170" s="2710"/>
      <c r="AC170" s="2710"/>
      <c r="AD170" s="2710"/>
      <c r="AE170" s="2710"/>
      <c r="AF170" s="2710"/>
      <c r="AG170" s="2710"/>
      <c r="AH170" s="2710"/>
      <c r="AI170" s="2710"/>
      <c r="AJ170" s="2710"/>
      <c r="AK170" s="2710"/>
      <c r="AL170" s="2710"/>
      <c r="AM170" s="2710"/>
      <c r="AN170" s="2710"/>
      <c r="AO170" s="2710"/>
      <c r="AP170" s="2710"/>
      <c r="AQ170" s="2710"/>
      <c r="AR170" s="2710"/>
      <c r="AS170" s="2710"/>
      <c r="AT170" s="2710"/>
      <c r="AU170" s="2710"/>
      <c r="AV170" s="2710"/>
      <c r="AW170" s="2710"/>
      <c r="AX170" s="2710"/>
      <c r="AY170" s="2710"/>
      <c r="AZ170" s="2710"/>
      <c r="BA170" s="2710"/>
      <c r="BB170" s="2710"/>
      <c r="BC170" s="2710"/>
      <c r="BD170" s="2710"/>
      <c r="BE170" s="2710"/>
      <c r="BF170" s="2710"/>
      <c r="BG170" s="2710"/>
      <c r="BH170" s="2710"/>
      <c r="BI170" s="2710"/>
      <c r="BJ170" s="2710"/>
      <c r="BK170" s="2710"/>
      <c r="BL170" s="2710"/>
      <c r="BM170" s="2710"/>
      <c r="BN170" s="2710"/>
      <c r="BO170" s="2710"/>
      <c r="BP170" s="2710"/>
      <c r="BQ170" s="2710"/>
      <c r="BR170" s="2710"/>
      <c r="BS170" s="2710"/>
      <c r="BT170" s="2710"/>
    </row>
    <row r="171" spans="1:72" x14ac:dyDescent="0.25">
      <c r="A171" s="2710"/>
      <c r="B171" s="2710"/>
      <c r="C171" s="2710"/>
      <c r="D171" s="2710"/>
      <c r="E171" s="2710"/>
      <c r="F171" s="2710"/>
      <c r="G171" s="2710"/>
      <c r="H171" s="2710"/>
      <c r="I171" s="2710"/>
      <c r="J171" s="2710"/>
      <c r="K171" s="2710"/>
      <c r="L171" s="2710"/>
      <c r="M171" s="2710"/>
      <c r="N171" s="2710"/>
      <c r="O171" s="2710"/>
      <c r="P171" s="2710"/>
      <c r="Q171" s="2710"/>
      <c r="R171" s="2710"/>
      <c r="S171" s="2710"/>
      <c r="T171" s="2710"/>
      <c r="U171" s="2710"/>
      <c r="V171" s="2710"/>
      <c r="W171" s="2710"/>
      <c r="X171" s="2710"/>
      <c r="Y171" s="2710"/>
      <c r="Z171" s="2710"/>
      <c r="AA171" s="2710"/>
      <c r="AB171" s="2710"/>
      <c r="AC171" s="2710"/>
      <c r="AD171" s="2710"/>
      <c r="AE171" s="2710"/>
      <c r="AF171" s="2710"/>
      <c r="AG171" s="2710"/>
      <c r="AH171" s="2710"/>
      <c r="AI171" s="2710"/>
      <c r="AJ171" s="2710"/>
      <c r="AK171" s="2710"/>
      <c r="AL171" s="2710"/>
      <c r="AM171" s="2710"/>
      <c r="AN171" s="2710"/>
      <c r="AO171" s="2710"/>
      <c r="AP171" s="2710"/>
      <c r="AQ171" s="2710"/>
      <c r="AR171" s="2710"/>
      <c r="AS171" s="2710"/>
      <c r="AT171" s="2710"/>
      <c r="AU171" s="2710"/>
      <c r="AV171" s="2710"/>
      <c r="AW171" s="2710"/>
      <c r="AX171" s="2710"/>
      <c r="AY171" s="2710"/>
      <c r="AZ171" s="2710"/>
      <c r="BA171" s="2710"/>
      <c r="BB171" s="2710"/>
      <c r="BC171" s="2710"/>
      <c r="BD171" s="2710"/>
      <c r="BE171" s="2710"/>
      <c r="BF171" s="2710"/>
      <c r="BG171" s="2710"/>
      <c r="BH171" s="2710"/>
      <c r="BI171" s="2710"/>
      <c r="BJ171" s="2710"/>
      <c r="BK171" s="2710"/>
      <c r="BL171" s="2710"/>
      <c r="BM171" s="2710"/>
      <c r="BN171" s="2710"/>
      <c r="BO171" s="2710"/>
      <c r="BP171" s="2710"/>
      <c r="BQ171" s="2710"/>
      <c r="BR171" s="2710"/>
      <c r="BS171" s="2710"/>
      <c r="BT171" s="2710"/>
    </row>
    <row r="172" spans="1:72" x14ac:dyDescent="0.25">
      <c r="A172" s="2710"/>
      <c r="B172" s="2710"/>
      <c r="C172" s="2710"/>
      <c r="D172" s="2710"/>
      <c r="E172" s="2710"/>
      <c r="F172" s="2710"/>
      <c r="G172" s="2710"/>
      <c r="H172" s="2710"/>
      <c r="I172" s="2710"/>
      <c r="J172" s="2710"/>
      <c r="K172" s="2710"/>
      <c r="L172" s="2710"/>
      <c r="M172" s="2710"/>
      <c r="N172" s="2710"/>
      <c r="O172" s="2710"/>
      <c r="P172" s="2710"/>
      <c r="Q172" s="2710"/>
      <c r="R172" s="2710"/>
      <c r="S172" s="2710"/>
      <c r="T172" s="2710"/>
      <c r="U172" s="2710"/>
      <c r="V172" s="2710"/>
      <c r="W172" s="2710"/>
      <c r="X172" s="2710"/>
      <c r="Y172" s="2710"/>
      <c r="Z172" s="2710"/>
      <c r="AA172" s="2710"/>
      <c r="AB172" s="2710"/>
      <c r="AC172" s="2710"/>
      <c r="AD172" s="2710"/>
      <c r="AE172" s="2710"/>
      <c r="AF172" s="2710"/>
      <c r="AG172" s="2710"/>
      <c r="AH172" s="2710"/>
      <c r="AI172" s="2710"/>
      <c r="AJ172" s="2710"/>
      <c r="AK172" s="2710"/>
      <c r="AL172" s="2710"/>
      <c r="AM172" s="2710"/>
      <c r="AN172" s="2710"/>
      <c r="AO172" s="2710"/>
      <c r="AP172" s="2710"/>
      <c r="AQ172" s="2710"/>
      <c r="AR172" s="2710"/>
      <c r="AS172" s="2710"/>
      <c r="AT172" s="2710"/>
      <c r="AU172" s="2710"/>
      <c r="AV172" s="2710"/>
      <c r="AW172" s="2710"/>
      <c r="AX172" s="2710"/>
      <c r="AY172" s="2710"/>
      <c r="AZ172" s="2710"/>
      <c r="BA172" s="2710"/>
      <c r="BB172" s="2710"/>
      <c r="BC172" s="2710"/>
      <c r="BD172" s="2710"/>
      <c r="BE172" s="2710"/>
      <c r="BF172" s="2710"/>
      <c r="BG172" s="2710"/>
      <c r="BH172" s="2710"/>
      <c r="BI172" s="2710"/>
      <c r="BJ172" s="2710"/>
      <c r="BK172" s="2710"/>
      <c r="BL172" s="2710"/>
      <c r="BM172" s="2710"/>
      <c r="BN172" s="2710"/>
      <c r="BO172" s="2710"/>
      <c r="BP172" s="2710"/>
      <c r="BQ172" s="2710"/>
      <c r="BR172" s="2710"/>
      <c r="BS172" s="2710"/>
      <c r="BT172" s="2710"/>
    </row>
    <row r="173" spans="1:72" x14ac:dyDescent="0.25">
      <c r="A173" s="2710"/>
      <c r="B173" s="2710"/>
      <c r="C173" s="2710"/>
      <c r="D173" s="2710"/>
      <c r="E173" s="2710"/>
      <c r="F173" s="2710"/>
      <c r="G173" s="2710"/>
      <c r="H173" s="2710"/>
      <c r="I173" s="2710"/>
      <c r="J173" s="2710"/>
      <c r="K173" s="2710"/>
      <c r="L173" s="2710"/>
      <c r="M173" s="2710"/>
      <c r="N173" s="2710"/>
      <c r="O173" s="2710"/>
      <c r="P173" s="2710"/>
      <c r="Q173" s="2710"/>
      <c r="R173" s="2710"/>
      <c r="S173" s="2710"/>
      <c r="T173" s="2710"/>
      <c r="U173" s="2710"/>
      <c r="V173" s="2710"/>
      <c r="W173" s="2710"/>
      <c r="X173" s="2710"/>
      <c r="Y173" s="2710"/>
      <c r="Z173" s="2710"/>
      <c r="AA173" s="2710"/>
      <c r="AB173" s="2710"/>
      <c r="AC173" s="2710"/>
      <c r="AD173" s="2710"/>
      <c r="AE173" s="2710"/>
      <c r="AF173" s="2710"/>
      <c r="AG173" s="2710"/>
      <c r="AH173" s="2710"/>
      <c r="AI173" s="2710"/>
      <c r="AJ173" s="2710"/>
      <c r="AK173" s="2710"/>
      <c r="AL173" s="2710"/>
      <c r="AM173" s="2710"/>
      <c r="AN173" s="2710"/>
      <c r="AO173" s="2710"/>
      <c r="AP173" s="2710"/>
      <c r="AQ173" s="2710"/>
      <c r="AR173" s="2710"/>
      <c r="AS173" s="2710"/>
      <c r="AT173" s="2710"/>
      <c r="AU173" s="2710"/>
      <c r="AV173" s="2710"/>
      <c r="AW173" s="2710"/>
      <c r="AX173" s="2710"/>
      <c r="AY173" s="2710"/>
      <c r="AZ173" s="2710"/>
      <c r="BA173" s="2710"/>
      <c r="BB173" s="2710"/>
      <c r="BC173" s="2710"/>
      <c r="BD173" s="2710"/>
      <c r="BE173" s="2710"/>
      <c r="BF173" s="2710"/>
      <c r="BG173" s="2710"/>
      <c r="BH173" s="2710"/>
      <c r="BI173" s="2710"/>
      <c r="BJ173" s="2710"/>
      <c r="BK173" s="2710"/>
      <c r="BL173" s="2710"/>
      <c r="BM173" s="2710"/>
      <c r="BN173" s="2710"/>
      <c r="BO173" s="2710"/>
      <c r="BP173" s="2710"/>
      <c r="BQ173" s="2710"/>
      <c r="BR173" s="2710"/>
      <c r="BS173" s="2710"/>
      <c r="BT173" s="2710"/>
    </row>
    <row r="174" spans="1:72" x14ac:dyDescent="0.25">
      <c r="A174" s="2710"/>
      <c r="B174" s="2710"/>
      <c r="C174" s="2710"/>
      <c r="D174" s="2710"/>
      <c r="E174" s="2710"/>
      <c r="F174" s="2710"/>
      <c r="G174" s="2710"/>
      <c r="H174" s="2710"/>
      <c r="I174" s="2710"/>
      <c r="J174" s="2710"/>
      <c r="K174" s="2710"/>
      <c r="L174" s="2710"/>
      <c r="M174" s="2710"/>
      <c r="N174" s="2710"/>
      <c r="O174" s="2710"/>
      <c r="P174" s="2710"/>
      <c r="Q174" s="2710"/>
      <c r="R174" s="2710"/>
      <c r="S174" s="2710"/>
      <c r="T174" s="2710"/>
      <c r="U174" s="2710"/>
      <c r="V174" s="2710"/>
      <c r="W174" s="2710"/>
      <c r="X174" s="2710"/>
      <c r="Y174" s="2710"/>
      <c r="Z174" s="2710"/>
      <c r="AA174" s="2710"/>
      <c r="AB174" s="2710"/>
      <c r="AC174" s="2710"/>
      <c r="AD174" s="2710"/>
      <c r="AE174" s="2710"/>
      <c r="AF174" s="2710"/>
      <c r="AG174" s="2710"/>
      <c r="AH174" s="2710"/>
      <c r="AI174" s="2710"/>
      <c r="AJ174" s="2710"/>
      <c r="AK174" s="2710"/>
      <c r="AL174" s="2710"/>
      <c r="AM174" s="2710"/>
      <c r="AN174" s="2710"/>
      <c r="AO174" s="2710"/>
      <c r="AP174" s="2710"/>
      <c r="AQ174" s="2710"/>
      <c r="AR174" s="2710"/>
      <c r="AS174" s="2710"/>
      <c r="AT174" s="2710"/>
      <c r="AU174" s="2710"/>
      <c r="AV174" s="2710"/>
      <c r="AW174" s="2710"/>
      <c r="AX174" s="2710"/>
      <c r="AY174" s="2710"/>
      <c r="AZ174" s="2710"/>
      <c r="BA174" s="2710"/>
      <c r="BB174" s="2710"/>
      <c r="BC174" s="2710"/>
      <c r="BD174" s="2710"/>
      <c r="BE174" s="2710"/>
      <c r="BF174" s="2710"/>
      <c r="BG174" s="2710"/>
      <c r="BH174" s="2710"/>
      <c r="BI174" s="2710"/>
      <c r="BJ174" s="2710"/>
      <c r="BK174" s="2710"/>
      <c r="BL174" s="2710"/>
      <c r="BM174" s="2710"/>
      <c r="BN174" s="2710"/>
      <c r="BO174" s="2710"/>
      <c r="BP174" s="2710"/>
      <c r="BQ174" s="2710"/>
      <c r="BR174" s="2710"/>
      <c r="BS174" s="2710"/>
      <c r="BT174" s="2710"/>
    </row>
    <row r="175" spans="1:72" x14ac:dyDescent="0.25">
      <c r="A175" s="2710"/>
      <c r="B175" s="2710"/>
      <c r="C175" s="2710"/>
      <c r="D175" s="2710"/>
      <c r="E175" s="2710"/>
      <c r="F175" s="2710"/>
      <c r="G175" s="2710"/>
      <c r="H175" s="2710"/>
      <c r="I175" s="2710"/>
      <c r="J175" s="2710"/>
      <c r="K175" s="2710"/>
      <c r="L175" s="2710"/>
      <c r="M175" s="2710"/>
      <c r="N175" s="2710"/>
      <c r="O175" s="2710"/>
      <c r="P175" s="2710"/>
      <c r="Q175" s="2710"/>
      <c r="R175" s="2710"/>
      <c r="S175" s="2710"/>
      <c r="T175" s="2710"/>
      <c r="U175" s="2710"/>
      <c r="V175" s="2710"/>
      <c r="W175" s="2710"/>
      <c r="X175" s="2710"/>
      <c r="Y175" s="2710"/>
      <c r="Z175" s="2710"/>
      <c r="AA175" s="2710"/>
      <c r="AB175" s="2710"/>
      <c r="AC175" s="2710"/>
      <c r="AD175" s="2710"/>
      <c r="AE175" s="2710"/>
      <c r="AF175" s="2710"/>
      <c r="AG175" s="2710"/>
      <c r="AH175" s="2710"/>
      <c r="AI175" s="2710"/>
      <c r="AJ175" s="2710"/>
      <c r="AK175" s="2710"/>
      <c r="AL175" s="2710"/>
      <c r="AM175" s="2710"/>
      <c r="AN175" s="2710"/>
      <c r="AO175" s="2710"/>
      <c r="AP175" s="2710"/>
      <c r="AQ175" s="2710"/>
      <c r="AR175" s="2710"/>
      <c r="AS175" s="2710"/>
      <c r="AT175" s="2710"/>
      <c r="AU175" s="2710"/>
      <c r="AV175" s="2710"/>
      <c r="AW175" s="2710"/>
      <c r="AX175" s="2710"/>
      <c r="AY175" s="2710"/>
      <c r="AZ175" s="2710"/>
      <c r="BA175" s="2710"/>
      <c r="BB175" s="2710"/>
      <c r="BC175" s="2710"/>
      <c r="BD175" s="2710"/>
      <c r="BE175" s="2710"/>
      <c r="BF175" s="2710"/>
      <c r="BG175" s="2710"/>
      <c r="BH175" s="2710"/>
      <c r="BI175" s="2710"/>
      <c r="BJ175" s="2710"/>
      <c r="BK175" s="2710"/>
      <c r="BL175" s="2710"/>
      <c r="BM175" s="2710"/>
      <c r="BN175" s="2710"/>
      <c r="BO175" s="2710"/>
      <c r="BP175" s="2710"/>
      <c r="BQ175" s="2710"/>
      <c r="BR175" s="2710"/>
      <c r="BS175" s="2710"/>
      <c r="BT175" s="2710"/>
    </row>
    <row r="176" spans="1:72" x14ac:dyDescent="0.25">
      <c r="A176" s="2710"/>
      <c r="B176" s="2710"/>
      <c r="C176" s="2710"/>
      <c r="D176" s="2710"/>
      <c r="E176" s="2710"/>
      <c r="F176" s="2710"/>
      <c r="G176" s="2710"/>
      <c r="H176" s="2710"/>
      <c r="I176" s="2710"/>
      <c r="J176" s="2710"/>
      <c r="K176" s="2710"/>
      <c r="L176" s="2710"/>
      <c r="M176" s="2710"/>
      <c r="N176" s="2710"/>
      <c r="O176" s="2710"/>
      <c r="P176" s="2710"/>
      <c r="Q176" s="2710"/>
      <c r="R176" s="2710"/>
      <c r="S176" s="2710"/>
      <c r="T176" s="2710"/>
      <c r="U176" s="2710"/>
      <c r="V176" s="2710"/>
      <c r="W176" s="2710"/>
      <c r="X176" s="2710"/>
      <c r="Y176" s="2710"/>
      <c r="Z176" s="2710"/>
      <c r="AA176" s="2710"/>
      <c r="AB176" s="2710"/>
      <c r="AC176" s="2710"/>
      <c r="AD176" s="2710"/>
      <c r="AE176" s="2710"/>
      <c r="AF176" s="2710"/>
      <c r="AG176" s="2710"/>
      <c r="AH176" s="2710"/>
      <c r="AI176" s="2710"/>
      <c r="AJ176" s="2710"/>
      <c r="AK176" s="2710"/>
      <c r="AL176" s="2710"/>
      <c r="AM176" s="2710"/>
      <c r="AN176" s="2710"/>
      <c r="AO176" s="2710"/>
      <c r="AP176" s="2710"/>
      <c r="AQ176" s="2710"/>
      <c r="AR176" s="2710"/>
      <c r="AS176" s="2710"/>
      <c r="AT176" s="2710"/>
      <c r="AU176" s="2710"/>
      <c r="AV176" s="2710"/>
      <c r="AW176" s="2710"/>
      <c r="AX176" s="2710"/>
      <c r="AY176" s="2710"/>
      <c r="AZ176" s="2710"/>
      <c r="BA176" s="2710"/>
      <c r="BB176" s="2710"/>
      <c r="BC176" s="2710"/>
      <c r="BD176" s="2710"/>
      <c r="BE176" s="2710"/>
      <c r="BF176" s="2710"/>
      <c r="BG176" s="2710"/>
      <c r="BH176" s="2710"/>
      <c r="BI176" s="2710"/>
      <c r="BJ176" s="2710"/>
      <c r="BK176" s="2710"/>
      <c r="BL176" s="2710"/>
      <c r="BM176" s="2710"/>
      <c r="BN176" s="2710"/>
      <c r="BO176" s="2710"/>
      <c r="BP176" s="2710"/>
      <c r="BQ176" s="2710"/>
      <c r="BR176" s="2710"/>
      <c r="BS176" s="2710"/>
      <c r="BT176" s="2710"/>
    </row>
    <row r="177" spans="1:72" x14ac:dyDescent="0.25">
      <c r="A177" s="2710"/>
      <c r="B177" s="2710"/>
      <c r="C177" s="2710"/>
      <c r="D177" s="2710"/>
      <c r="E177" s="2710"/>
      <c r="F177" s="2710"/>
      <c r="G177" s="2710"/>
      <c r="H177" s="2710"/>
      <c r="I177" s="2710"/>
      <c r="J177" s="2710"/>
      <c r="K177" s="2710"/>
      <c r="L177" s="2710"/>
      <c r="M177" s="2710"/>
      <c r="N177" s="2710"/>
      <c r="O177" s="2710"/>
      <c r="P177" s="2710"/>
      <c r="Q177" s="2710"/>
      <c r="R177" s="2710"/>
      <c r="S177" s="2710"/>
      <c r="T177" s="2710"/>
      <c r="U177" s="2710"/>
      <c r="V177" s="2710"/>
      <c r="W177" s="2710"/>
      <c r="X177" s="2710"/>
      <c r="Y177" s="2710"/>
      <c r="Z177" s="2710"/>
      <c r="AA177" s="2710"/>
      <c r="AB177" s="2710"/>
      <c r="AC177" s="2710"/>
      <c r="AD177" s="2710"/>
      <c r="AE177" s="2710"/>
      <c r="AF177" s="2710"/>
      <c r="AG177" s="2710"/>
      <c r="AH177" s="2710"/>
      <c r="AI177" s="2710"/>
      <c r="AJ177" s="2710"/>
      <c r="AK177" s="2710"/>
      <c r="AL177" s="2710"/>
      <c r="AM177" s="2710"/>
      <c r="AN177" s="2710"/>
      <c r="AO177" s="2710"/>
      <c r="AP177" s="2710"/>
      <c r="AQ177" s="2710"/>
      <c r="AR177" s="2710"/>
      <c r="AS177" s="2710"/>
      <c r="AT177" s="2710"/>
      <c r="AU177" s="2710"/>
      <c r="AV177" s="2710"/>
      <c r="AW177" s="2710"/>
      <c r="AX177" s="2710"/>
      <c r="AY177" s="2710"/>
      <c r="AZ177" s="2710"/>
      <c r="BA177" s="2710"/>
      <c r="BB177" s="2710"/>
      <c r="BC177" s="2710"/>
      <c r="BD177" s="2710"/>
      <c r="BE177" s="2710"/>
      <c r="BF177" s="2710"/>
      <c r="BG177" s="2710"/>
      <c r="BH177" s="2710"/>
      <c r="BI177" s="2710"/>
      <c r="BJ177" s="2710"/>
      <c r="BK177" s="2710"/>
      <c r="BL177" s="2710"/>
      <c r="BM177" s="2710"/>
      <c r="BN177" s="2710"/>
      <c r="BO177" s="2710"/>
      <c r="BP177" s="2710"/>
      <c r="BQ177" s="2710"/>
      <c r="BR177" s="2710"/>
      <c r="BS177" s="2710"/>
      <c r="BT177" s="2710"/>
    </row>
    <row r="178" spans="1:72" x14ac:dyDescent="0.25">
      <c r="A178" s="2710"/>
      <c r="B178" s="2710"/>
      <c r="C178" s="2710"/>
      <c r="D178" s="2710"/>
      <c r="E178" s="2710"/>
      <c r="F178" s="2710"/>
      <c r="G178" s="2710"/>
      <c r="H178" s="2710"/>
      <c r="I178" s="2710"/>
      <c r="J178" s="2710"/>
      <c r="K178" s="2710"/>
      <c r="L178" s="2710"/>
      <c r="M178" s="2710"/>
      <c r="N178" s="2710"/>
      <c r="O178" s="2710"/>
      <c r="P178" s="2710"/>
      <c r="Q178" s="2710"/>
      <c r="R178" s="2710"/>
      <c r="S178" s="2710"/>
      <c r="T178" s="2710"/>
      <c r="U178" s="2710"/>
      <c r="V178" s="2710"/>
      <c r="W178" s="2710"/>
      <c r="X178" s="2710"/>
      <c r="Y178" s="2710"/>
      <c r="Z178" s="2710"/>
      <c r="AA178" s="2710"/>
      <c r="AB178" s="2710"/>
      <c r="AC178" s="2710"/>
      <c r="AD178" s="2710"/>
      <c r="AE178" s="2710"/>
      <c r="AF178" s="2710"/>
      <c r="AG178" s="2710"/>
      <c r="AH178" s="2710"/>
      <c r="AI178" s="2710"/>
      <c r="AJ178" s="2710"/>
      <c r="AK178" s="2710"/>
      <c r="AL178" s="2710"/>
      <c r="AM178" s="2710"/>
      <c r="AN178" s="2710"/>
      <c r="AO178" s="2710"/>
      <c r="AP178" s="2710"/>
      <c r="AQ178" s="2710"/>
      <c r="AR178" s="2710"/>
      <c r="AS178" s="2710"/>
      <c r="AT178" s="2710"/>
      <c r="AU178" s="2710"/>
      <c r="AV178" s="2710"/>
      <c r="AW178" s="2710"/>
      <c r="AX178" s="2710"/>
      <c r="AY178" s="2710"/>
      <c r="AZ178" s="2710"/>
      <c r="BA178" s="2710"/>
      <c r="BB178" s="2710"/>
      <c r="BC178" s="2710"/>
      <c r="BD178" s="2710"/>
      <c r="BE178" s="2710"/>
      <c r="BF178" s="2710"/>
      <c r="BG178" s="2710"/>
      <c r="BH178" s="2710"/>
      <c r="BI178" s="2710"/>
      <c r="BJ178" s="2710"/>
      <c r="BK178" s="2710"/>
      <c r="BL178" s="2710"/>
      <c r="BM178" s="2710"/>
      <c r="BN178" s="2710"/>
      <c r="BO178" s="2710"/>
      <c r="BP178" s="2710"/>
      <c r="BQ178" s="2710"/>
      <c r="BR178" s="2710"/>
      <c r="BS178" s="2710"/>
      <c r="BT178" s="2710"/>
    </row>
    <row r="179" spans="1:72" x14ac:dyDescent="0.25">
      <c r="A179" s="2710"/>
      <c r="B179" s="2710"/>
      <c r="C179" s="2710"/>
      <c r="D179" s="2710"/>
      <c r="E179" s="2710"/>
      <c r="F179" s="2710"/>
      <c r="G179" s="2710"/>
      <c r="H179" s="2710"/>
      <c r="I179" s="2710"/>
      <c r="J179" s="2710"/>
      <c r="K179" s="2710"/>
      <c r="L179" s="2710"/>
      <c r="M179" s="2710"/>
      <c r="N179" s="2710"/>
      <c r="O179" s="2710"/>
      <c r="P179" s="2710"/>
      <c r="Q179" s="2710"/>
      <c r="R179" s="2710"/>
      <c r="S179" s="2710"/>
      <c r="T179" s="2710"/>
      <c r="U179" s="2710"/>
      <c r="V179" s="2710"/>
      <c r="W179" s="2710"/>
      <c r="X179" s="2710"/>
      <c r="Y179" s="2710"/>
      <c r="Z179" s="2710"/>
      <c r="AA179" s="2710"/>
      <c r="AB179" s="2710"/>
      <c r="AC179" s="2710"/>
      <c r="AD179" s="2710"/>
      <c r="AE179" s="2710"/>
      <c r="AF179" s="2710"/>
      <c r="AG179" s="2710"/>
      <c r="AH179" s="2710"/>
      <c r="AI179" s="2710"/>
      <c r="AJ179" s="2710"/>
      <c r="AK179" s="2710"/>
      <c r="AL179" s="2710"/>
      <c r="AM179" s="2710"/>
      <c r="AN179" s="2710"/>
      <c r="AO179" s="2710"/>
      <c r="AP179" s="2710"/>
      <c r="AQ179" s="2710"/>
      <c r="AR179" s="2710"/>
      <c r="AS179" s="2710"/>
      <c r="AT179" s="2710"/>
      <c r="AU179" s="2710"/>
      <c r="AV179" s="2710"/>
      <c r="AW179" s="2710"/>
      <c r="AX179" s="2710"/>
      <c r="AY179" s="2710"/>
      <c r="AZ179" s="2710"/>
      <c r="BA179" s="2710"/>
      <c r="BB179" s="2710"/>
      <c r="BC179" s="2710"/>
      <c r="BD179" s="2710"/>
      <c r="BE179" s="2710"/>
      <c r="BF179" s="2710"/>
      <c r="BG179" s="2710"/>
      <c r="BH179" s="2710"/>
      <c r="BI179" s="2710"/>
      <c r="BJ179" s="2710"/>
      <c r="BK179" s="2710"/>
      <c r="BL179" s="2710"/>
      <c r="BM179" s="2710"/>
      <c r="BN179" s="2710"/>
      <c r="BO179" s="2710"/>
      <c r="BP179" s="2710"/>
      <c r="BQ179" s="2710"/>
      <c r="BR179" s="2710"/>
      <c r="BS179" s="2710"/>
      <c r="BT179" s="2710"/>
    </row>
    <row r="180" spans="1:72" x14ac:dyDescent="0.25">
      <c r="A180" s="2710"/>
      <c r="B180" s="2710"/>
      <c r="C180" s="2710"/>
      <c r="D180" s="2710"/>
      <c r="E180" s="2710"/>
      <c r="F180" s="2710"/>
      <c r="G180" s="2710"/>
      <c r="H180" s="2710"/>
      <c r="I180" s="2710"/>
      <c r="J180" s="2710"/>
      <c r="K180" s="2710"/>
      <c r="L180" s="2710"/>
      <c r="M180" s="2710"/>
      <c r="N180" s="2710"/>
      <c r="O180" s="2710"/>
      <c r="P180" s="2710"/>
      <c r="Q180" s="2710"/>
      <c r="R180" s="2710"/>
      <c r="S180" s="2710"/>
      <c r="T180" s="2710"/>
      <c r="U180" s="2710"/>
      <c r="V180" s="2710"/>
      <c r="W180" s="2710"/>
      <c r="X180" s="2710"/>
      <c r="Y180" s="2710"/>
      <c r="Z180" s="2710"/>
      <c r="AA180" s="2710"/>
      <c r="AB180" s="2710"/>
      <c r="AC180" s="2710"/>
      <c r="AD180" s="2710"/>
      <c r="AE180" s="2710"/>
      <c r="AF180" s="2710"/>
      <c r="AG180" s="2710"/>
      <c r="AH180" s="2710"/>
      <c r="AI180" s="2710"/>
      <c r="AJ180" s="2710"/>
      <c r="AK180" s="2710"/>
      <c r="AL180" s="2710"/>
      <c r="AM180" s="2710"/>
      <c r="AN180" s="2710"/>
      <c r="AO180" s="2710"/>
      <c r="AP180" s="2710"/>
      <c r="AQ180" s="2710"/>
      <c r="AR180" s="2710"/>
      <c r="AS180" s="2710"/>
      <c r="AT180" s="2710"/>
      <c r="AU180" s="2710"/>
      <c r="AV180" s="2710"/>
      <c r="AW180" s="2710"/>
      <c r="AX180" s="2710"/>
      <c r="AY180" s="2710"/>
      <c r="AZ180" s="2710"/>
      <c r="BA180" s="2710"/>
      <c r="BB180" s="2710"/>
      <c r="BC180" s="2710"/>
      <c r="BD180" s="2710"/>
      <c r="BE180" s="2710"/>
      <c r="BF180" s="2710"/>
      <c r="BG180" s="2710"/>
      <c r="BH180" s="2710"/>
      <c r="BI180" s="2710"/>
      <c r="BJ180" s="2710"/>
      <c r="BK180" s="2710"/>
      <c r="BL180" s="2710"/>
      <c r="BM180" s="2710"/>
      <c r="BN180" s="2710"/>
      <c r="BO180" s="2710"/>
      <c r="BP180" s="2710"/>
      <c r="BQ180" s="2710"/>
      <c r="BR180" s="2710"/>
      <c r="BS180" s="2710"/>
      <c r="BT180" s="2710"/>
    </row>
    <row r="181" spans="1:72" x14ac:dyDescent="0.25">
      <c r="A181" s="2710"/>
      <c r="B181" s="2710"/>
      <c r="C181" s="2710"/>
      <c r="D181" s="2710"/>
      <c r="E181" s="2710"/>
      <c r="F181" s="2710"/>
      <c r="G181" s="2710"/>
      <c r="H181" s="2710"/>
      <c r="I181" s="2710"/>
      <c r="J181" s="2710"/>
      <c r="K181" s="2710"/>
      <c r="L181" s="2710"/>
      <c r="M181" s="2710"/>
      <c r="N181" s="2710"/>
      <c r="O181" s="2710"/>
      <c r="P181" s="2710"/>
      <c r="Q181" s="2710"/>
      <c r="R181" s="2710"/>
      <c r="S181" s="2710"/>
      <c r="T181" s="2710"/>
      <c r="U181" s="2710"/>
      <c r="V181" s="2710"/>
      <c r="W181" s="2710"/>
      <c r="X181" s="2710"/>
      <c r="Y181" s="2710"/>
      <c r="Z181" s="2710"/>
      <c r="AA181" s="2710"/>
      <c r="AB181" s="2710"/>
      <c r="AC181" s="2710"/>
      <c r="AD181" s="2710"/>
      <c r="AE181" s="2710"/>
      <c r="AF181" s="2710"/>
      <c r="AG181" s="2710"/>
      <c r="AH181" s="2710"/>
      <c r="AI181" s="2710"/>
      <c r="AJ181" s="2710"/>
      <c r="AK181" s="2710"/>
      <c r="AL181" s="2710"/>
      <c r="AM181" s="2710"/>
      <c r="AN181" s="2710"/>
      <c r="AO181" s="2710"/>
      <c r="AP181" s="2710"/>
      <c r="AQ181" s="2710"/>
      <c r="AR181" s="2710"/>
      <c r="AS181" s="2710"/>
      <c r="AT181" s="2710"/>
      <c r="AU181" s="2710"/>
      <c r="AV181" s="2710"/>
      <c r="AW181" s="2710"/>
      <c r="AX181" s="2710"/>
      <c r="AY181" s="2710"/>
      <c r="AZ181" s="2710"/>
      <c r="BA181" s="2710"/>
      <c r="BB181" s="2710"/>
      <c r="BC181" s="2710"/>
      <c r="BD181" s="2710"/>
      <c r="BE181" s="2710"/>
      <c r="BF181" s="2710"/>
      <c r="BG181" s="2710"/>
      <c r="BH181" s="2710"/>
      <c r="BI181" s="2710"/>
      <c r="BJ181" s="2710"/>
      <c r="BK181" s="2710"/>
      <c r="BL181" s="2710"/>
      <c r="BM181" s="2710"/>
      <c r="BN181" s="2710"/>
      <c r="BO181" s="2710"/>
      <c r="BP181" s="2710"/>
      <c r="BQ181" s="2710"/>
      <c r="BR181" s="2710"/>
      <c r="BS181" s="2710"/>
      <c r="BT181" s="2710"/>
    </row>
    <row r="182" spans="1:72" x14ac:dyDescent="0.25">
      <c r="A182" s="2710"/>
      <c r="B182" s="2710"/>
      <c r="C182" s="2710"/>
      <c r="D182" s="2710"/>
      <c r="E182" s="2710"/>
      <c r="F182" s="2710"/>
      <c r="G182" s="2710"/>
      <c r="H182" s="2710"/>
      <c r="I182" s="2710"/>
      <c r="J182" s="2710"/>
      <c r="K182" s="2710"/>
      <c r="L182" s="2710"/>
      <c r="M182" s="2710"/>
      <c r="N182" s="2710"/>
      <c r="O182" s="2710"/>
      <c r="P182" s="2710"/>
      <c r="Q182" s="2710"/>
      <c r="R182" s="2710"/>
      <c r="S182" s="2710"/>
      <c r="T182" s="2710"/>
      <c r="U182" s="2710"/>
      <c r="V182" s="2710"/>
      <c r="W182" s="2710"/>
      <c r="X182" s="2710"/>
      <c r="Y182" s="2710"/>
      <c r="Z182" s="2710"/>
      <c r="AA182" s="2710"/>
      <c r="AB182" s="2710"/>
      <c r="AC182" s="2710"/>
      <c r="AD182" s="2710"/>
      <c r="AE182" s="2710"/>
      <c r="AF182" s="2710"/>
      <c r="AG182" s="2710"/>
      <c r="AH182" s="2710"/>
      <c r="AI182" s="2710"/>
      <c r="AJ182" s="2710"/>
      <c r="AK182" s="2710"/>
      <c r="AL182" s="2710"/>
      <c r="AM182" s="2710"/>
      <c r="AN182" s="2710"/>
      <c r="AO182" s="2710"/>
      <c r="AP182" s="2710"/>
      <c r="AQ182" s="2710"/>
      <c r="AR182" s="2710"/>
      <c r="AS182" s="2710"/>
      <c r="AT182" s="2710"/>
      <c r="AU182" s="2710"/>
      <c r="AV182" s="2710"/>
      <c r="AW182" s="2710"/>
      <c r="AX182" s="2710"/>
      <c r="AY182" s="2710"/>
      <c r="AZ182" s="2710"/>
      <c r="BA182" s="2710"/>
      <c r="BB182" s="2710"/>
      <c r="BC182" s="2710"/>
      <c r="BD182" s="2710"/>
      <c r="BE182" s="2710"/>
      <c r="BF182" s="2710"/>
      <c r="BG182" s="2710"/>
      <c r="BH182" s="2710"/>
      <c r="BI182" s="2710"/>
      <c r="BJ182" s="2710"/>
      <c r="BK182" s="2710"/>
      <c r="BL182" s="2710"/>
      <c r="BM182" s="2710"/>
      <c r="BN182" s="2710"/>
      <c r="BO182" s="2710"/>
      <c r="BP182" s="2710"/>
      <c r="BQ182" s="2710"/>
      <c r="BR182" s="2710"/>
      <c r="BS182" s="2710"/>
      <c r="BT182" s="2710"/>
    </row>
    <row r="183" spans="1:72" x14ac:dyDescent="0.25">
      <c r="A183" s="2710"/>
      <c r="B183" s="2710"/>
      <c r="C183" s="2710"/>
      <c r="D183" s="2710"/>
      <c r="E183" s="2710"/>
      <c r="F183" s="2710"/>
      <c r="G183" s="2710"/>
      <c r="H183" s="2710"/>
      <c r="I183" s="2710"/>
      <c r="J183" s="2710"/>
      <c r="K183" s="2710"/>
      <c r="L183" s="2710"/>
      <c r="M183" s="2710"/>
      <c r="N183" s="2710"/>
      <c r="O183" s="2710"/>
      <c r="P183" s="2710"/>
      <c r="Q183" s="2710"/>
      <c r="R183" s="2710"/>
      <c r="S183" s="2710"/>
      <c r="T183" s="2710"/>
      <c r="U183" s="2710"/>
      <c r="V183" s="2710"/>
      <c r="W183" s="2710"/>
      <c r="X183" s="2710"/>
      <c r="Y183" s="2710"/>
      <c r="Z183" s="2710"/>
      <c r="AA183" s="2710"/>
      <c r="AB183" s="2710"/>
      <c r="AC183" s="2710"/>
      <c r="AD183" s="2710"/>
      <c r="AE183" s="2710"/>
      <c r="AF183" s="2710"/>
      <c r="AG183" s="2710"/>
      <c r="AH183" s="2710"/>
      <c r="AI183" s="2710"/>
      <c r="AJ183" s="2710"/>
      <c r="AK183" s="2710"/>
      <c r="AL183" s="2710"/>
      <c r="AM183" s="2710"/>
      <c r="AN183" s="2710"/>
      <c r="AO183" s="2710"/>
      <c r="AP183" s="2710"/>
      <c r="AQ183" s="2710"/>
      <c r="AR183" s="2710"/>
      <c r="AS183" s="2710"/>
      <c r="AT183" s="2710"/>
      <c r="AU183" s="2710"/>
      <c r="AV183" s="2710"/>
      <c r="AW183" s="2710"/>
      <c r="AX183" s="2710"/>
      <c r="AY183" s="2710"/>
      <c r="AZ183" s="2710"/>
      <c r="BA183" s="2710"/>
      <c r="BB183" s="2710"/>
      <c r="BC183" s="2710"/>
      <c r="BD183" s="2710"/>
      <c r="BE183" s="2710"/>
      <c r="BF183" s="2710"/>
      <c r="BG183" s="2710"/>
      <c r="BH183" s="2710"/>
      <c r="BI183" s="2710"/>
      <c r="BJ183" s="2710"/>
      <c r="BK183" s="2710"/>
      <c r="BL183" s="2710"/>
      <c r="BM183" s="2710"/>
      <c r="BN183" s="2710"/>
      <c r="BO183" s="2710"/>
      <c r="BP183" s="2710"/>
      <c r="BQ183" s="2710"/>
      <c r="BR183" s="2710"/>
      <c r="BS183" s="2710"/>
      <c r="BT183" s="2710"/>
    </row>
    <row r="184" spans="1:72" x14ac:dyDescent="0.25">
      <c r="A184" s="2710"/>
      <c r="B184" s="2710"/>
      <c r="C184" s="2710"/>
      <c r="D184" s="2710"/>
      <c r="E184" s="2710"/>
      <c r="F184" s="2710"/>
      <c r="G184" s="2710"/>
      <c r="H184" s="2710"/>
      <c r="I184" s="2710"/>
      <c r="J184" s="2710"/>
      <c r="K184" s="2710"/>
      <c r="L184" s="2710"/>
      <c r="M184" s="2710"/>
      <c r="N184" s="2710"/>
      <c r="O184" s="2710"/>
      <c r="P184" s="2710"/>
      <c r="Q184" s="2710"/>
      <c r="R184" s="2710"/>
      <c r="S184" s="2710"/>
      <c r="T184" s="2710"/>
      <c r="U184" s="2710"/>
      <c r="V184" s="2710"/>
      <c r="W184" s="2710"/>
      <c r="X184" s="2710"/>
      <c r="Y184" s="2710"/>
      <c r="Z184" s="2710"/>
      <c r="AA184" s="2710"/>
      <c r="AB184" s="2710"/>
      <c r="AC184" s="2710"/>
      <c r="AD184" s="2710"/>
      <c r="AE184" s="2710"/>
      <c r="AF184" s="2710"/>
      <c r="AG184" s="2710"/>
      <c r="AH184" s="2710"/>
      <c r="AI184" s="2710"/>
      <c r="AJ184" s="2710"/>
      <c r="AK184" s="2710"/>
      <c r="AL184" s="2710"/>
      <c r="AM184" s="2710"/>
      <c r="AN184" s="2710"/>
      <c r="AO184" s="2710"/>
      <c r="AP184" s="2710"/>
      <c r="AQ184" s="2710"/>
      <c r="AR184" s="2710"/>
      <c r="AS184" s="2710"/>
      <c r="AT184" s="2710"/>
      <c r="AU184" s="2710"/>
      <c r="AV184" s="2710"/>
      <c r="AW184" s="2710"/>
      <c r="AX184" s="2710"/>
      <c r="AY184" s="2710"/>
      <c r="AZ184" s="2710"/>
      <c r="BA184" s="2710"/>
      <c r="BB184" s="2710"/>
      <c r="BC184" s="2710"/>
      <c r="BD184" s="2710"/>
      <c r="BE184" s="2710"/>
      <c r="BF184" s="2710"/>
      <c r="BG184" s="2710"/>
      <c r="BH184" s="2710"/>
      <c r="BI184" s="2710"/>
      <c r="BJ184" s="2710"/>
      <c r="BK184" s="2710"/>
      <c r="BL184" s="2710"/>
      <c r="BM184" s="2710"/>
      <c r="BN184" s="2710"/>
      <c r="BO184" s="2710"/>
      <c r="BP184" s="2710"/>
      <c r="BQ184" s="2710"/>
      <c r="BR184" s="2710"/>
      <c r="BS184" s="2710"/>
      <c r="BT184" s="2710"/>
    </row>
    <row r="185" spans="1:72" x14ac:dyDescent="0.25">
      <c r="A185" s="2710"/>
      <c r="B185" s="2710"/>
      <c r="C185" s="2710"/>
      <c r="D185" s="2710"/>
      <c r="E185" s="2710"/>
      <c r="F185" s="2710"/>
      <c r="G185" s="2710"/>
      <c r="H185" s="2710"/>
      <c r="I185" s="2710"/>
      <c r="J185" s="2710"/>
      <c r="K185" s="2710"/>
      <c r="L185" s="2710"/>
      <c r="M185" s="2710"/>
      <c r="N185" s="2710"/>
      <c r="O185" s="2710"/>
      <c r="P185" s="2710"/>
      <c r="Q185" s="2710"/>
      <c r="R185" s="2710"/>
      <c r="S185" s="2710"/>
      <c r="T185" s="2710"/>
      <c r="U185" s="2710"/>
      <c r="V185" s="2710"/>
      <c r="W185" s="2710"/>
      <c r="X185" s="2710"/>
      <c r="Y185" s="2710"/>
      <c r="Z185" s="2710"/>
      <c r="AA185" s="2710"/>
      <c r="AB185" s="2710"/>
      <c r="AC185" s="2710"/>
      <c r="AD185" s="2710"/>
      <c r="AE185" s="2710"/>
      <c r="AF185" s="2710"/>
      <c r="AG185" s="2710"/>
      <c r="AH185" s="2710"/>
      <c r="AI185" s="2710"/>
      <c r="AJ185" s="2710"/>
      <c r="AK185" s="2710"/>
      <c r="AL185" s="2710"/>
      <c r="AM185" s="2710"/>
      <c r="AN185" s="2710"/>
      <c r="AO185" s="2710"/>
      <c r="AP185" s="2710"/>
      <c r="AQ185" s="2710"/>
      <c r="AR185" s="2710"/>
      <c r="AS185" s="2710"/>
      <c r="AT185" s="2710"/>
      <c r="AU185" s="2710"/>
      <c r="AV185" s="2710"/>
      <c r="AW185" s="2710"/>
      <c r="AX185" s="2710"/>
      <c r="AY185" s="2710"/>
      <c r="AZ185" s="2710"/>
      <c r="BA185" s="2710"/>
      <c r="BB185" s="2710"/>
      <c r="BC185" s="2710"/>
      <c r="BD185" s="2710"/>
      <c r="BE185" s="2710"/>
      <c r="BF185" s="2710"/>
      <c r="BG185" s="2710"/>
      <c r="BH185" s="2710"/>
      <c r="BI185" s="2710"/>
      <c r="BJ185" s="2710"/>
      <c r="BK185" s="2710"/>
      <c r="BL185" s="2710"/>
      <c r="BM185" s="2710"/>
      <c r="BN185" s="2710"/>
      <c r="BO185" s="2710"/>
      <c r="BP185" s="2710"/>
      <c r="BQ185" s="2710"/>
      <c r="BR185" s="2710"/>
      <c r="BS185" s="2710"/>
      <c r="BT185" s="2710"/>
    </row>
    <row r="186" spans="1:72" x14ac:dyDescent="0.25">
      <c r="A186" s="2710"/>
      <c r="B186" s="2710"/>
      <c r="C186" s="2710"/>
      <c r="D186" s="2710"/>
      <c r="E186" s="2710"/>
      <c r="F186" s="2710"/>
      <c r="G186" s="2710"/>
      <c r="H186" s="2710"/>
      <c r="I186" s="2710"/>
      <c r="J186" s="2710"/>
      <c r="K186" s="2710"/>
      <c r="L186" s="2710"/>
      <c r="M186" s="2710"/>
      <c r="N186" s="2710"/>
      <c r="O186" s="2710"/>
      <c r="P186" s="2710"/>
      <c r="Q186" s="2710"/>
      <c r="R186" s="2710"/>
      <c r="S186" s="2710"/>
      <c r="T186" s="2710"/>
      <c r="U186" s="2710"/>
      <c r="V186" s="2710"/>
      <c r="W186" s="2710"/>
      <c r="X186" s="2710"/>
      <c r="Y186" s="2710"/>
      <c r="Z186" s="2710"/>
      <c r="AA186" s="2710"/>
      <c r="AB186" s="2710"/>
      <c r="AC186" s="2710"/>
      <c r="AD186" s="2710"/>
      <c r="AE186" s="2710"/>
      <c r="AF186" s="2710"/>
      <c r="AG186" s="2710"/>
      <c r="AH186" s="2710"/>
      <c r="AI186" s="2710"/>
      <c r="AJ186" s="2710"/>
      <c r="AK186" s="2710"/>
      <c r="AL186" s="2710"/>
      <c r="AM186" s="2710"/>
      <c r="AN186" s="2710"/>
      <c r="AO186" s="2710"/>
      <c r="AP186" s="2710"/>
      <c r="AQ186" s="2710"/>
      <c r="AR186" s="2710"/>
      <c r="AS186" s="2710"/>
      <c r="AT186" s="2710"/>
      <c r="AU186" s="2710"/>
      <c r="AV186" s="2710"/>
      <c r="AW186" s="2710"/>
      <c r="AX186" s="2710"/>
      <c r="AY186" s="2710"/>
      <c r="AZ186" s="2710"/>
      <c r="BA186" s="2710"/>
      <c r="BB186" s="2710"/>
      <c r="BC186" s="2710"/>
      <c r="BD186" s="2710"/>
      <c r="BE186" s="2710"/>
      <c r="BF186" s="2710"/>
      <c r="BG186" s="2710"/>
      <c r="BH186" s="2710"/>
      <c r="BI186" s="2710"/>
      <c r="BJ186" s="2710"/>
      <c r="BK186" s="2710"/>
      <c r="BL186" s="2710"/>
      <c r="BM186" s="2710"/>
      <c r="BN186" s="2710"/>
      <c r="BO186" s="2710"/>
      <c r="BP186" s="2710"/>
      <c r="BQ186" s="2710"/>
      <c r="BR186" s="2710"/>
      <c r="BS186" s="2710"/>
      <c r="BT186" s="2710"/>
    </row>
    <row r="187" spans="1:72" x14ac:dyDescent="0.25">
      <c r="A187" s="2710"/>
      <c r="B187" s="2710"/>
      <c r="C187" s="2710"/>
      <c r="D187" s="2710"/>
      <c r="E187" s="2710"/>
      <c r="F187" s="2710"/>
      <c r="G187" s="2710"/>
      <c r="H187" s="2710"/>
      <c r="I187" s="2710"/>
      <c r="J187" s="2710"/>
      <c r="K187" s="2710"/>
      <c r="L187" s="2710"/>
      <c r="M187" s="2710"/>
      <c r="N187" s="2710"/>
      <c r="O187" s="2710"/>
      <c r="P187" s="2710"/>
      <c r="Q187" s="2710"/>
      <c r="R187" s="2710"/>
      <c r="S187" s="2710"/>
      <c r="T187" s="2710"/>
      <c r="U187" s="2710"/>
      <c r="V187" s="2710"/>
      <c r="W187" s="2710"/>
      <c r="X187" s="2710"/>
      <c r="Y187" s="2710"/>
      <c r="Z187" s="2710"/>
      <c r="AA187" s="2710"/>
      <c r="AB187" s="2710"/>
      <c r="AC187" s="2710"/>
      <c r="AD187" s="2710"/>
      <c r="AE187" s="2710"/>
      <c r="AF187" s="2710"/>
      <c r="AG187" s="2710"/>
      <c r="AH187" s="2710"/>
      <c r="AI187" s="2710"/>
      <c r="AJ187" s="2710"/>
      <c r="AK187" s="2710"/>
      <c r="AL187" s="2710"/>
      <c r="AM187" s="2710"/>
      <c r="AN187" s="2710"/>
      <c r="AO187" s="2710"/>
      <c r="AP187" s="2710"/>
      <c r="AQ187" s="2710"/>
      <c r="AR187" s="2710"/>
      <c r="AS187" s="2710"/>
      <c r="AT187" s="2710"/>
      <c r="AU187" s="2710"/>
      <c r="AV187" s="2710"/>
      <c r="AW187" s="2710"/>
      <c r="AX187" s="2710"/>
      <c r="AY187" s="2710"/>
      <c r="AZ187" s="2710"/>
      <c r="BA187" s="2710"/>
      <c r="BB187" s="2710"/>
      <c r="BC187" s="2710"/>
      <c r="BD187" s="2710"/>
      <c r="BE187" s="2710"/>
      <c r="BF187" s="2710"/>
      <c r="BG187" s="2710"/>
      <c r="BH187" s="2710"/>
      <c r="BI187" s="2710"/>
      <c r="BJ187" s="2710"/>
      <c r="BK187" s="2710"/>
      <c r="BL187" s="2710"/>
      <c r="BM187" s="2710"/>
      <c r="BN187" s="2710"/>
      <c r="BO187" s="2710"/>
      <c r="BP187" s="2710"/>
      <c r="BQ187" s="2710"/>
      <c r="BR187" s="2710"/>
      <c r="BS187" s="2710"/>
      <c r="BT187" s="2710"/>
    </row>
    <row r="188" spans="1:72" x14ac:dyDescent="0.25">
      <c r="A188" s="2710"/>
      <c r="B188" s="2710"/>
      <c r="C188" s="2710"/>
      <c r="D188" s="2710"/>
      <c r="E188" s="2710"/>
      <c r="F188" s="2710"/>
      <c r="G188" s="2710"/>
      <c r="H188" s="2710"/>
      <c r="I188" s="2710"/>
      <c r="J188" s="2710"/>
      <c r="K188" s="2710"/>
      <c r="L188" s="2710"/>
      <c r="M188" s="2710"/>
      <c r="N188" s="2710"/>
      <c r="O188" s="2710"/>
      <c r="P188" s="2710"/>
      <c r="Q188" s="2710"/>
      <c r="R188" s="2710"/>
      <c r="S188" s="2710"/>
      <c r="T188" s="2710"/>
      <c r="U188" s="2710"/>
      <c r="V188" s="2710"/>
      <c r="W188" s="2710"/>
      <c r="X188" s="2710"/>
      <c r="Y188" s="2710"/>
      <c r="Z188" s="2710"/>
      <c r="AA188" s="2710"/>
      <c r="AB188" s="2710"/>
      <c r="AC188" s="2710"/>
      <c r="AD188" s="2710"/>
      <c r="AE188" s="2710"/>
      <c r="AF188" s="2710"/>
      <c r="AG188" s="2710"/>
      <c r="AH188" s="2710"/>
      <c r="AI188" s="2710"/>
      <c r="AJ188" s="2710"/>
      <c r="AK188" s="2710"/>
      <c r="AL188" s="2710"/>
      <c r="AM188" s="2710"/>
      <c r="AN188" s="2710"/>
      <c r="AO188" s="2710"/>
      <c r="AP188" s="2710"/>
      <c r="AQ188" s="2710"/>
      <c r="AR188" s="2710"/>
      <c r="AS188" s="2710"/>
      <c r="AT188" s="2710"/>
      <c r="AU188" s="2710"/>
      <c r="AV188" s="2710"/>
      <c r="AW188" s="2710"/>
      <c r="AX188" s="2710"/>
      <c r="AY188" s="2710"/>
      <c r="AZ188" s="2710"/>
      <c r="BA188" s="2710"/>
      <c r="BB188" s="2710"/>
      <c r="BC188" s="2710"/>
      <c r="BD188" s="2710"/>
      <c r="BE188" s="2710"/>
      <c r="BF188" s="2710"/>
      <c r="BG188" s="2710"/>
      <c r="BH188" s="2710"/>
      <c r="BI188" s="2710"/>
      <c r="BJ188" s="2710"/>
      <c r="BK188" s="2710"/>
      <c r="BL188" s="2710"/>
      <c r="BM188" s="2710"/>
      <c r="BN188" s="2710"/>
      <c r="BO188" s="2710"/>
      <c r="BP188" s="2710"/>
      <c r="BQ188" s="2710"/>
      <c r="BR188" s="2710"/>
      <c r="BS188" s="2710"/>
      <c r="BT188" s="2710"/>
    </row>
    <row r="189" spans="1:72" x14ac:dyDescent="0.25">
      <c r="A189" s="2710"/>
      <c r="B189" s="2710"/>
      <c r="C189" s="2710"/>
      <c r="D189" s="2710"/>
      <c r="E189" s="2710"/>
      <c r="F189" s="2710"/>
      <c r="G189" s="2710"/>
      <c r="H189" s="2710"/>
      <c r="I189" s="2710"/>
      <c r="J189" s="2710"/>
      <c r="K189" s="2710"/>
      <c r="L189" s="2710"/>
      <c r="M189" s="2710"/>
      <c r="N189" s="2710"/>
      <c r="O189" s="2710"/>
      <c r="P189" s="2710"/>
      <c r="Q189" s="2710"/>
      <c r="R189" s="2710"/>
      <c r="S189" s="2710"/>
      <c r="T189" s="2710"/>
      <c r="U189" s="2710"/>
      <c r="V189" s="2710"/>
      <c r="W189" s="2710"/>
      <c r="X189" s="2710"/>
      <c r="Y189" s="2710"/>
      <c r="Z189" s="2710"/>
      <c r="AA189" s="2710"/>
      <c r="AB189" s="2710"/>
      <c r="AC189" s="2710"/>
      <c r="AD189" s="2710"/>
      <c r="AE189" s="2710"/>
      <c r="AF189" s="2710"/>
      <c r="AG189" s="2710"/>
      <c r="AH189" s="2710"/>
      <c r="AI189" s="2710"/>
      <c r="AJ189" s="2710"/>
      <c r="AK189" s="2710"/>
      <c r="AL189" s="2710"/>
      <c r="AM189" s="2710"/>
      <c r="AN189" s="2710"/>
      <c r="AO189" s="2710"/>
      <c r="AP189" s="2710"/>
      <c r="AQ189" s="2710"/>
      <c r="AR189" s="2710"/>
      <c r="AS189" s="2710"/>
      <c r="AT189" s="2710"/>
      <c r="AU189" s="2710"/>
      <c r="AV189" s="2710"/>
      <c r="AW189" s="2710"/>
      <c r="AX189" s="2710"/>
      <c r="AY189" s="2710"/>
      <c r="AZ189" s="2710"/>
      <c r="BA189" s="2710"/>
      <c r="BB189" s="2710"/>
      <c r="BC189" s="2710"/>
      <c r="BD189" s="2710"/>
      <c r="BE189" s="2710"/>
      <c r="BF189" s="2710"/>
      <c r="BG189" s="2710"/>
      <c r="BH189" s="2710"/>
      <c r="BI189" s="2710"/>
      <c r="BJ189" s="2710"/>
      <c r="BK189" s="2710"/>
      <c r="BL189" s="2710"/>
      <c r="BM189" s="2710"/>
      <c r="BN189" s="2710"/>
      <c r="BO189" s="2710"/>
      <c r="BP189" s="2710"/>
      <c r="BQ189" s="2710"/>
      <c r="BR189" s="2710"/>
      <c r="BS189" s="2710"/>
      <c r="BT189" s="2710"/>
    </row>
    <row r="190" spans="1:72" x14ac:dyDescent="0.25">
      <c r="A190" s="2710"/>
      <c r="B190" s="2710"/>
      <c r="C190" s="2710"/>
      <c r="D190" s="2710"/>
      <c r="E190" s="2710"/>
      <c r="F190" s="2710"/>
      <c r="G190" s="2710"/>
      <c r="H190" s="2710"/>
      <c r="I190" s="2710"/>
      <c r="J190" s="2710"/>
      <c r="K190" s="2710"/>
      <c r="L190" s="2710"/>
      <c r="M190" s="2710"/>
      <c r="N190" s="2710"/>
      <c r="O190" s="2710"/>
      <c r="P190" s="2710"/>
      <c r="Q190" s="2710"/>
      <c r="R190" s="2710"/>
      <c r="S190" s="2710"/>
      <c r="T190" s="2710"/>
      <c r="U190" s="2710"/>
      <c r="V190" s="2710"/>
      <c r="W190" s="2710"/>
      <c r="X190" s="2710"/>
      <c r="Y190" s="2710"/>
      <c r="Z190" s="2710"/>
      <c r="AA190" s="2710"/>
      <c r="AB190" s="2710"/>
      <c r="AC190" s="2710"/>
      <c r="AD190" s="2710"/>
      <c r="AE190" s="2710"/>
      <c r="AF190" s="2710"/>
      <c r="AG190" s="2710"/>
      <c r="AH190" s="2710"/>
      <c r="AI190" s="2710"/>
      <c r="AJ190" s="2710"/>
      <c r="AK190" s="2710"/>
      <c r="AL190" s="2710"/>
      <c r="AM190" s="2710"/>
      <c r="AN190" s="2710"/>
      <c r="AO190" s="2710"/>
      <c r="AP190" s="2710"/>
      <c r="AQ190" s="2710"/>
      <c r="AR190" s="2710"/>
      <c r="AS190" s="2710"/>
      <c r="AT190" s="2710"/>
      <c r="AU190" s="2710"/>
      <c r="AV190" s="2710"/>
      <c r="AW190" s="2710"/>
      <c r="AX190" s="2710"/>
      <c r="AY190" s="2710"/>
      <c r="AZ190" s="2710"/>
      <c r="BA190" s="2710"/>
      <c r="BB190" s="2710"/>
      <c r="BC190" s="2710"/>
      <c r="BD190" s="2710"/>
      <c r="BE190" s="2710"/>
      <c r="BF190" s="2710"/>
      <c r="BG190" s="2710"/>
      <c r="BH190" s="2710"/>
      <c r="BI190" s="2710"/>
      <c r="BJ190" s="2710"/>
      <c r="BK190" s="2710"/>
      <c r="BL190" s="2710"/>
      <c r="BM190" s="2710"/>
      <c r="BN190" s="2710"/>
      <c r="BO190" s="2710"/>
      <c r="BP190" s="2710"/>
      <c r="BQ190" s="2710"/>
      <c r="BR190" s="2710"/>
      <c r="BS190" s="2710"/>
      <c r="BT190" s="2710"/>
    </row>
    <row r="191" spans="1:72" x14ac:dyDescent="0.25">
      <c r="A191" s="2710"/>
      <c r="B191" s="2710"/>
      <c r="C191" s="2710"/>
      <c r="D191" s="2710"/>
      <c r="E191" s="2710"/>
      <c r="F191" s="2710"/>
      <c r="G191" s="2710"/>
      <c r="H191" s="2710"/>
      <c r="I191" s="2710"/>
      <c r="J191" s="2710"/>
      <c r="K191" s="2710"/>
      <c r="L191" s="2710"/>
      <c r="M191" s="2710"/>
      <c r="N191" s="2710"/>
      <c r="O191" s="2710"/>
      <c r="P191" s="2710"/>
      <c r="Q191" s="2710"/>
      <c r="R191" s="2710"/>
      <c r="S191" s="2710"/>
      <c r="T191" s="2710"/>
      <c r="U191" s="2710"/>
      <c r="V191" s="2710"/>
      <c r="W191" s="2710"/>
      <c r="X191" s="2710"/>
      <c r="Y191" s="2710"/>
      <c r="Z191" s="2710"/>
      <c r="AA191" s="2710"/>
      <c r="AB191" s="2710"/>
      <c r="AC191" s="2710"/>
      <c r="AD191" s="2710"/>
      <c r="AE191" s="2710"/>
      <c r="AF191" s="2710"/>
      <c r="AG191" s="2710"/>
      <c r="AH191" s="2710"/>
      <c r="AI191" s="2710"/>
      <c r="AJ191" s="2710"/>
      <c r="AK191" s="2710"/>
      <c r="AL191" s="2710"/>
      <c r="AM191" s="2710"/>
      <c r="AN191" s="2710"/>
      <c r="AO191" s="2710"/>
      <c r="AP191" s="2710"/>
      <c r="AQ191" s="2710"/>
      <c r="AR191" s="2710"/>
      <c r="AS191" s="2710"/>
      <c r="AT191" s="2710"/>
      <c r="AU191" s="2710"/>
      <c r="AV191" s="2710"/>
      <c r="AW191" s="2710"/>
      <c r="AX191" s="2710"/>
      <c r="AY191" s="2710"/>
      <c r="AZ191" s="2710"/>
      <c r="BA191" s="2710"/>
      <c r="BB191" s="2710"/>
      <c r="BC191" s="2710"/>
      <c r="BD191" s="2710"/>
      <c r="BE191" s="2710"/>
      <c r="BF191" s="2710"/>
      <c r="BG191" s="2710"/>
      <c r="BH191" s="2710"/>
      <c r="BI191" s="2710"/>
      <c r="BJ191" s="2710"/>
      <c r="BK191" s="2710"/>
      <c r="BL191" s="2710"/>
      <c r="BM191" s="2710"/>
      <c r="BN191" s="2710"/>
      <c r="BO191" s="2710"/>
      <c r="BP191" s="2710"/>
      <c r="BQ191" s="2710"/>
      <c r="BR191" s="2710"/>
      <c r="BS191" s="2710"/>
      <c r="BT191" s="2710"/>
    </row>
    <row r="192" spans="1:72" x14ac:dyDescent="0.25">
      <c r="A192" s="2710"/>
      <c r="B192" s="2710"/>
      <c r="C192" s="2710"/>
      <c r="D192" s="2710"/>
      <c r="E192" s="2710"/>
      <c r="F192" s="2710"/>
      <c r="G192" s="2710"/>
      <c r="H192" s="2710"/>
      <c r="I192" s="2710"/>
      <c r="J192" s="2710"/>
      <c r="K192" s="2710"/>
      <c r="L192" s="2710"/>
      <c r="M192" s="2710"/>
      <c r="N192" s="2710"/>
      <c r="O192" s="2710"/>
      <c r="P192" s="2710"/>
      <c r="Q192" s="2710"/>
      <c r="R192" s="2710"/>
      <c r="S192" s="2710"/>
      <c r="T192" s="2710"/>
      <c r="U192" s="2710"/>
      <c r="V192" s="2710"/>
      <c r="W192" s="2710"/>
      <c r="X192" s="2710"/>
      <c r="Y192" s="2710"/>
      <c r="Z192" s="2710"/>
      <c r="AA192" s="2710"/>
      <c r="AB192" s="2710"/>
      <c r="AC192" s="2710"/>
      <c r="AD192" s="2710"/>
      <c r="AE192" s="2710"/>
      <c r="AF192" s="2710"/>
      <c r="AG192" s="2710"/>
      <c r="AH192" s="2710"/>
      <c r="AI192" s="2710"/>
      <c r="AJ192" s="2710"/>
      <c r="AK192" s="2710"/>
      <c r="AL192" s="2710"/>
      <c r="AM192" s="2710"/>
      <c r="AN192" s="2710"/>
      <c r="AO192" s="2710"/>
      <c r="AP192" s="2710"/>
      <c r="AQ192" s="2710"/>
      <c r="AR192" s="2710"/>
      <c r="AS192" s="2710"/>
      <c r="AT192" s="2710"/>
      <c r="AU192" s="2710"/>
      <c r="AV192" s="2710"/>
      <c r="AW192" s="2710"/>
      <c r="AX192" s="2710"/>
      <c r="AY192" s="2710"/>
      <c r="AZ192" s="2710"/>
      <c r="BA192" s="2710"/>
      <c r="BB192" s="2710"/>
      <c r="BC192" s="2710"/>
      <c r="BD192" s="2710"/>
      <c r="BE192" s="2710"/>
      <c r="BF192" s="2710"/>
      <c r="BG192" s="2710"/>
      <c r="BH192" s="2710"/>
      <c r="BI192" s="2710"/>
      <c r="BJ192" s="2710"/>
      <c r="BK192" s="2710"/>
      <c r="BL192" s="2710"/>
      <c r="BM192" s="2710"/>
      <c r="BN192" s="2710"/>
      <c r="BO192" s="2710"/>
      <c r="BP192" s="2710"/>
      <c r="BQ192" s="2710"/>
      <c r="BR192" s="2710"/>
      <c r="BS192" s="2710"/>
      <c r="BT192" s="2710"/>
    </row>
    <row r="193" spans="1:72" x14ac:dyDescent="0.25">
      <c r="A193" s="2710"/>
      <c r="B193" s="2710"/>
      <c r="C193" s="2710"/>
      <c r="D193" s="2710"/>
      <c r="E193" s="2710"/>
      <c r="F193" s="2710"/>
      <c r="G193" s="2710"/>
      <c r="H193" s="2710"/>
      <c r="I193" s="2710"/>
      <c r="J193" s="2710"/>
      <c r="K193" s="2710"/>
      <c r="L193" s="2710"/>
      <c r="M193" s="2710"/>
      <c r="N193" s="2710"/>
      <c r="O193" s="2710"/>
      <c r="P193" s="2710"/>
      <c r="Q193" s="2710"/>
      <c r="R193" s="2710"/>
      <c r="S193" s="2710"/>
      <c r="T193" s="2710"/>
      <c r="U193" s="2710"/>
      <c r="V193" s="2710"/>
      <c r="W193" s="2710"/>
      <c r="X193" s="2710"/>
      <c r="Y193" s="2710"/>
      <c r="Z193" s="2710"/>
      <c r="AA193" s="2710"/>
      <c r="AB193" s="2710"/>
      <c r="AC193" s="2710"/>
      <c r="AD193" s="2710"/>
      <c r="AE193" s="2710"/>
      <c r="AF193" s="2710"/>
      <c r="AG193" s="2710"/>
      <c r="AH193" s="2710"/>
      <c r="AI193" s="2710"/>
      <c r="AJ193" s="2710"/>
      <c r="AK193" s="2710"/>
      <c r="AL193" s="2710"/>
      <c r="AM193" s="2710"/>
      <c r="AN193" s="2710"/>
      <c r="AO193" s="2710"/>
      <c r="AP193" s="2710"/>
      <c r="AQ193" s="2710"/>
      <c r="AR193" s="2710"/>
      <c r="AS193" s="2710"/>
      <c r="AT193" s="2710"/>
      <c r="AU193" s="2710"/>
      <c r="AV193" s="2710"/>
      <c r="AW193" s="2710"/>
      <c r="AX193" s="2710"/>
      <c r="AY193" s="2710"/>
      <c r="AZ193" s="2710"/>
      <c r="BA193" s="2710"/>
      <c r="BB193" s="2710"/>
      <c r="BC193" s="2710"/>
      <c r="BD193" s="2710"/>
      <c r="BE193" s="2710"/>
      <c r="BF193" s="2710"/>
      <c r="BG193" s="2710"/>
      <c r="BH193" s="2710"/>
      <c r="BI193" s="2710"/>
      <c r="BJ193" s="2710"/>
      <c r="BK193" s="2710"/>
      <c r="BL193" s="2710"/>
      <c r="BM193" s="2710"/>
      <c r="BN193" s="2710"/>
      <c r="BO193" s="2710"/>
      <c r="BP193" s="2710"/>
      <c r="BQ193" s="2710"/>
      <c r="BR193" s="2710"/>
      <c r="BS193" s="2710"/>
      <c r="BT193" s="2710"/>
    </row>
    <row r="194" spans="1:72" x14ac:dyDescent="0.25">
      <c r="A194" s="2710"/>
      <c r="B194" s="2710"/>
      <c r="C194" s="2710"/>
      <c r="D194" s="2710"/>
      <c r="E194" s="2710"/>
      <c r="F194" s="2710"/>
      <c r="G194" s="2710"/>
      <c r="H194" s="2710"/>
      <c r="I194" s="2710"/>
      <c r="J194" s="2710"/>
      <c r="K194" s="2710"/>
      <c r="L194" s="2710"/>
      <c r="M194" s="2710"/>
      <c r="N194" s="2710"/>
      <c r="O194" s="2710"/>
      <c r="P194" s="2710"/>
      <c r="Q194" s="2710"/>
      <c r="R194" s="2710"/>
      <c r="S194" s="2710"/>
      <c r="T194" s="2710"/>
      <c r="U194" s="2710"/>
      <c r="V194" s="2710"/>
      <c r="W194" s="2710"/>
      <c r="X194" s="2710"/>
      <c r="Y194" s="2710"/>
      <c r="Z194" s="2710"/>
      <c r="AA194" s="2710"/>
      <c r="AB194" s="2710"/>
      <c r="AC194" s="2710"/>
      <c r="AD194" s="2710"/>
      <c r="AE194" s="2710"/>
      <c r="AF194" s="2710"/>
      <c r="AG194" s="2710"/>
      <c r="AH194" s="2710"/>
      <c r="AI194" s="2710"/>
      <c r="AJ194" s="2710"/>
      <c r="AK194" s="2710"/>
      <c r="AL194" s="2710"/>
      <c r="AM194" s="2710"/>
      <c r="AN194" s="2710"/>
      <c r="AO194" s="2710"/>
      <c r="AP194" s="2710"/>
      <c r="AQ194" s="2710"/>
      <c r="AR194" s="2710"/>
      <c r="AS194" s="2710"/>
      <c r="AT194" s="2710"/>
      <c r="AU194" s="2710"/>
      <c r="AV194" s="2710"/>
      <c r="AW194" s="2710"/>
      <c r="AX194" s="2710"/>
      <c r="AY194" s="2710"/>
      <c r="AZ194" s="2710"/>
      <c r="BA194" s="2710"/>
      <c r="BB194" s="2710"/>
      <c r="BC194" s="2710"/>
      <c r="BD194" s="2710"/>
      <c r="BE194" s="2710"/>
      <c r="BF194" s="2710"/>
      <c r="BG194" s="2710"/>
      <c r="BH194" s="2710"/>
      <c r="BI194" s="2710"/>
      <c r="BJ194" s="2710"/>
      <c r="BK194" s="2710"/>
      <c r="BL194" s="2710"/>
      <c r="BM194" s="2710"/>
      <c r="BN194" s="2710"/>
      <c r="BO194" s="2710"/>
      <c r="BP194" s="2710"/>
      <c r="BQ194" s="2710"/>
      <c r="BR194" s="2710"/>
      <c r="BS194" s="2710"/>
      <c r="BT194" s="2710"/>
    </row>
    <row r="195" spans="1:72" x14ac:dyDescent="0.25">
      <c r="A195" s="2710"/>
      <c r="B195" s="2710"/>
      <c r="C195" s="2710"/>
      <c r="D195" s="2710"/>
      <c r="E195" s="2710"/>
      <c r="F195" s="2710"/>
      <c r="G195" s="2710"/>
      <c r="H195" s="2710"/>
      <c r="I195" s="2710"/>
      <c r="J195" s="2710"/>
      <c r="K195" s="2710"/>
      <c r="L195" s="2710"/>
      <c r="M195" s="2710"/>
      <c r="N195" s="2710"/>
      <c r="O195" s="2710"/>
      <c r="P195" s="2710"/>
      <c r="Q195" s="2710"/>
      <c r="R195" s="2710"/>
      <c r="S195" s="2710"/>
      <c r="T195" s="2710"/>
      <c r="U195" s="2710"/>
      <c r="V195" s="2710"/>
      <c r="W195" s="2710"/>
      <c r="X195" s="2710"/>
      <c r="Y195" s="2710"/>
      <c r="Z195" s="2710"/>
      <c r="AA195" s="2710"/>
      <c r="AB195" s="2710"/>
      <c r="AC195" s="2710"/>
      <c r="AD195" s="2710"/>
      <c r="AE195" s="2710"/>
      <c r="AF195" s="2710"/>
      <c r="AG195" s="2710"/>
      <c r="AH195" s="2710"/>
      <c r="AI195" s="2710"/>
      <c r="AJ195" s="2710"/>
      <c r="AK195" s="2710"/>
      <c r="AL195" s="2710"/>
      <c r="AM195" s="2710"/>
      <c r="AN195" s="2710"/>
      <c r="AO195" s="2710"/>
      <c r="AP195" s="2710"/>
      <c r="AQ195" s="2710"/>
      <c r="AR195" s="2710"/>
      <c r="AS195" s="2710"/>
      <c r="AT195" s="2710"/>
      <c r="AU195" s="2710"/>
      <c r="AV195" s="2710"/>
      <c r="AW195" s="2710"/>
      <c r="AX195" s="2710"/>
      <c r="AY195" s="2710"/>
      <c r="AZ195" s="2710"/>
      <c r="BA195" s="2710"/>
      <c r="BB195" s="2710"/>
      <c r="BC195" s="2710"/>
      <c r="BD195" s="2710"/>
      <c r="BE195" s="2710"/>
      <c r="BF195" s="2710"/>
      <c r="BG195" s="2710"/>
      <c r="BH195" s="2710"/>
      <c r="BI195" s="2710"/>
      <c r="BJ195" s="2710"/>
      <c r="BK195" s="2710"/>
      <c r="BL195" s="2710"/>
      <c r="BM195" s="2710"/>
      <c r="BN195" s="2710"/>
      <c r="BO195" s="2710"/>
      <c r="BP195" s="2710"/>
      <c r="BQ195" s="2710"/>
      <c r="BR195" s="2710"/>
      <c r="BS195" s="2710"/>
      <c r="BT195" s="2710"/>
    </row>
    <row r="196" spans="1:72" x14ac:dyDescent="0.25">
      <c r="A196" s="2710"/>
      <c r="B196" s="2710"/>
      <c r="C196" s="2710"/>
      <c r="D196" s="2710"/>
      <c r="E196" s="2710"/>
      <c r="F196" s="2710"/>
      <c r="G196" s="2710"/>
      <c r="H196" s="2710"/>
      <c r="I196" s="2710"/>
      <c r="J196" s="2710"/>
      <c r="K196" s="2710"/>
      <c r="L196" s="2710"/>
      <c r="M196" s="2710"/>
      <c r="N196" s="2710"/>
      <c r="O196" s="2710"/>
      <c r="P196" s="2710"/>
      <c r="Q196" s="2710"/>
      <c r="R196" s="2710"/>
      <c r="S196" s="2710"/>
      <c r="T196" s="2710"/>
      <c r="U196" s="2710"/>
      <c r="V196" s="2710"/>
      <c r="W196" s="2710"/>
      <c r="X196" s="2710"/>
      <c r="Y196" s="2710"/>
      <c r="Z196" s="2710"/>
      <c r="AA196" s="2710"/>
      <c r="AB196" s="2710"/>
      <c r="AC196" s="2710"/>
      <c r="AD196" s="2710"/>
      <c r="AE196" s="2710"/>
      <c r="AF196" s="2710"/>
      <c r="AG196" s="2710"/>
      <c r="AH196" s="2710"/>
      <c r="AI196" s="2710"/>
      <c r="AJ196" s="2710"/>
      <c r="AK196" s="2710"/>
      <c r="AL196" s="2710"/>
      <c r="AM196" s="2710"/>
      <c r="AN196" s="2710"/>
      <c r="AO196" s="2710"/>
      <c r="AP196" s="2710"/>
      <c r="AQ196" s="2710"/>
      <c r="AR196" s="2710"/>
      <c r="AS196" s="2710"/>
      <c r="AT196" s="2710"/>
      <c r="AU196" s="2710"/>
      <c r="AV196" s="2710"/>
      <c r="AW196" s="2710"/>
      <c r="AX196" s="2710"/>
      <c r="AY196" s="2710"/>
      <c r="AZ196" s="2710"/>
      <c r="BA196" s="2710"/>
      <c r="BB196" s="2710"/>
      <c r="BC196" s="2710"/>
      <c r="BD196" s="2710"/>
      <c r="BE196" s="2710"/>
      <c r="BF196" s="2710"/>
      <c r="BG196" s="2710"/>
      <c r="BH196" s="2710"/>
      <c r="BI196" s="2710"/>
      <c r="BJ196" s="2710"/>
      <c r="BK196" s="2710"/>
      <c r="BL196" s="2710"/>
      <c r="BM196" s="2710"/>
      <c r="BN196" s="2710"/>
      <c r="BO196" s="2710"/>
      <c r="BP196" s="2710"/>
      <c r="BQ196" s="2710"/>
      <c r="BR196" s="2710"/>
      <c r="BS196" s="2710"/>
      <c r="BT196" s="2710"/>
    </row>
    <row r="197" spans="1:72" x14ac:dyDescent="0.25">
      <c r="A197" s="2710"/>
      <c r="B197" s="2710"/>
      <c r="C197" s="2710"/>
      <c r="D197" s="2710"/>
      <c r="E197" s="2710"/>
      <c r="F197" s="2710"/>
      <c r="G197" s="2710"/>
      <c r="H197" s="2710"/>
      <c r="I197" s="2710"/>
      <c r="J197" s="2710"/>
      <c r="K197" s="2710"/>
      <c r="L197" s="2710"/>
      <c r="M197" s="2710"/>
      <c r="N197" s="2710"/>
      <c r="O197" s="2710"/>
      <c r="P197" s="2710"/>
      <c r="Q197" s="2710"/>
      <c r="R197" s="2710"/>
      <c r="S197" s="2710"/>
      <c r="T197" s="2710"/>
      <c r="U197" s="2710"/>
      <c r="V197" s="2710"/>
      <c r="W197" s="2710"/>
      <c r="X197" s="2710"/>
      <c r="Y197" s="2710"/>
      <c r="Z197" s="2710"/>
      <c r="AA197" s="2710"/>
      <c r="AB197" s="2710"/>
      <c r="AC197" s="2710"/>
      <c r="AD197" s="2710"/>
      <c r="AE197" s="2710"/>
      <c r="AF197" s="2710"/>
      <c r="AG197" s="2710"/>
      <c r="AH197" s="2710"/>
      <c r="AI197" s="2710"/>
      <c r="AJ197" s="2710"/>
      <c r="AK197" s="2710"/>
      <c r="AL197" s="2710"/>
      <c r="AM197" s="2710"/>
      <c r="AN197" s="2710"/>
      <c r="AO197" s="2710"/>
      <c r="AP197" s="2710"/>
      <c r="AQ197" s="2710"/>
      <c r="AR197" s="2710"/>
      <c r="AS197" s="2710"/>
      <c r="AT197" s="2710"/>
      <c r="AU197" s="2710"/>
      <c r="AV197" s="2710"/>
      <c r="AW197" s="2710"/>
      <c r="AX197" s="2710"/>
      <c r="AY197" s="2710"/>
      <c r="AZ197" s="2710"/>
      <c r="BA197" s="2710"/>
      <c r="BB197" s="2710"/>
      <c r="BC197" s="2710"/>
      <c r="BD197" s="2710"/>
      <c r="BE197" s="2710"/>
      <c r="BF197" s="2710"/>
      <c r="BG197" s="2710"/>
      <c r="BH197" s="2710"/>
      <c r="BI197" s="2710"/>
      <c r="BJ197" s="2710"/>
      <c r="BK197" s="2710"/>
      <c r="BL197" s="2710"/>
      <c r="BM197" s="2710"/>
      <c r="BN197" s="2710"/>
      <c r="BO197" s="2710"/>
      <c r="BP197" s="2710"/>
      <c r="BQ197" s="2710"/>
      <c r="BR197" s="2710"/>
      <c r="BS197" s="2710"/>
      <c r="BT197" s="2710"/>
    </row>
    <row r="198" spans="1:72" x14ac:dyDescent="0.25">
      <c r="A198" s="2710"/>
      <c r="B198" s="2710"/>
      <c r="C198" s="2710"/>
      <c r="D198" s="2710"/>
      <c r="E198" s="2710"/>
      <c r="F198" s="2710"/>
      <c r="G198" s="2710"/>
      <c r="H198" s="2710"/>
      <c r="I198" s="2710"/>
      <c r="J198" s="2710"/>
      <c r="K198" s="2710"/>
      <c r="L198" s="2710"/>
      <c r="M198" s="2710"/>
      <c r="N198" s="2710"/>
      <c r="O198" s="2710"/>
      <c r="P198" s="2710"/>
      <c r="Q198" s="2710"/>
      <c r="R198" s="2710"/>
      <c r="S198" s="2710"/>
      <c r="T198" s="2710"/>
      <c r="U198" s="2710"/>
      <c r="V198" s="2710"/>
      <c r="W198" s="2710"/>
      <c r="X198" s="2710"/>
      <c r="Y198" s="2710"/>
      <c r="Z198" s="2710"/>
      <c r="AA198" s="2710"/>
      <c r="AB198" s="2710"/>
      <c r="AC198" s="2710"/>
      <c r="AD198" s="2710"/>
      <c r="AE198" s="2710"/>
      <c r="AF198" s="2710"/>
      <c r="AG198" s="2710"/>
      <c r="AH198" s="2710"/>
      <c r="AI198" s="2710"/>
      <c r="AJ198" s="2710"/>
      <c r="AK198" s="2710"/>
      <c r="AL198" s="2710"/>
      <c r="AM198" s="2710"/>
      <c r="AN198" s="2710"/>
      <c r="AO198" s="2710"/>
      <c r="AP198" s="2710"/>
      <c r="AQ198" s="2710"/>
      <c r="AR198" s="2710"/>
      <c r="AS198" s="2710"/>
      <c r="AT198" s="2710"/>
      <c r="AU198" s="2710"/>
      <c r="AV198" s="2710"/>
      <c r="AW198" s="2710"/>
      <c r="AX198" s="2710"/>
      <c r="AY198" s="2710"/>
      <c r="AZ198" s="2710"/>
      <c r="BA198" s="2710"/>
      <c r="BB198" s="2710"/>
      <c r="BC198" s="2710"/>
      <c r="BD198" s="2710"/>
      <c r="BE198" s="2710"/>
      <c r="BF198" s="2710"/>
      <c r="BG198" s="2710"/>
      <c r="BH198" s="2710"/>
      <c r="BI198" s="2710"/>
      <c r="BJ198" s="2710"/>
      <c r="BK198" s="2710"/>
      <c r="BL198" s="2710"/>
      <c r="BM198" s="2710"/>
      <c r="BN198" s="2710"/>
      <c r="BO198" s="2710"/>
      <c r="BP198" s="2710"/>
      <c r="BQ198" s="2710"/>
      <c r="BR198" s="2710"/>
      <c r="BS198" s="2710"/>
      <c r="BT198" s="2710"/>
    </row>
    <row r="199" spans="1:72" x14ac:dyDescent="0.25">
      <c r="A199" s="2710"/>
      <c r="B199" s="2710"/>
      <c r="C199" s="2710"/>
      <c r="D199" s="2710"/>
      <c r="E199" s="2710"/>
      <c r="F199" s="2710"/>
      <c r="G199" s="2710"/>
      <c r="H199" s="2710"/>
      <c r="I199" s="2710"/>
      <c r="J199" s="2710"/>
      <c r="K199" s="2710"/>
      <c r="L199" s="2710"/>
      <c r="M199" s="2710"/>
      <c r="N199" s="2710"/>
      <c r="O199" s="2710"/>
      <c r="P199" s="2710"/>
      <c r="Q199" s="2710"/>
      <c r="R199" s="2710"/>
      <c r="S199" s="2710"/>
      <c r="T199" s="2710"/>
      <c r="U199" s="2710"/>
      <c r="V199" s="2710"/>
      <c r="W199" s="2710"/>
      <c r="X199" s="2710"/>
      <c r="Y199" s="2710"/>
      <c r="Z199" s="2710"/>
      <c r="AA199" s="2710"/>
      <c r="AB199" s="2710"/>
      <c r="AC199" s="2710"/>
      <c r="AD199" s="2710"/>
      <c r="AE199" s="2710"/>
      <c r="AF199" s="2710"/>
      <c r="AG199" s="2710"/>
      <c r="AH199" s="2710"/>
      <c r="AI199" s="2710"/>
      <c r="AJ199" s="2710"/>
      <c r="AK199" s="2710"/>
      <c r="AL199" s="2710"/>
      <c r="AM199" s="2710"/>
      <c r="AN199" s="2710"/>
      <c r="AO199" s="2710"/>
      <c r="AP199" s="2710"/>
      <c r="AQ199" s="2710"/>
      <c r="AR199" s="2710"/>
      <c r="AS199" s="2710"/>
      <c r="AT199" s="2710"/>
      <c r="AU199" s="2710"/>
      <c r="AV199" s="2710"/>
      <c r="AW199" s="2710"/>
      <c r="AX199" s="2710"/>
      <c r="AY199" s="2710"/>
      <c r="AZ199" s="2710"/>
      <c r="BA199" s="2710"/>
      <c r="BB199" s="2710"/>
      <c r="BC199" s="2710"/>
      <c r="BD199" s="2710"/>
      <c r="BE199" s="2710"/>
      <c r="BF199" s="2710"/>
      <c r="BG199" s="2710"/>
      <c r="BH199" s="2710"/>
      <c r="BI199" s="2710"/>
      <c r="BJ199" s="2710"/>
      <c r="BK199" s="2710"/>
      <c r="BL199" s="2710"/>
      <c r="BM199" s="2710"/>
      <c r="BN199" s="2710"/>
      <c r="BO199" s="2710"/>
      <c r="BP199" s="2710"/>
      <c r="BQ199" s="2710"/>
      <c r="BR199" s="2710"/>
      <c r="BS199" s="2710"/>
      <c r="BT199" s="2710"/>
    </row>
    <row r="200" spans="1:72" x14ac:dyDescent="0.25">
      <c r="A200" s="2710"/>
      <c r="B200" s="2710"/>
      <c r="C200" s="2710"/>
      <c r="D200" s="2710"/>
      <c r="E200" s="2710"/>
      <c r="F200" s="2710"/>
      <c r="G200" s="2710"/>
      <c r="H200" s="2710"/>
      <c r="I200" s="2710"/>
      <c r="J200" s="2710"/>
      <c r="K200" s="2710"/>
      <c r="L200" s="2710"/>
      <c r="M200" s="2710"/>
      <c r="N200" s="2710"/>
      <c r="O200" s="2710"/>
      <c r="P200" s="2710"/>
      <c r="Q200" s="2710"/>
      <c r="R200" s="2710"/>
      <c r="S200" s="2710"/>
      <c r="T200" s="2710"/>
      <c r="U200" s="2710"/>
      <c r="V200" s="2710"/>
      <c r="W200" s="2710"/>
      <c r="X200" s="2710"/>
      <c r="Y200" s="2710"/>
      <c r="Z200" s="2710"/>
      <c r="AA200" s="2710"/>
      <c r="AB200" s="2710"/>
      <c r="AC200" s="2710"/>
      <c r="AD200" s="2710"/>
      <c r="AE200" s="2710"/>
      <c r="AF200" s="2710"/>
      <c r="AG200" s="2710"/>
      <c r="AH200" s="2710"/>
      <c r="AI200" s="2710"/>
      <c r="AJ200" s="2710"/>
      <c r="AK200" s="2710"/>
      <c r="AL200" s="2710"/>
      <c r="AM200" s="2710"/>
      <c r="AN200" s="2710"/>
      <c r="AO200" s="2710"/>
      <c r="AP200" s="2710"/>
      <c r="AQ200" s="2710"/>
      <c r="AR200" s="2710"/>
      <c r="AS200" s="2710"/>
      <c r="AT200" s="2710"/>
      <c r="AU200" s="2710"/>
      <c r="AV200" s="2710"/>
      <c r="AW200" s="2710"/>
      <c r="AX200" s="2710"/>
      <c r="AY200" s="2710"/>
      <c r="AZ200" s="2710"/>
      <c r="BA200" s="2710"/>
      <c r="BB200" s="2710"/>
      <c r="BC200" s="2710"/>
      <c r="BD200" s="2710"/>
      <c r="BE200" s="2710"/>
      <c r="BF200" s="2710"/>
      <c r="BG200" s="2710"/>
      <c r="BH200" s="2710"/>
      <c r="BI200" s="2710"/>
      <c r="BJ200" s="2710"/>
      <c r="BK200" s="2710"/>
      <c r="BL200" s="2710"/>
      <c r="BM200" s="2710"/>
      <c r="BN200" s="2710"/>
      <c r="BO200" s="2710"/>
      <c r="BP200" s="2710"/>
      <c r="BQ200" s="2710"/>
      <c r="BR200" s="2710"/>
      <c r="BS200" s="2710"/>
      <c r="BT200" s="2710"/>
    </row>
    <row r="201" spans="1:72" x14ac:dyDescent="0.25">
      <c r="A201" s="2710"/>
      <c r="B201" s="2710"/>
      <c r="C201" s="2710"/>
      <c r="D201" s="2710"/>
      <c r="E201" s="2710"/>
      <c r="F201" s="2710"/>
      <c r="G201" s="2710"/>
      <c r="H201" s="2710"/>
      <c r="I201" s="2710"/>
      <c r="J201" s="2710"/>
      <c r="K201" s="2710"/>
      <c r="L201" s="2710"/>
      <c r="M201" s="2710"/>
      <c r="N201" s="2710"/>
      <c r="O201" s="2710"/>
      <c r="P201" s="2710"/>
      <c r="Q201" s="2710"/>
      <c r="R201" s="2710"/>
      <c r="S201" s="2710"/>
      <c r="T201" s="2710"/>
      <c r="U201" s="2710"/>
      <c r="V201" s="2710"/>
      <c r="W201" s="2710"/>
      <c r="X201" s="2710"/>
      <c r="Y201" s="2710"/>
      <c r="Z201" s="2710"/>
      <c r="AA201" s="2710"/>
      <c r="AB201" s="2710"/>
      <c r="AC201" s="2710"/>
      <c r="AD201" s="2710"/>
      <c r="AE201" s="2710"/>
      <c r="AF201" s="2710"/>
      <c r="AG201" s="2710"/>
      <c r="AH201" s="2710"/>
      <c r="AI201" s="2710"/>
      <c r="AJ201" s="2710"/>
      <c r="AK201" s="2710"/>
      <c r="AL201" s="2710"/>
      <c r="AM201" s="2710"/>
      <c r="AN201" s="2710"/>
      <c r="AO201" s="2710"/>
      <c r="AP201" s="2710"/>
      <c r="AQ201" s="2710"/>
      <c r="AR201" s="2710"/>
      <c r="AS201" s="2710"/>
      <c r="AT201" s="2710"/>
      <c r="AU201" s="2710"/>
      <c r="AV201" s="2710"/>
      <c r="AW201" s="2710"/>
      <c r="AX201" s="2710"/>
      <c r="AY201" s="2710"/>
      <c r="AZ201" s="2710"/>
      <c r="BA201" s="2710"/>
      <c r="BB201" s="2710"/>
      <c r="BC201" s="2710"/>
      <c r="BD201" s="2710"/>
      <c r="BE201" s="2710"/>
      <c r="BF201" s="2710"/>
      <c r="BG201" s="2710"/>
      <c r="BH201" s="2710"/>
      <c r="BI201" s="2710"/>
      <c r="BJ201" s="2710"/>
      <c r="BK201" s="2710"/>
      <c r="BL201" s="2710"/>
      <c r="BM201" s="2710"/>
      <c r="BN201" s="2710"/>
      <c r="BO201" s="2710"/>
      <c r="BP201" s="2710"/>
      <c r="BQ201" s="2710"/>
      <c r="BR201" s="2710"/>
      <c r="BS201" s="2710"/>
      <c r="BT201" s="2710"/>
    </row>
    <row r="202" spans="1:72" x14ac:dyDescent="0.25">
      <c r="A202" s="2710"/>
      <c r="B202" s="2710"/>
      <c r="C202" s="2710"/>
      <c r="D202" s="2710"/>
      <c r="E202" s="2710"/>
      <c r="F202" s="2710"/>
      <c r="G202" s="2710"/>
      <c r="H202" s="2710"/>
      <c r="I202" s="2710"/>
      <c r="J202" s="2710"/>
      <c r="K202" s="2710"/>
      <c r="L202" s="2710"/>
      <c r="M202" s="2710"/>
      <c r="N202" s="2710"/>
      <c r="O202" s="2710"/>
      <c r="P202" s="2710"/>
      <c r="Q202" s="2710"/>
      <c r="R202" s="2710"/>
      <c r="S202" s="2710"/>
      <c r="T202" s="2710"/>
      <c r="U202" s="2710"/>
      <c r="V202" s="2710"/>
      <c r="W202" s="2710"/>
      <c r="X202" s="2710"/>
      <c r="Y202" s="2710"/>
      <c r="Z202" s="2710"/>
      <c r="AA202" s="2710"/>
      <c r="AB202" s="2710"/>
      <c r="AC202" s="2710"/>
      <c r="AD202" s="2710"/>
      <c r="AE202" s="2710"/>
      <c r="AF202" s="2710"/>
      <c r="AG202" s="2710"/>
      <c r="AH202" s="2710"/>
      <c r="AI202" s="2710"/>
      <c r="AJ202" s="2710"/>
      <c r="AK202" s="2710"/>
      <c r="AL202" s="2710"/>
      <c r="AM202" s="2710"/>
      <c r="AN202" s="2710"/>
      <c r="AO202" s="2710"/>
      <c r="AP202" s="2710"/>
      <c r="AQ202" s="2710"/>
      <c r="AR202" s="2710"/>
      <c r="AS202" s="2710"/>
      <c r="AT202" s="2710"/>
      <c r="AU202" s="2710"/>
      <c r="AV202" s="2710"/>
      <c r="AW202" s="2710"/>
      <c r="AX202" s="2710"/>
      <c r="AY202" s="2710"/>
      <c r="AZ202" s="2710"/>
      <c r="BA202" s="2710"/>
      <c r="BB202" s="2710"/>
      <c r="BC202" s="2710"/>
      <c r="BD202" s="2710"/>
      <c r="BE202" s="2710"/>
      <c r="BF202" s="2710"/>
      <c r="BG202" s="2710"/>
      <c r="BH202" s="2710"/>
      <c r="BI202" s="2710"/>
      <c r="BJ202" s="2710"/>
      <c r="BK202" s="2710"/>
      <c r="BL202" s="2710"/>
      <c r="BM202" s="2710"/>
      <c r="BN202" s="2710"/>
      <c r="BO202" s="2710"/>
      <c r="BP202" s="2710"/>
      <c r="BQ202" s="2710"/>
      <c r="BR202" s="2710"/>
      <c r="BS202" s="2710"/>
      <c r="BT202" s="2710"/>
    </row>
    <row r="203" spans="1:72" x14ac:dyDescent="0.25">
      <c r="A203" s="2710"/>
      <c r="B203" s="2710"/>
      <c r="C203" s="2710"/>
      <c r="D203" s="2710"/>
      <c r="E203" s="2710"/>
      <c r="F203" s="2710"/>
      <c r="G203" s="2710"/>
      <c r="H203" s="2710"/>
      <c r="I203" s="2710"/>
      <c r="J203" s="2710"/>
      <c r="K203" s="2710"/>
      <c r="L203" s="2710"/>
      <c r="M203" s="2710"/>
      <c r="N203" s="2710"/>
      <c r="O203" s="2710"/>
      <c r="P203" s="2710"/>
      <c r="Q203" s="2710"/>
      <c r="R203" s="2710"/>
      <c r="S203" s="2710"/>
      <c r="T203" s="2710"/>
      <c r="U203" s="2710"/>
      <c r="V203" s="2710"/>
      <c r="W203" s="2710"/>
      <c r="X203" s="2710"/>
      <c r="Y203" s="2710"/>
      <c r="Z203" s="2710"/>
      <c r="AA203" s="2710"/>
      <c r="AB203" s="2710"/>
      <c r="AC203" s="2710"/>
      <c r="AD203" s="2710"/>
      <c r="AE203" s="2710"/>
      <c r="AF203" s="2710"/>
      <c r="AG203" s="2710"/>
      <c r="AH203" s="2710"/>
      <c r="AI203" s="2710"/>
      <c r="AJ203" s="2710"/>
      <c r="AK203" s="2710"/>
      <c r="AL203" s="2710"/>
      <c r="AM203" s="2710"/>
      <c r="AN203" s="2710"/>
      <c r="AO203" s="2710"/>
      <c r="AP203" s="2710"/>
      <c r="AQ203" s="2710"/>
      <c r="AR203" s="2710"/>
      <c r="AS203" s="2710"/>
      <c r="AT203" s="2710"/>
      <c r="AU203" s="2710"/>
      <c r="AV203" s="2710"/>
      <c r="AW203" s="2710"/>
      <c r="AX203" s="2710"/>
      <c r="AY203" s="2710"/>
      <c r="AZ203" s="2710"/>
      <c r="BA203" s="2710"/>
      <c r="BB203" s="2710"/>
      <c r="BC203" s="2710"/>
      <c r="BD203" s="2710"/>
      <c r="BE203" s="2710"/>
      <c r="BF203" s="2710"/>
      <c r="BG203" s="2710"/>
      <c r="BH203" s="2710"/>
      <c r="BI203" s="2710"/>
      <c r="BJ203" s="2710"/>
      <c r="BK203" s="2710"/>
      <c r="BL203" s="2710"/>
      <c r="BM203" s="2710"/>
      <c r="BN203" s="2710"/>
      <c r="BO203" s="2710"/>
      <c r="BP203" s="2710"/>
      <c r="BQ203" s="2710"/>
      <c r="BR203" s="2710"/>
      <c r="BS203" s="2710"/>
      <c r="BT203" s="2710"/>
    </row>
    <row r="204" spans="1:72" x14ac:dyDescent="0.25">
      <c r="A204" s="2710"/>
      <c r="B204" s="2710"/>
      <c r="C204" s="2710"/>
      <c r="D204" s="2710"/>
      <c r="E204" s="2710"/>
      <c r="F204" s="2710"/>
      <c r="G204" s="2710"/>
      <c r="H204" s="2710"/>
      <c r="I204" s="2710"/>
      <c r="J204" s="2710"/>
      <c r="K204" s="2710"/>
      <c r="L204" s="2710"/>
      <c r="M204" s="2710"/>
      <c r="N204" s="2710"/>
      <c r="O204" s="2710"/>
      <c r="P204" s="2710"/>
      <c r="Q204" s="2710"/>
      <c r="R204" s="2710"/>
      <c r="S204" s="2710"/>
      <c r="T204" s="2710"/>
      <c r="U204" s="2710"/>
      <c r="V204" s="2710"/>
      <c r="W204" s="2710"/>
      <c r="X204" s="2710"/>
      <c r="Y204" s="2710"/>
      <c r="Z204" s="2710"/>
      <c r="AA204" s="2710"/>
      <c r="AB204" s="2710"/>
      <c r="AC204" s="2710"/>
      <c r="AD204" s="2710"/>
      <c r="AE204" s="2710"/>
      <c r="AF204" s="2710"/>
      <c r="AG204" s="2710"/>
      <c r="AH204" s="2710"/>
      <c r="AI204" s="2710"/>
      <c r="AJ204" s="2710"/>
      <c r="AK204" s="2710"/>
      <c r="AL204" s="2710"/>
      <c r="AM204" s="2710"/>
      <c r="AN204" s="2710"/>
      <c r="AO204" s="2710"/>
      <c r="AP204" s="2710"/>
      <c r="AQ204" s="2710"/>
      <c r="AR204" s="2710"/>
      <c r="AS204" s="2710"/>
      <c r="AT204" s="2710"/>
      <c r="AU204" s="2710"/>
      <c r="AV204" s="2710"/>
      <c r="AW204" s="2710"/>
      <c r="AX204" s="2710"/>
      <c r="AY204" s="2710"/>
      <c r="AZ204" s="2710"/>
      <c r="BA204" s="2710"/>
      <c r="BB204" s="2710"/>
      <c r="BC204" s="2710"/>
      <c r="BD204" s="2710"/>
      <c r="BE204" s="2710"/>
      <c r="BF204" s="2710"/>
      <c r="BG204" s="2710"/>
      <c r="BH204" s="2710"/>
      <c r="BI204" s="2710"/>
      <c r="BJ204" s="2710"/>
      <c r="BK204" s="2710"/>
      <c r="BL204" s="2710"/>
      <c r="BM204" s="2710"/>
      <c r="BN204" s="2710"/>
      <c r="BO204" s="2710"/>
      <c r="BP204" s="2710"/>
      <c r="BQ204" s="2710"/>
      <c r="BR204" s="2710"/>
      <c r="BS204" s="2710"/>
      <c r="BT204" s="2710"/>
    </row>
    <row r="205" spans="1:72" x14ac:dyDescent="0.25">
      <c r="A205" s="2710"/>
      <c r="B205" s="2710"/>
      <c r="C205" s="2710"/>
      <c r="D205" s="2710"/>
      <c r="E205" s="2710"/>
      <c r="F205" s="2710"/>
      <c r="G205" s="2710"/>
      <c r="H205" s="2710"/>
      <c r="I205" s="2710"/>
      <c r="J205" s="2710"/>
      <c r="K205" s="2710"/>
      <c r="L205" s="2710"/>
      <c r="M205" s="2710"/>
      <c r="N205" s="2710"/>
      <c r="O205" s="2710"/>
      <c r="P205" s="2710"/>
      <c r="Q205" s="2710"/>
      <c r="R205" s="2710"/>
      <c r="S205" s="2710"/>
      <c r="T205" s="2710"/>
      <c r="U205" s="2710"/>
      <c r="V205" s="2710"/>
      <c r="W205" s="2710"/>
      <c r="X205" s="2710"/>
      <c r="Y205" s="2710"/>
      <c r="Z205" s="2710"/>
      <c r="AA205" s="2710"/>
      <c r="AB205" s="2710"/>
      <c r="AC205" s="2710"/>
      <c r="AD205" s="2710"/>
      <c r="AE205" s="2710"/>
      <c r="AF205" s="2710"/>
      <c r="AG205" s="2710"/>
      <c r="AH205" s="2710"/>
      <c r="AI205" s="2710"/>
      <c r="AJ205" s="2710"/>
      <c r="AK205" s="2710"/>
      <c r="AL205" s="2710"/>
      <c r="AM205" s="2710"/>
      <c r="AN205" s="2710"/>
      <c r="AO205" s="2710"/>
      <c r="AP205" s="2710"/>
      <c r="AQ205" s="2710"/>
      <c r="AR205" s="2710"/>
      <c r="AS205" s="2710"/>
      <c r="AT205" s="2710"/>
      <c r="AU205" s="2710"/>
      <c r="AV205" s="2710"/>
      <c r="AW205" s="2710"/>
      <c r="AX205" s="2710"/>
      <c r="AY205" s="2710"/>
      <c r="AZ205" s="2710"/>
      <c r="BA205" s="2710"/>
      <c r="BB205" s="2710"/>
      <c r="BC205" s="2710"/>
      <c r="BD205" s="2710"/>
      <c r="BE205" s="2710"/>
      <c r="BF205" s="2710"/>
      <c r="BG205" s="2710"/>
      <c r="BH205" s="2710"/>
      <c r="BI205" s="2710"/>
      <c r="BJ205" s="2710"/>
      <c r="BK205" s="2710"/>
      <c r="BL205" s="2710"/>
      <c r="BM205" s="2710"/>
      <c r="BN205" s="2710"/>
      <c r="BO205" s="2710"/>
      <c r="BP205" s="2710"/>
      <c r="BQ205" s="2710"/>
      <c r="BR205" s="2710"/>
      <c r="BS205" s="2710"/>
      <c r="BT205" s="2710"/>
    </row>
    <row r="206" spans="1:72" x14ac:dyDescent="0.25">
      <c r="A206" s="2710"/>
      <c r="B206" s="2710"/>
      <c r="C206" s="2710"/>
      <c r="D206" s="2710"/>
      <c r="E206" s="2710"/>
      <c r="F206" s="2710"/>
      <c r="G206" s="2710"/>
      <c r="H206" s="2710"/>
      <c r="I206" s="2710"/>
      <c r="J206" s="2710"/>
      <c r="K206" s="2710"/>
      <c r="L206" s="2710"/>
      <c r="M206" s="2710"/>
      <c r="N206" s="2710"/>
      <c r="O206" s="2710"/>
      <c r="P206" s="2710"/>
      <c r="Q206" s="2710"/>
      <c r="R206" s="2710"/>
      <c r="S206" s="2710"/>
      <c r="T206" s="2710"/>
      <c r="U206" s="2710"/>
      <c r="V206" s="2710"/>
      <c r="W206" s="2710"/>
      <c r="X206" s="2710"/>
      <c r="Y206" s="2710"/>
      <c r="Z206" s="2710"/>
      <c r="AA206" s="2710"/>
      <c r="AB206" s="2710"/>
      <c r="AC206" s="2710"/>
      <c r="AD206" s="2710"/>
      <c r="AE206" s="2710"/>
      <c r="AF206" s="2710"/>
      <c r="AG206" s="2710"/>
      <c r="AH206" s="2710"/>
      <c r="AI206" s="2710"/>
      <c r="AJ206" s="2710"/>
      <c r="AK206" s="2710"/>
      <c r="AL206" s="2710"/>
      <c r="AM206" s="2710"/>
      <c r="AN206" s="2710"/>
      <c r="AO206" s="2710"/>
      <c r="AP206" s="2710"/>
      <c r="AQ206" s="2710"/>
      <c r="AR206" s="2710"/>
      <c r="AS206" s="2710"/>
      <c r="AT206" s="2710"/>
      <c r="AU206" s="2710"/>
      <c r="AV206" s="2710"/>
      <c r="AW206" s="2710"/>
      <c r="AX206" s="2710"/>
      <c r="AY206" s="2710"/>
      <c r="AZ206" s="2710"/>
      <c r="BA206" s="2710"/>
      <c r="BB206" s="2710"/>
      <c r="BC206" s="2710"/>
      <c r="BD206" s="2710"/>
      <c r="BE206" s="2710"/>
      <c r="BF206" s="2710"/>
      <c r="BG206" s="2710"/>
      <c r="BH206" s="2710"/>
      <c r="BI206" s="2710"/>
      <c r="BJ206" s="2710"/>
      <c r="BK206" s="2710"/>
      <c r="BL206" s="2710"/>
      <c r="BM206" s="2710"/>
      <c r="BN206" s="2710"/>
      <c r="BO206" s="2710"/>
      <c r="BP206" s="2710"/>
      <c r="BQ206" s="2710"/>
      <c r="BR206" s="2710"/>
      <c r="BS206" s="2710"/>
      <c r="BT206" s="2710"/>
    </row>
    <row r="207" spans="1:72" x14ac:dyDescent="0.25">
      <c r="A207" s="2710"/>
      <c r="B207" s="2710"/>
      <c r="C207" s="2710"/>
      <c r="D207" s="2710"/>
      <c r="E207" s="2710"/>
      <c r="F207" s="2710"/>
      <c r="G207" s="2710"/>
      <c r="H207" s="2710"/>
      <c r="I207" s="2710"/>
      <c r="J207" s="2710"/>
      <c r="K207" s="2710"/>
      <c r="L207" s="2710"/>
      <c r="M207" s="2710"/>
      <c r="N207" s="2710"/>
      <c r="O207" s="2710"/>
      <c r="P207" s="2710"/>
      <c r="Q207" s="2710"/>
      <c r="R207" s="2710"/>
      <c r="S207" s="2710"/>
      <c r="T207" s="2710"/>
      <c r="U207" s="2710"/>
      <c r="V207" s="2710"/>
      <c r="W207" s="2710"/>
      <c r="X207" s="2710"/>
      <c r="Y207" s="2710"/>
      <c r="Z207" s="2710"/>
      <c r="AA207" s="2710"/>
      <c r="AB207" s="2710"/>
      <c r="AC207" s="2710"/>
      <c r="AD207" s="2710"/>
      <c r="AE207" s="2710"/>
      <c r="AF207" s="2710"/>
      <c r="AG207" s="2710"/>
      <c r="AH207" s="2710"/>
      <c r="AI207" s="2710"/>
      <c r="AJ207" s="2710"/>
      <c r="AK207" s="2710"/>
      <c r="AL207" s="2710"/>
      <c r="AM207" s="2710"/>
      <c r="AN207" s="2710"/>
      <c r="AO207" s="2710"/>
      <c r="AP207" s="2710"/>
      <c r="AQ207" s="2710"/>
      <c r="AR207" s="2710"/>
      <c r="AS207" s="2710"/>
      <c r="AT207" s="2710"/>
      <c r="AU207" s="2710"/>
      <c r="AV207" s="2710"/>
      <c r="AW207" s="2710"/>
      <c r="AX207" s="2710"/>
      <c r="AY207" s="2710"/>
      <c r="AZ207" s="2710"/>
      <c r="BA207" s="2710"/>
      <c r="BB207" s="2710"/>
      <c r="BC207" s="2710"/>
      <c r="BD207" s="2710"/>
      <c r="BE207" s="2710"/>
      <c r="BF207" s="2710"/>
      <c r="BG207" s="2710"/>
      <c r="BH207" s="2710"/>
      <c r="BI207" s="2710"/>
      <c r="BJ207" s="2710"/>
      <c r="BK207" s="2710"/>
      <c r="BL207" s="2710"/>
      <c r="BM207" s="2710"/>
      <c r="BN207" s="2710"/>
      <c r="BO207" s="2710"/>
      <c r="BP207" s="2710"/>
      <c r="BQ207" s="2710"/>
      <c r="BR207" s="2710"/>
      <c r="BS207" s="2710"/>
      <c r="BT207" s="2710"/>
    </row>
    <row r="208" spans="1:72" x14ac:dyDescent="0.25">
      <c r="A208" s="2710"/>
      <c r="B208" s="2710"/>
      <c r="C208" s="2710"/>
      <c r="D208" s="2710"/>
      <c r="E208" s="2710"/>
      <c r="F208" s="2710"/>
      <c r="G208" s="2710"/>
      <c r="H208" s="2710"/>
      <c r="I208" s="2710"/>
      <c r="J208" s="2710"/>
      <c r="K208" s="2710"/>
      <c r="L208" s="2710"/>
      <c r="M208" s="2710"/>
      <c r="N208" s="2710"/>
      <c r="O208" s="2710"/>
      <c r="P208" s="2710"/>
      <c r="Q208" s="2710"/>
      <c r="R208" s="2710"/>
      <c r="S208" s="2710"/>
      <c r="T208" s="2710"/>
      <c r="U208" s="2710"/>
      <c r="V208" s="2710"/>
      <c r="W208" s="2710"/>
      <c r="X208" s="2710"/>
      <c r="Y208" s="2710"/>
      <c r="Z208" s="2710"/>
      <c r="AA208" s="2710"/>
      <c r="AB208" s="2710"/>
      <c r="AC208" s="2710"/>
      <c r="AD208" s="2710"/>
      <c r="AE208" s="2710"/>
      <c r="AF208" s="2710"/>
      <c r="AG208" s="2710"/>
      <c r="AH208" s="2710"/>
      <c r="AI208" s="2710"/>
      <c r="AJ208" s="2710"/>
      <c r="AK208" s="2710"/>
      <c r="AL208" s="2710"/>
      <c r="AM208" s="2710"/>
      <c r="AN208" s="2710"/>
      <c r="AO208" s="2710"/>
      <c r="AP208" s="2710"/>
      <c r="AQ208" s="2710"/>
      <c r="AR208" s="2710"/>
      <c r="AS208" s="2710"/>
      <c r="AT208" s="2710"/>
      <c r="AU208" s="2710"/>
      <c r="AV208" s="2710"/>
      <c r="AW208" s="2710"/>
      <c r="AX208" s="2710"/>
      <c r="AY208" s="2710"/>
      <c r="AZ208" s="2710"/>
      <c r="BA208" s="2710"/>
      <c r="BB208" s="2710"/>
      <c r="BC208" s="2710"/>
      <c r="BD208" s="2710"/>
      <c r="BE208" s="2710"/>
      <c r="BF208" s="2710"/>
      <c r="BG208" s="2710"/>
      <c r="BH208" s="2710"/>
      <c r="BI208" s="2710"/>
      <c r="BJ208" s="2710"/>
      <c r="BK208" s="2710"/>
      <c r="BL208" s="2710"/>
      <c r="BM208" s="2710"/>
      <c r="BN208" s="2710"/>
      <c r="BO208" s="2710"/>
      <c r="BP208" s="2710"/>
      <c r="BQ208" s="2710"/>
      <c r="BR208" s="2710"/>
      <c r="BS208" s="2710"/>
      <c r="BT208" s="2710"/>
    </row>
    <row r="209" spans="1:72" x14ac:dyDescent="0.25">
      <c r="A209" s="2710"/>
      <c r="B209" s="2710"/>
      <c r="C209" s="2710"/>
      <c r="D209" s="2710"/>
      <c r="E209" s="2710"/>
      <c r="F209" s="2710"/>
      <c r="G209" s="2710"/>
      <c r="H209" s="2710"/>
      <c r="I209" s="2710"/>
      <c r="J209" s="2710"/>
      <c r="K209" s="2710"/>
      <c r="L209" s="2710"/>
      <c r="M209" s="2710"/>
      <c r="N209" s="2710"/>
      <c r="O209" s="2710"/>
      <c r="P209" s="2710"/>
      <c r="Q209" s="2710"/>
      <c r="R209" s="2710"/>
      <c r="S209" s="2710"/>
      <c r="T209" s="2710"/>
      <c r="U209" s="2710"/>
      <c r="V209" s="2710"/>
      <c r="W209" s="2710"/>
      <c r="X209" s="2710"/>
      <c r="Y209" s="2710"/>
      <c r="Z209" s="2710"/>
      <c r="AA209" s="2710"/>
      <c r="AB209" s="2710"/>
      <c r="AC209" s="2710"/>
      <c r="AD209" s="2710"/>
      <c r="AE209" s="2710"/>
      <c r="AF209" s="2710"/>
      <c r="AG209" s="2710"/>
      <c r="AH209" s="2710"/>
      <c r="AI209" s="2710"/>
      <c r="AJ209" s="2710"/>
      <c r="AK209" s="2710"/>
      <c r="AL209" s="2710"/>
      <c r="AM209" s="2710"/>
      <c r="AN209" s="2710"/>
      <c r="AO209" s="2710"/>
      <c r="AP209" s="2710"/>
      <c r="AQ209" s="2710"/>
      <c r="AR209" s="2710"/>
      <c r="AS209" s="2710"/>
      <c r="AT209" s="2710"/>
      <c r="AU209" s="2710"/>
      <c r="AV209" s="2710"/>
      <c r="AW209" s="2710"/>
      <c r="AX209" s="2710"/>
      <c r="AY209" s="2710"/>
      <c r="AZ209" s="2710"/>
      <c r="BA209" s="2710"/>
      <c r="BB209" s="2710"/>
      <c r="BC209" s="2710"/>
      <c r="BD209" s="2710"/>
      <c r="BE209" s="2710"/>
      <c r="BF209" s="2710"/>
      <c r="BG209" s="2710"/>
      <c r="BH209" s="2710"/>
      <c r="BI209" s="2710"/>
      <c r="BJ209" s="2710"/>
      <c r="BK209" s="2710"/>
      <c r="BL209" s="2710"/>
      <c r="BM209" s="2710"/>
      <c r="BN209" s="2710"/>
      <c r="BO209" s="2710"/>
      <c r="BP209" s="2710"/>
      <c r="BQ209" s="2710"/>
      <c r="BR209" s="2710"/>
      <c r="BS209" s="2710"/>
      <c r="BT209" s="2710"/>
    </row>
    <row r="210" spans="1:72" x14ac:dyDescent="0.25">
      <c r="A210" s="2710"/>
      <c r="B210" s="2710"/>
      <c r="C210" s="2710"/>
      <c r="D210" s="2710"/>
      <c r="E210" s="2710"/>
      <c r="F210" s="2710"/>
      <c r="G210" s="2710"/>
      <c r="H210" s="2710"/>
      <c r="I210" s="2710"/>
      <c r="J210" s="2710"/>
      <c r="K210" s="2710"/>
      <c r="L210" s="2710"/>
      <c r="M210" s="2710"/>
      <c r="N210" s="2710"/>
      <c r="O210" s="2710"/>
      <c r="P210" s="2710"/>
      <c r="Q210" s="2710"/>
      <c r="R210" s="2710"/>
      <c r="S210" s="2710"/>
      <c r="T210" s="2710"/>
      <c r="U210" s="2710"/>
      <c r="V210" s="2710"/>
      <c r="W210" s="2710"/>
      <c r="X210" s="2710"/>
      <c r="Y210" s="2710"/>
      <c r="Z210" s="2710"/>
      <c r="AA210" s="2710"/>
      <c r="AB210" s="2710"/>
      <c r="AC210" s="2710"/>
      <c r="AD210" s="2710"/>
      <c r="AE210" s="2710"/>
      <c r="AF210" s="2710"/>
      <c r="AG210" s="2710"/>
      <c r="AH210" s="2710"/>
      <c r="AI210" s="2710"/>
      <c r="AJ210" s="2710"/>
      <c r="AK210" s="2710"/>
      <c r="AL210" s="2710"/>
      <c r="AM210" s="2710"/>
      <c r="AN210" s="2710"/>
      <c r="AO210" s="2710"/>
      <c r="AP210" s="2710"/>
      <c r="AQ210" s="2710"/>
      <c r="AR210" s="2710"/>
      <c r="AS210" s="2710"/>
      <c r="AT210" s="2710"/>
      <c r="AU210" s="2710"/>
      <c r="AV210" s="2710"/>
      <c r="AW210" s="2710"/>
      <c r="AX210" s="2710"/>
      <c r="AY210" s="2710"/>
      <c r="AZ210" s="2710"/>
      <c r="BA210" s="2710"/>
      <c r="BB210" s="2710"/>
      <c r="BC210" s="2710"/>
      <c r="BD210" s="2710"/>
      <c r="BE210" s="2710"/>
      <c r="BF210" s="2710"/>
      <c r="BG210" s="2710"/>
      <c r="BH210" s="2710"/>
      <c r="BI210" s="2710"/>
      <c r="BJ210" s="2710"/>
      <c r="BK210" s="2710"/>
      <c r="BL210" s="2710"/>
      <c r="BM210" s="2710"/>
      <c r="BN210" s="2710"/>
      <c r="BO210" s="2710"/>
      <c r="BP210" s="2710"/>
      <c r="BQ210" s="2710"/>
      <c r="BR210" s="2710"/>
      <c r="BS210" s="2710"/>
      <c r="BT210" s="2710"/>
    </row>
    <row r="211" spans="1:72" x14ac:dyDescent="0.25">
      <c r="A211" s="2710"/>
      <c r="B211" s="2710"/>
      <c r="C211" s="2710"/>
      <c r="D211" s="2710"/>
      <c r="E211" s="2710"/>
      <c r="F211" s="2710"/>
      <c r="G211" s="2710"/>
      <c r="H211" s="2710"/>
      <c r="I211" s="2710"/>
      <c r="J211" s="2710"/>
      <c r="K211" s="2710"/>
      <c r="L211" s="2710"/>
      <c r="M211" s="2710"/>
      <c r="N211" s="2710"/>
      <c r="O211" s="2710"/>
      <c r="P211" s="2710"/>
      <c r="Q211" s="2710"/>
      <c r="R211" s="2710"/>
      <c r="S211" s="2710"/>
      <c r="T211" s="2710"/>
      <c r="U211" s="2710"/>
      <c r="V211" s="2710"/>
      <c r="W211" s="2710"/>
      <c r="X211" s="2710"/>
      <c r="Y211" s="2710"/>
      <c r="Z211" s="2710"/>
      <c r="AA211" s="2710"/>
      <c r="AB211" s="2710"/>
      <c r="AC211" s="2710"/>
      <c r="AD211" s="2710"/>
      <c r="AE211" s="2710"/>
      <c r="AF211" s="2710"/>
      <c r="AG211" s="2710"/>
      <c r="AH211" s="2710"/>
      <c r="AI211" s="2710"/>
      <c r="AJ211" s="2710"/>
      <c r="AK211" s="2710"/>
      <c r="AL211" s="2710"/>
      <c r="AM211" s="2710"/>
      <c r="AN211" s="2710"/>
      <c r="AO211" s="2710"/>
      <c r="AP211" s="2710"/>
      <c r="AQ211" s="2710"/>
      <c r="AR211" s="2710"/>
      <c r="AS211" s="2710"/>
      <c r="AT211" s="2710"/>
      <c r="AU211" s="2710"/>
      <c r="AV211" s="2710"/>
      <c r="AW211" s="2710"/>
      <c r="AX211" s="2710"/>
      <c r="AY211" s="2710"/>
      <c r="AZ211" s="2710"/>
      <c r="BA211" s="2710"/>
      <c r="BB211" s="2710"/>
      <c r="BC211" s="2710"/>
      <c r="BD211" s="2710"/>
      <c r="BE211" s="2710"/>
      <c r="BF211" s="2710"/>
      <c r="BG211" s="2710"/>
      <c r="BH211" s="2710"/>
      <c r="BI211" s="2710"/>
      <c r="BJ211" s="2710"/>
      <c r="BK211" s="2710"/>
      <c r="BL211" s="2710"/>
      <c r="BM211" s="2710"/>
      <c r="BN211" s="2710"/>
      <c r="BO211" s="2710"/>
      <c r="BP211" s="2710"/>
      <c r="BQ211" s="2710"/>
      <c r="BR211" s="2710"/>
      <c r="BS211" s="2710"/>
      <c r="BT211" s="2710"/>
    </row>
    <row r="212" spans="1:72" x14ac:dyDescent="0.25">
      <c r="A212" s="2710"/>
      <c r="B212" s="2710"/>
      <c r="C212" s="2710"/>
      <c r="D212" s="2710"/>
      <c r="E212" s="2710"/>
      <c r="F212" s="2710"/>
      <c r="G212" s="2710"/>
      <c r="H212" s="2710"/>
      <c r="I212" s="2710"/>
      <c r="J212" s="2710"/>
      <c r="K212" s="2710"/>
      <c r="L212" s="2710"/>
      <c r="M212" s="2710"/>
      <c r="N212" s="2710"/>
      <c r="O212" s="2710"/>
      <c r="P212" s="2710"/>
      <c r="Q212" s="2710"/>
      <c r="R212" s="2710"/>
      <c r="S212" s="2710"/>
      <c r="T212" s="2710"/>
      <c r="U212" s="2710"/>
      <c r="V212" s="2710"/>
      <c r="W212" s="2710"/>
      <c r="X212" s="2710"/>
      <c r="Y212" s="2710"/>
      <c r="Z212" s="2710"/>
      <c r="AA212" s="2710"/>
      <c r="AB212" s="2710"/>
      <c r="AC212" s="2710"/>
      <c r="AD212" s="2710"/>
      <c r="AE212" s="2710"/>
      <c r="AF212" s="2710"/>
      <c r="AG212" s="2710"/>
      <c r="AH212" s="2710"/>
      <c r="AI212" s="2710"/>
      <c r="AJ212" s="2710"/>
      <c r="AK212" s="2710"/>
      <c r="AL212" s="2710"/>
      <c r="AM212" s="2710"/>
      <c r="AN212" s="2710"/>
      <c r="AO212" s="2710"/>
      <c r="AP212" s="2710"/>
      <c r="AQ212" s="2710"/>
      <c r="AR212" s="2710"/>
      <c r="AS212" s="2710"/>
      <c r="AT212" s="2710"/>
      <c r="AU212" s="2710"/>
      <c r="AV212" s="2710"/>
      <c r="AW212" s="2710"/>
      <c r="AX212" s="2710"/>
      <c r="AY212" s="2710"/>
      <c r="AZ212" s="2710"/>
      <c r="BA212" s="2710"/>
      <c r="BB212" s="2710"/>
      <c r="BC212" s="2710"/>
      <c r="BD212" s="2710"/>
      <c r="BE212" s="2710"/>
      <c r="BF212" s="2710"/>
      <c r="BG212" s="2710"/>
      <c r="BH212" s="2710"/>
      <c r="BI212" s="2710"/>
      <c r="BJ212" s="2710"/>
      <c r="BK212" s="2710"/>
      <c r="BL212" s="2710"/>
      <c r="BM212" s="2710"/>
      <c r="BN212" s="2710"/>
      <c r="BO212" s="2710"/>
      <c r="BP212" s="2710"/>
      <c r="BQ212" s="2710"/>
      <c r="BR212" s="2710"/>
      <c r="BS212" s="2710"/>
      <c r="BT212" s="2710"/>
    </row>
    <row r="213" spans="1:72" x14ac:dyDescent="0.25">
      <c r="A213" s="2710"/>
      <c r="B213" s="2710"/>
      <c r="C213" s="2710"/>
      <c r="D213" s="2710"/>
      <c r="E213" s="2710"/>
      <c r="F213" s="2710"/>
      <c r="G213" s="2710"/>
      <c r="H213" s="2710"/>
      <c r="I213" s="2710"/>
      <c r="J213" s="2710"/>
      <c r="K213" s="2710"/>
      <c r="L213" s="2710"/>
      <c r="M213" s="2710"/>
      <c r="N213" s="2710"/>
      <c r="O213" s="2710"/>
      <c r="P213" s="2710"/>
      <c r="Q213" s="2710"/>
      <c r="R213" s="2710"/>
      <c r="S213" s="2710"/>
      <c r="T213" s="2710"/>
      <c r="U213" s="2710"/>
      <c r="V213" s="2710"/>
      <c r="W213" s="2710"/>
      <c r="X213" s="2710"/>
      <c r="Y213" s="2710"/>
      <c r="Z213" s="2710"/>
      <c r="AA213" s="2710"/>
      <c r="AB213" s="2710"/>
      <c r="AC213" s="2710"/>
      <c r="AD213" s="2710"/>
      <c r="AE213" s="2710"/>
      <c r="AF213" s="2710"/>
      <c r="AG213" s="2710"/>
      <c r="AH213" s="2710"/>
      <c r="AI213" s="2710"/>
      <c r="AJ213" s="2710"/>
      <c r="AK213" s="2710"/>
      <c r="AL213" s="2710"/>
      <c r="AM213" s="2710"/>
      <c r="AN213" s="2710"/>
      <c r="AO213" s="2710"/>
      <c r="AP213" s="2710"/>
      <c r="AQ213" s="2710"/>
      <c r="AR213" s="2710"/>
      <c r="AS213" s="2710"/>
      <c r="AT213" s="2710"/>
      <c r="AU213" s="2710"/>
      <c r="AV213" s="2710"/>
      <c r="AW213" s="2710"/>
      <c r="AX213" s="2710"/>
      <c r="AY213" s="2710"/>
      <c r="AZ213" s="2710"/>
      <c r="BA213" s="2710"/>
      <c r="BB213" s="2710"/>
      <c r="BC213" s="2710"/>
      <c r="BD213" s="2710"/>
      <c r="BE213" s="2710"/>
      <c r="BF213" s="2710"/>
      <c r="BG213" s="2710"/>
      <c r="BH213" s="2710"/>
      <c r="BI213" s="2710"/>
      <c r="BJ213" s="2710"/>
      <c r="BK213" s="2710"/>
      <c r="BL213" s="2710"/>
      <c r="BM213" s="2710"/>
      <c r="BN213" s="2710"/>
      <c r="BO213" s="2710"/>
      <c r="BP213" s="2710"/>
      <c r="BQ213" s="2710"/>
      <c r="BR213" s="2710"/>
      <c r="BS213" s="2710"/>
      <c r="BT213" s="2710"/>
    </row>
    <row r="214" spans="1:72" x14ac:dyDescent="0.25">
      <c r="A214" s="2710"/>
      <c r="B214" s="2710"/>
      <c r="C214" s="2710"/>
      <c r="D214" s="2710"/>
      <c r="E214" s="2710"/>
      <c r="F214" s="2710"/>
      <c r="G214" s="2710"/>
      <c r="H214" s="2710"/>
      <c r="I214" s="2710"/>
      <c r="J214" s="2710"/>
      <c r="K214" s="2710"/>
      <c r="L214" s="2710"/>
      <c r="M214" s="2710"/>
      <c r="N214" s="2710"/>
      <c r="O214" s="2710"/>
      <c r="P214" s="2710"/>
      <c r="Q214" s="2710"/>
      <c r="R214" s="2710"/>
      <c r="S214" s="2710"/>
      <c r="T214" s="2710"/>
      <c r="U214" s="2710"/>
      <c r="V214" s="2710"/>
      <c r="W214" s="2710"/>
      <c r="X214" s="2710"/>
      <c r="Y214" s="2710"/>
      <c r="Z214" s="2710"/>
      <c r="AA214" s="2710"/>
      <c r="AB214" s="2710"/>
      <c r="AC214" s="2710"/>
      <c r="AD214" s="2710"/>
      <c r="AE214" s="2710"/>
      <c r="AF214" s="2710"/>
      <c r="AG214" s="2710"/>
      <c r="AH214" s="2710"/>
      <c r="AI214" s="2710"/>
      <c r="AJ214" s="2710"/>
      <c r="AK214" s="2710"/>
      <c r="AL214" s="2710"/>
      <c r="AM214" s="2710"/>
      <c r="AN214" s="2710"/>
      <c r="AO214" s="2710"/>
      <c r="AP214" s="2710"/>
      <c r="AQ214" s="2710"/>
      <c r="AR214" s="2710"/>
      <c r="AS214" s="2710"/>
      <c r="AT214" s="2710"/>
      <c r="AU214" s="2710"/>
      <c r="AV214" s="2710"/>
      <c r="AW214" s="2710"/>
      <c r="AX214" s="2710"/>
      <c r="AY214" s="2710"/>
      <c r="AZ214" s="2710"/>
      <c r="BA214" s="2710"/>
      <c r="BB214" s="2710"/>
      <c r="BC214" s="2710"/>
      <c r="BD214" s="2710"/>
      <c r="BE214" s="2710"/>
      <c r="BF214" s="2710"/>
      <c r="BG214" s="2710"/>
      <c r="BH214" s="2710"/>
      <c r="BI214" s="2710"/>
      <c r="BJ214" s="2710"/>
      <c r="BK214" s="2710"/>
      <c r="BL214" s="2710"/>
      <c r="BM214" s="2710"/>
      <c r="BN214" s="2710"/>
      <c r="BO214" s="2710"/>
      <c r="BP214" s="2710"/>
      <c r="BQ214" s="2710"/>
      <c r="BR214" s="2710"/>
      <c r="BS214" s="2710"/>
      <c r="BT214" s="2710"/>
    </row>
    <row r="215" spans="1:72" x14ac:dyDescent="0.25">
      <c r="A215" s="2710"/>
      <c r="B215" s="2710"/>
      <c r="C215" s="2710"/>
      <c r="D215" s="2710"/>
      <c r="E215" s="2710"/>
      <c r="F215" s="2710"/>
      <c r="G215" s="2710"/>
      <c r="H215" s="2710"/>
      <c r="I215" s="2710"/>
      <c r="J215" s="2710"/>
      <c r="K215" s="2710"/>
      <c r="L215" s="2710"/>
      <c r="M215" s="2710"/>
      <c r="N215" s="2710"/>
      <c r="O215" s="2710"/>
      <c r="P215" s="2710"/>
      <c r="Q215" s="2710"/>
      <c r="R215" s="2710"/>
      <c r="S215" s="2710"/>
      <c r="T215" s="2710"/>
      <c r="U215" s="2710"/>
      <c r="V215" s="2710"/>
      <c r="W215" s="2710"/>
      <c r="X215" s="2710"/>
      <c r="Y215" s="2710"/>
      <c r="Z215" s="2710"/>
      <c r="AA215" s="2710"/>
      <c r="AB215" s="2710"/>
      <c r="AC215" s="2710"/>
      <c r="AD215" s="2710"/>
      <c r="AE215" s="2710"/>
      <c r="AF215" s="2710"/>
      <c r="AG215" s="2710"/>
      <c r="AH215" s="2710"/>
      <c r="AI215" s="2710"/>
      <c r="AJ215" s="2710"/>
      <c r="AK215" s="2710"/>
      <c r="AL215" s="2710"/>
      <c r="AM215" s="2710"/>
      <c r="AN215" s="2710"/>
      <c r="AO215" s="2710"/>
      <c r="AP215" s="2710"/>
      <c r="AQ215" s="2710"/>
      <c r="AR215" s="2710"/>
      <c r="AS215" s="2710"/>
      <c r="AT215" s="2710"/>
      <c r="AU215" s="2710"/>
      <c r="AV215" s="2710"/>
      <c r="AW215" s="2710"/>
      <c r="AX215" s="2710"/>
      <c r="AY215" s="2710"/>
      <c r="AZ215" s="2710"/>
      <c r="BA215" s="2710"/>
      <c r="BB215" s="2710"/>
      <c r="BC215" s="2710"/>
      <c r="BD215" s="2710"/>
      <c r="BE215" s="2710"/>
      <c r="BF215" s="2710"/>
      <c r="BG215" s="2710"/>
      <c r="BH215" s="2710"/>
      <c r="BI215" s="2710"/>
      <c r="BJ215" s="2710"/>
      <c r="BK215" s="2710"/>
      <c r="BL215" s="2710"/>
      <c r="BM215" s="2710"/>
      <c r="BN215" s="2710"/>
      <c r="BO215" s="2710"/>
      <c r="BP215" s="2710"/>
      <c r="BQ215" s="2710"/>
      <c r="BR215" s="2710"/>
      <c r="BS215" s="2710"/>
      <c r="BT215" s="2710"/>
    </row>
    <row r="216" spans="1:72" x14ac:dyDescent="0.25">
      <c r="A216" s="2710"/>
      <c r="B216" s="2710"/>
      <c r="C216" s="2710"/>
      <c r="D216" s="2710"/>
      <c r="E216" s="2710"/>
      <c r="F216" s="2710"/>
      <c r="G216" s="2710"/>
      <c r="H216" s="2710"/>
      <c r="I216" s="2710"/>
      <c r="J216" s="2710"/>
      <c r="K216" s="2710"/>
      <c r="L216" s="2710"/>
      <c r="M216" s="2710"/>
      <c r="N216" s="2710"/>
      <c r="O216" s="2710"/>
      <c r="P216" s="2710"/>
      <c r="Q216" s="2710"/>
      <c r="R216" s="2710"/>
      <c r="S216" s="2710"/>
      <c r="T216" s="2710"/>
      <c r="U216" s="2710"/>
      <c r="V216" s="2710"/>
      <c r="W216" s="2710"/>
      <c r="X216" s="2710"/>
      <c r="Y216" s="2710"/>
      <c r="Z216" s="2710"/>
      <c r="AA216" s="2710"/>
      <c r="AB216" s="2710"/>
      <c r="AC216" s="2710"/>
      <c r="AD216" s="2710"/>
      <c r="AE216" s="2710"/>
      <c r="AF216" s="2710"/>
      <c r="AG216" s="2710"/>
      <c r="AH216" s="2710"/>
      <c r="AI216" s="2710"/>
      <c r="AJ216" s="2710"/>
      <c r="AK216" s="2710"/>
      <c r="AL216" s="2710"/>
      <c r="AM216" s="2710"/>
      <c r="AN216" s="2710"/>
      <c r="AO216" s="2710"/>
      <c r="AP216" s="2710"/>
      <c r="AQ216" s="2710"/>
      <c r="AR216" s="2710"/>
      <c r="AS216" s="2710"/>
      <c r="AT216" s="2710"/>
      <c r="AU216" s="2710"/>
      <c r="AV216" s="2710"/>
      <c r="AW216" s="2710"/>
      <c r="AX216" s="2710"/>
      <c r="AY216" s="2710"/>
      <c r="AZ216" s="2710"/>
      <c r="BA216" s="2710"/>
      <c r="BB216" s="2710"/>
      <c r="BC216" s="2710"/>
      <c r="BD216" s="2710"/>
      <c r="BE216" s="2710"/>
      <c r="BF216" s="2710"/>
      <c r="BG216" s="2710"/>
      <c r="BH216" s="2710"/>
      <c r="BI216" s="2710"/>
      <c r="BJ216" s="2710"/>
      <c r="BK216" s="2710"/>
      <c r="BL216" s="2710"/>
      <c r="BM216" s="2710"/>
      <c r="BN216" s="2710"/>
      <c r="BO216" s="2710"/>
      <c r="BP216" s="2710"/>
      <c r="BQ216" s="2710"/>
      <c r="BR216" s="2710"/>
      <c r="BS216" s="2710"/>
      <c r="BT216" s="2710"/>
    </row>
    <row r="217" spans="1:72" x14ac:dyDescent="0.25">
      <c r="A217" s="2710"/>
      <c r="B217" s="2710"/>
      <c r="C217" s="2710"/>
      <c r="D217" s="2710"/>
      <c r="E217" s="2710"/>
      <c r="F217" s="2710"/>
      <c r="G217" s="2710"/>
      <c r="H217" s="2710"/>
      <c r="I217" s="2710"/>
      <c r="J217" s="2710"/>
      <c r="K217" s="2710"/>
      <c r="L217" s="2710"/>
      <c r="M217" s="2710"/>
      <c r="N217" s="2710"/>
      <c r="O217" s="2710"/>
      <c r="P217" s="2710"/>
      <c r="Q217" s="2710"/>
      <c r="R217" s="2710"/>
      <c r="S217" s="2710"/>
      <c r="T217" s="2710"/>
      <c r="U217" s="2710"/>
      <c r="V217" s="2710"/>
      <c r="W217" s="2710"/>
      <c r="X217" s="2710"/>
      <c r="Y217" s="2710"/>
      <c r="Z217" s="2710"/>
      <c r="AA217" s="2710"/>
      <c r="AB217" s="2710"/>
      <c r="AC217" s="2710"/>
      <c r="AD217" s="2710"/>
      <c r="AE217" s="2710"/>
      <c r="AF217" s="2710"/>
      <c r="AG217" s="2710"/>
      <c r="AH217" s="2710"/>
      <c r="AI217" s="2710"/>
      <c r="AJ217" s="2710"/>
      <c r="AK217" s="2710"/>
      <c r="AL217" s="2710"/>
      <c r="AM217" s="2710"/>
      <c r="AN217" s="2710"/>
      <c r="AO217" s="2710"/>
      <c r="AP217" s="2710"/>
      <c r="AQ217" s="2710"/>
      <c r="AR217" s="2710"/>
      <c r="AS217" s="2710"/>
      <c r="AT217" s="2710"/>
      <c r="AU217" s="2710"/>
      <c r="AV217" s="2710"/>
      <c r="AW217" s="2710"/>
      <c r="AX217" s="2710"/>
      <c r="AY217" s="2710"/>
      <c r="AZ217" s="2710"/>
      <c r="BA217" s="2710"/>
      <c r="BB217" s="2710"/>
      <c r="BC217" s="2710"/>
      <c r="BD217" s="2710"/>
      <c r="BE217" s="2710"/>
      <c r="BF217" s="2710"/>
      <c r="BG217" s="2710"/>
      <c r="BH217" s="2710"/>
      <c r="BI217" s="2710"/>
      <c r="BJ217" s="2710"/>
      <c r="BK217" s="2710"/>
      <c r="BL217" s="2710"/>
      <c r="BM217" s="2710"/>
      <c r="BN217" s="2710"/>
      <c r="BO217" s="2710"/>
      <c r="BP217" s="2710"/>
      <c r="BQ217" s="2710"/>
      <c r="BR217" s="2710"/>
      <c r="BS217" s="2710"/>
      <c r="BT217" s="2710"/>
    </row>
    <row r="218" spans="1:72" x14ac:dyDescent="0.25">
      <c r="A218" s="2710"/>
      <c r="B218" s="2710"/>
      <c r="C218" s="2710"/>
      <c r="D218" s="2710"/>
      <c r="E218" s="2710"/>
      <c r="F218" s="2710"/>
      <c r="G218" s="2710"/>
      <c r="H218" s="2710"/>
      <c r="I218" s="2710"/>
      <c r="J218" s="2710"/>
      <c r="K218" s="2710"/>
      <c r="L218" s="2710"/>
      <c r="M218" s="2710"/>
      <c r="N218" s="2710"/>
      <c r="O218" s="2710"/>
      <c r="P218" s="2710"/>
      <c r="Q218" s="2710"/>
      <c r="R218" s="2710"/>
      <c r="S218" s="2710"/>
      <c r="T218" s="2710"/>
      <c r="U218" s="2710"/>
      <c r="V218" s="2710"/>
      <c r="W218" s="2710"/>
      <c r="X218" s="2710"/>
      <c r="Y218" s="2710"/>
      <c r="Z218" s="2710"/>
      <c r="AA218" s="2710"/>
      <c r="AB218" s="2710"/>
      <c r="AC218" s="2710"/>
      <c r="AD218" s="2710"/>
      <c r="AE218" s="2710"/>
      <c r="AF218" s="2710"/>
      <c r="AG218" s="2710"/>
      <c r="AH218" s="2710"/>
      <c r="AI218" s="2710"/>
      <c r="AJ218" s="2710"/>
      <c r="AK218" s="2710"/>
      <c r="AL218" s="2710"/>
      <c r="AM218" s="2710"/>
      <c r="AN218" s="2710"/>
      <c r="AO218" s="2710"/>
      <c r="AP218" s="2710"/>
      <c r="AQ218" s="2710"/>
      <c r="AR218" s="2710"/>
      <c r="AS218" s="2710"/>
      <c r="AT218" s="2710"/>
      <c r="AU218" s="2710"/>
      <c r="AV218" s="2710"/>
      <c r="AW218" s="2710"/>
      <c r="AX218" s="2710"/>
      <c r="AY218" s="2710"/>
      <c r="AZ218" s="2710"/>
      <c r="BA218" s="2710"/>
      <c r="BB218" s="2710"/>
      <c r="BC218" s="2710"/>
      <c r="BD218" s="2710"/>
      <c r="BE218" s="2710"/>
      <c r="BF218" s="2710"/>
      <c r="BG218" s="2710"/>
      <c r="BH218" s="2710"/>
      <c r="BI218" s="2710"/>
      <c r="BJ218" s="2710"/>
      <c r="BK218" s="2710"/>
      <c r="BL218" s="2710"/>
      <c r="BM218" s="2710"/>
      <c r="BN218" s="2710"/>
      <c r="BO218" s="2710"/>
      <c r="BP218" s="2710"/>
      <c r="BQ218" s="2710"/>
      <c r="BR218" s="2710"/>
      <c r="BS218" s="2710"/>
      <c r="BT218" s="2710"/>
    </row>
    <row r="219" spans="1:72" x14ac:dyDescent="0.25">
      <c r="A219" s="2710"/>
      <c r="B219" s="2710"/>
      <c r="C219" s="2710"/>
      <c r="D219" s="2710"/>
      <c r="E219" s="2710"/>
      <c r="F219" s="2710"/>
      <c r="G219" s="2710"/>
      <c r="H219" s="2710"/>
      <c r="I219" s="2710"/>
      <c r="J219" s="2710"/>
      <c r="K219" s="2710"/>
      <c r="L219" s="2710"/>
      <c r="M219" s="2710"/>
      <c r="N219" s="2710"/>
      <c r="O219" s="2710"/>
      <c r="P219" s="2710"/>
      <c r="Q219" s="2710"/>
      <c r="R219" s="2710"/>
      <c r="S219" s="2710"/>
      <c r="T219" s="2710"/>
      <c r="U219" s="2710"/>
      <c r="V219" s="2710"/>
      <c r="W219" s="2710"/>
      <c r="X219" s="2710"/>
      <c r="Y219" s="2710"/>
      <c r="Z219" s="2710"/>
      <c r="AA219" s="2710"/>
      <c r="AB219" s="2710"/>
      <c r="AC219" s="2710"/>
      <c r="AD219" s="2710"/>
      <c r="AE219" s="2710"/>
      <c r="AF219" s="2710"/>
      <c r="AG219" s="2710"/>
      <c r="AH219" s="2710"/>
      <c r="AI219" s="2710"/>
      <c r="AJ219" s="2710"/>
      <c r="AK219" s="2710"/>
      <c r="AL219" s="2710"/>
      <c r="AM219" s="2710"/>
      <c r="AN219" s="2710"/>
      <c r="AO219" s="2710"/>
      <c r="AP219" s="2710"/>
      <c r="AQ219" s="2710"/>
      <c r="AR219" s="2710"/>
      <c r="AS219" s="2710"/>
      <c r="AT219" s="2710"/>
      <c r="AU219" s="2710"/>
      <c r="AV219" s="2710"/>
      <c r="AW219" s="2710"/>
      <c r="AX219" s="2710"/>
      <c r="AY219" s="2710"/>
      <c r="AZ219" s="2710"/>
      <c r="BA219" s="2710"/>
      <c r="BB219" s="2710"/>
      <c r="BC219" s="2710"/>
      <c r="BD219" s="2710"/>
      <c r="BE219" s="2710"/>
      <c r="BF219" s="2710"/>
      <c r="BG219" s="2710"/>
      <c r="BH219" s="2710"/>
      <c r="BI219" s="2710"/>
      <c r="BJ219" s="2710"/>
      <c r="BK219" s="2710"/>
      <c r="BL219" s="2710"/>
      <c r="BM219" s="2710"/>
      <c r="BN219" s="2710"/>
      <c r="BO219" s="2710"/>
      <c r="BP219" s="2710"/>
      <c r="BQ219" s="2710"/>
      <c r="BR219" s="2710"/>
      <c r="BS219" s="2710"/>
      <c r="BT219" s="2710"/>
    </row>
    <row r="220" spans="1:72" x14ac:dyDescent="0.25">
      <c r="A220" s="2710"/>
      <c r="B220" s="2710"/>
      <c r="C220" s="2710"/>
      <c r="D220" s="2710"/>
      <c r="E220" s="2710"/>
      <c r="F220" s="2710"/>
      <c r="G220" s="2710"/>
      <c r="H220" s="2710"/>
      <c r="I220" s="2710"/>
      <c r="J220" s="2710"/>
      <c r="K220" s="2710"/>
      <c r="L220" s="2710"/>
      <c r="M220" s="2710"/>
      <c r="N220" s="2710"/>
      <c r="O220" s="2710"/>
      <c r="P220" s="2710"/>
      <c r="Q220" s="2710"/>
      <c r="R220" s="2710"/>
      <c r="S220" s="2710"/>
      <c r="T220" s="2710"/>
      <c r="U220" s="2710"/>
      <c r="V220" s="2710"/>
      <c r="W220" s="2710"/>
      <c r="X220" s="2710"/>
      <c r="Y220" s="2710"/>
      <c r="Z220" s="2710"/>
      <c r="AA220" s="2710"/>
      <c r="AB220" s="2710"/>
      <c r="AC220" s="2710"/>
      <c r="AD220" s="2710"/>
      <c r="AE220" s="2710"/>
      <c r="AF220" s="2710"/>
      <c r="AG220" s="2710"/>
      <c r="AH220" s="2710"/>
      <c r="AI220" s="2710"/>
      <c r="AJ220" s="2710"/>
      <c r="AK220" s="2710"/>
      <c r="AL220" s="2710"/>
      <c r="AM220" s="2710"/>
      <c r="AN220" s="2710"/>
      <c r="AO220" s="2710"/>
      <c r="AP220" s="2710"/>
      <c r="AQ220" s="2710"/>
      <c r="AR220" s="2710"/>
      <c r="AS220" s="2710"/>
      <c r="AT220" s="2710"/>
      <c r="AU220" s="2710"/>
      <c r="AV220" s="2710"/>
      <c r="AW220" s="2710"/>
      <c r="AX220" s="2710"/>
      <c r="AY220" s="2710"/>
      <c r="AZ220" s="2710"/>
      <c r="BA220" s="2710"/>
      <c r="BB220" s="2710"/>
      <c r="BC220" s="2710"/>
      <c r="BD220" s="2710"/>
      <c r="BE220" s="2710"/>
      <c r="BF220" s="2710"/>
      <c r="BG220" s="2710"/>
      <c r="BH220" s="2710"/>
      <c r="BI220" s="2710"/>
      <c r="BJ220" s="2710"/>
      <c r="BK220" s="2710"/>
      <c r="BL220" s="2710"/>
      <c r="BM220" s="2710"/>
      <c r="BN220" s="2710"/>
      <c r="BO220" s="2710"/>
      <c r="BP220" s="2710"/>
      <c r="BQ220" s="2710"/>
      <c r="BR220" s="2710"/>
      <c r="BS220" s="2710"/>
      <c r="BT220" s="2710"/>
    </row>
    <row r="221" spans="1:72" x14ac:dyDescent="0.25">
      <c r="A221" s="2710"/>
      <c r="B221" s="2710"/>
      <c r="C221" s="2710"/>
      <c r="D221" s="2710"/>
      <c r="E221" s="2710"/>
      <c r="F221" s="2710"/>
      <c r="G221" s="2710"/>
      <c r="H221" s="2710"/>
      <c r="I221" s="2710"/>
      <c r="J221" s="2710"/>
      <c r="K221" s="2710"/>
      <c r="L221" s="2710"/>
      <c r="M221" s="2710"/>
      <c r="N221" s="2710"/>
      <c r="O221" s="2710"/>
      <c r="P221" s="2710"/>
      <c r="Q221" s="2710"/>
      <c r="R221" s="2710"/>
      <c r="S221" s="2710"/>
      <c r="T221" s="2710"/>
      <c r="U221" s="2710"/>
      <c r="V221" s="2710"/>
      <c r="W221" s="2710"/>
      <c r="X221" s="2710"/>
      <c r="Y221" s="2710"/>
      <c r="Z221" s="2710"/>
      <c r="AA221" s="2710"/>
      <c r="AB221" s="2710"/>
      <c r="AC221" s="2710"/>
      <c r="AD221" s="2710"/>
      <c r="AE221" s="2710"/>
      <c r="AF221" s="2710"/>
      <c r="AG221" s="2710"/>
      <c r="AH221" s="2710"/>
      <c r="AI221" s="2710"/>
      <c r="AJ221" s="2710"/>
      <c r="AK221" s="2710"/>
      <c r="AL221" s="2710"/>
      <c r="AM221" s="2710"/>
      <c r="AN221" s="2710"/>
      <c r="AO221" s="2710"/>
      <c r="AP221" s="2710"/>
      <c r="AQ221" s="2710"/>
      <c r="AR221" s="2710"/>
      <c r="AS221" s="2710"/>
      <c r="AT221" s="2710"/>
      <c r="AU221" s="2710"/>
      <c r="AV221" s="2710"/>
      <c r="AW221" s="2710"/>
      <c r="AX221" s="2710"/>
      <c r="AY221" s="2710"/>
      <c r="AZ221" s="2710"/>
      <c r="BA221" s="2710"/>
      <c r="BB221" s="2710"/>
      <c r="BC221" s="2710"/>
      <c r="BD221" s="2710"/>
      <c r="BE221" s="2710"/>
      <c r="BF221" s="2710"/>
      <c r="BG221" s="2710"/>
      <c r="BH221" s="2710"/>
      <c r="BI221" s="2710"/>
      <c r="BJ221" s="2710"/>
      <c r="BK221" s="2710"/>
      <c r="BL221" s="2710"/>
      <c r="BM221" s="2710"/>
      <c r="BN221" s="2710"/>
      <c r="BO221" s="2710"/>
      <c r="BP221" s="2710"/>
      <c r="BQ221" s="2710"/>
      <c r="BR221" s="2710"/>
      <c r="BS221" s="2710"/>
      <c r="BT221" s="2710"/>
    </row>
    <row r="222" spans="1:72" x14ac:dyDescent="0.25">
      <c r="A222" s="2710"/>
      <c r="B222" s="2710"/>
      <c r="C222" s="2710"/>
      <c r="D222" s="2710"/>
      <c r="E222" s="2710"/>
      <c r="F222" s="2710"/>
      <c r="G222" s="2710"/>
      <c r="H222" s="2710"/>
      <c r="I222" s="2710"/>
      <c r="J222" s="2710"/>
      <c r="K222" s="2710"/>
      <c r="L222" s="2710"/>
      <c r="M222" s="2710"/>
      <c r="N222" s="2710"/>
      <c r="O222" s="2710"/>
      <c r="P222" s="2710"/>
      <c r="Q222" s="2710"/>
      <c r="R222" s="2710"/>
      <c r="S222" s="2710"/>
      <c r="T222" s="2710"/>
      <c r="U222" s="2710"/>
      <c r="V222" s="2710"/>
      <c r="W222" s="2710"/>
      <c r="X222" s="2710"/>
      <c r="Y222" s="2710"/>
      <c r="Z222" s="2710"/>
      <c r="AA222" s="2710"/>
      <c r="AB222" s="2710"/>
      <c r="AC222" s="2710"/>
      <c r="AD222" s="2710"/>
      <c r="AE222" s="2710"/>
      <c r="AF222" s="2710"/>
      <c r="AG222" s="2710"/>
      <c r="AH222" s="2710"/>
      <c r="AI222" s="2710"/>
      <c r="AJ222" s="2710"/>
      <c r="AK222" s="2710"/>
      <c r="AL222" s="2710"/>
      <c r="AM222" s="2710"/>
      <c r="AN222" s="2710"/>
      <c r="AO222" s="2710"/>
      <c r="AP222" s="2710"/>
      <c r="AQ222" s="2710"/>
      <c r="AR222" s="2710"/>
      <c r="AS222" s="2710"/>
      <c r="AT222" s="2710"/>
      <c r="AU222" s="2710"/>
      <c r="AV222" s="2710"/>
      <c r="AW222" s="2710"/>
      <c r="AX222" s="2710"/>
      <c r="AY222" s="2710"/>
      <c r="AZ222" s="2710"/>
      <c r="BA222" s="2710"/>
      <c r="BB222" s="2710"/>
      <c r="BC222" s="2710"/>
      <c r="BD222" s="2710"/>
      <c r="BE222" s="2710"/>
      <c r="BF222" s="2710"/>
      <c r="BG222" s="2710"/>
      <c r="BH222" s="2710"/>
      <c r="BI222" s="2710"/>
      <c r="BJ222" s="2710"/>
      <c r="BK222" s="2710"/>
      <c r="BL222" s="2710"/>
      <c r="BM222" s="2710"/>
      <c r="BN222" s="2710"/>
      <c r="BO222" s="2710"/>
      <c r="BP222" s="2710"/>
      <c r="BQ222" s="2710"/>
      <c r="BR222" s="2710"/>
      <c r="BS222" s="2710"/>
      <c r="BT222" s="2710"/>
    </row>
    <row r="223" spans="1:72" x14ac:dyDescent="0.25">
      <c r="A223" s="2710"/>
      <c r="B223" s="2710"/>
      <c r="C223" s="2710"/>
      <c r="D223" s="2710"/>
      <c r="E223" s="2710"/>
      <c r="F223" s="2710"/>
      <c r="G223" s="2710"/>
      <c r="H223" s="2710"/>
      <c r="I223" s="2710"/>
      <c r="J223" s="2710"/>
      <c r="K223" s="2710"/>
      <c r="L223" s="2710"/>
      <c r="M223" s="2710"/>
      <c r="N223" s="2710"/>
      <c r="O223" s="2710"/>
      <c r="P223" s="2710"/>
      <c r="Q223" s="2710"/>
      <c r="R223" s="2710"/>
      <c r="S223" s="2710"/>
      <c r="T223" s="2710"/>
      <c r="U223" s="2710"/>
      <c r="V223" s="2710"/>
      <c r="W223" s="2710"/>
      <c r="X223" s="2710"/>
      <c r="Y223" s="2710"/>
      <c r="Z223" s="2710"/>
      <c r="AA223" s="2710"/>
      <c r="AB223" s="2710"/>
      <c r="AC223" s="2710"/>
      <c r="AD223" s="2710"/>
      <c r="AE223" s="2710"/>
      <c r="AF223" s="2710"/>
      <c r="AG223" s="2710"/>
      <c r="AH223" s="2710"/>
      <c r="AI223" s="2710"/>
      <c r="AJ223" s="2710"/>
      <c r="AK223" s="2710"/>
      <c r="AL223" s="2710"/>
      <c r="AM223" s="2710"/>
      <c r="AN223" s="2710"/>
      <c r="AO223" s="2710"/>
      <c r="AP223" s="2710"/>
      <c r="AQ223" s="2710"/>
      <c r="AR223" s="2710"/>
      <c r="AS223" s="2710"/>
      <c r="AT223" s="2710"/>
      <c r="AU223" s="2710"/>
      <c r="AV223" s="2710"/>
      <c r="AW223" s="2710"/>
      <c r="AX223" s="2710"/>
      <c r="AY223" s="2710"/>
      <c r="AZ223" s="2710"/>
      <c r="BA223" s="2710"/>
      <c r="BB223" s="2710"/>
      <c r="BC223" s="2710"/>
      <c r="BD223" s="2710"/>
      <c r="BE223" s="2710"/>
      <c r="BF223" s="2710"/>
      <c r="BG223" s="2710"/>
      <c r="BH223" s="2710"/>
      <c r="BI223" s="2710"/>
      <c r="BJ223" s="2710"/>
      <c r="BK223" s="2710"/>
      <c r="BL223" s="2710"/>
      <c r="BM223" s="2710"/>
      <c r="BN223" s="2710"/>
      <c r="BO223" s="2710"/>
      <c r="BP223" s="2710"/>
      <c r="BQ223" s="2710"/>
      <c r="BR223" s="2710"/>
      <c r="BS223" s="2710"/>
      <c r="BT223" s="2710"/>
    </row>
    <row r="224" spans="1:72" x14ac:dyDescent="0.25">
      <c r="A224" s="2710"/>
      <c r="B224" s="2710"/>
      <c r="C224" s="2710"/>
      <c r="D224" s="2710"/>
      <c r="E224" s="2710"/>
      <c r="F224" s="2710"/>
      <c r="G224" s="2710"/>
      <c r="H224" s="2710"/>
      <c r="I224" s="2710"/>
      <c r="J224" s="2710"/>
      <c r="K224" s="2710"/>
      <c r="L224" s="2710"/>
      <c r="M224" s="2710"/>
      <c r="N224" s="2710"/>
      <c r="O224" s="2710"/>
      <c r="P224" s="2710"/>
      <c r="Q224" s="2710"/>
      <c r="R224" s="2710"/>
      <c r="S224" s="2710"/>
      <c r="T224" s="2710"/>
      <c r="U224" s="2710"/>
      <c r="V224" s="2710"/>
      <c r="W224" s="2710"/>
      <c r="X224" s="2710"/>
      <c r="Y224" s="2710"/>
      <c r="Z224" s="2710"/>
      <c r="AA224" s="2710"/>
      <c r="AB224" s="2710"/>
      <c r="AC224" s="2710"/>
      <c r="AD224" s="2710"/>
      <c r="AE224" s="2710"/>
      <c r="AF224" s="2710"/>
      <c r="AG224" s="2710"/>
      <c r="AH224" s="2710"/>
      <c r="AI224" s="2710"/>
      <c r="AJ224" s="2710"/>
      <c r="AK224" s="2710"/>
      <c r="AL224" s="2710"/>
      <c r="AM224" s="2710"/>
      <c r="AN224" s="2710"/>
      <c r="AO224" s="2710"/>
      <c r="AP224" s="2710"/>
      <c r="AQ224" s="2710"/>
      <c r="AR224" s="2710"/>
      <c r="AS224" s="2710"/>
      <c r="AT224" s="2710"/>
      <c r="AU224" s="2710"/>
      <c r="AV224" s="2710"/>
      <c r="AW224" s="2710"/>
      <c r="AX224" s="2710"/>
      <c r="AY224" s="2710"/>
      <c r="AZ224" s="2710"/>
      <c r="BA224" s="2710"/>
      <c r="BB224" s="2710"/>
      <c r="BC224" s="2710"/>
      <c r="BD224" s="2710"/>
      <c r="BE224" s="2710"/>
      <c r="BF224" s="2710"/>
      <c r="BG224" s="2710"/>
      <c r="BH224" s="2710"/>
      <c r="BI224" s="2710"/>
      <c r="BJ224" s="2710"/>
      <c r="BK224" s="2710"/>
      <c r="BL224" s="2710"/>
      <c r="BM224" s="2710"/>
      <c r="BN224" s="2710"/>
      <c r="BO224" s="2710"/>
      <c r="BP224" s="2710"/>
      <c r="BQ224" s="2710"/>
      <c r="BR224" s="2710"/>
      <c r="BS224" s="2710"/>
      <c r="BT224" s="2710"/>
    </row>
    <row r="225" spans="1:72" x14ac:dyDescent="0.25">
      <c r="A225" s="2710"/>
      <c r="B225" s="2710"/>
      <c r="C225" s="2710"/>
      <c r="D225" s="2710"/>
      <c r="E225" s="2710"/>
      <c r="F225" s="2710"/>
      <c r="G225" s="2710"/>
      <c r="H225" s="2710"/>
      <c r="I225" s="2710"/>
      <c r="J225" s="2710"/>
      <c r="K225" s="2710"/>
      <c r="L225" s="2710"/>
      <c r="M225" s="2710"/>
      <c r="N225" s="2710"/>
      <c r="O225" s="2710"/>
      <c r="P225" s="2710"/>
      <c r="Q225" s="2710"/>
      <c r="R225" s="2710"/>
      <c r="S225" s="2710"/>
      <c r="T225" s="2710"/>
      <c r="U225" s="2710"/>
      <c r="V225" s="2710"/>
      <c r="W225" s="2710"/>
      <c r="X225" s="2710"/>
      <c r="Y225" s="2710"/>
      <c r="Z225" s="2710"/>
      <c r="AA225" s="2710"/>
      <c r="AB225" s="2710"/>
      <c r="AC225" s="2710"/>
      <c r="AD225" s="2710"/>
      <c r="AE225" s="2710"/>
      <c r="AF225" s="2710"/>
      <c r="AG225" s="2710"/>
      <c r="AH225" s="2710"/>
      <c r="AI225" s="2710"/>
      <c r="AJ225" s="2710"/>
      <c r="AK225" s="2710"/>
      <c r="AL225" s="2710"/>
      <c r="AM225" s="2710"/>
      <c r="AN225" s="2710"/>
      <c r="AO225" s="2710"/>
      <c r="AP225" s="2710"/>
      <c r="AQ225" s="2710"/>
      <c r="AR225" s="2710"/>
      <c r="AS225" s="2710"/>
      <c r="AT225" s="2710"/>
      <c r="AU225" s="2710"/>
      <c r="AV225" s="2710"/>
      <c r="AW225" s="2710"/>
      <c r="AX225" s="2710"/>
      <c r="AY225" s="2710"/>
      <c r="AZ225" s="2710"/>
      <c r="BA225" s="2710"/>
      <c r="BB225" s="2710"/>
      <c r="BC225" s="2710"/>
      <c r="BD225" s="2710"/>
      <c r="BE225" s="2710"/>
      <c r="BF225" s="2710"/>
      <c r="BG225" s="2710"/>
      <c r="BH225" s="2710"/>
      <c r="BI225" s="2710"/>
      <c r="BJ225" s="2710"/>
      <c r="BK225" s="2710"/>
      <c r="BL225" s="2710"/>
      <c r="BM225" s="2710"/>
      <c r="BN225" s="2710"/>
      <c r="BO225" s="2710"/>
      <c r="BP225" s="2710"/>
      <c r="BQ225" s="2710"/>
      <c r="BR225" s="2710"/>
      <c r="BS225" s="2710"/>
      <c r="BT225" s="2710"/>
    </row>
    <row r="226" spans="1:72" x14ac:dyDescent="0.25">
      <c r="A226" s="2710"/>
      <c r="B226" s="2710"/>
      <c r="C226" s="2710"/>
      <c r="D226" s="2710"/>
      <c r="E226" s="2710"/>
      <c r="F226" s="2710"/>
      <c r="G226" s="2710"/>
      <c r="H226" s="2710"/>
      <c r="I226" s="2710"/>
      <c r="J226" s="2710"/>
      <c r="K226" s="2710"/>
      <c r="L226" s="2710"/>
      <c r="M226" s="2710"/>
      <c r="N226" s="2710"/>
      <c r="O226" s="2710"/>
      <c r="P226" s="2710"/>
      <c r="Q226" s="2710"/>
      <c r="R226" s="2710"/>
      <c r="S226" s="2710"/>
      <c r="T226" s="2710"/>
      <c r="U226" s="2710"/>
      <c r="V226" s="2710"/>
      <c r="W226" s="2710"/>
      <c r="X226" s="2710"/>
      <c r="Y226" s="2710"/>
      <c r="Z226" s="2710"/>
      <c r="AA226" s="2710"/>
      <c r="AB226" s="2710"/>
      <c r="AC226" s="2710"/>
      <c r="AD226" s="2710"/>
      <c r="AE226" s="2710"/>
      <c r="AF226" s="2710"/>
      <c r="AG226" s="2710"/>
      <c r="AH226" s="2710"/>
      <c r="AI226" s="2710"/>
      <c r="AJ226" s="2710"/>
      <c r="AK226" s="2710"/>
      <c r="AL226" s="2710"/>
      <c r="AM226" s="2710"/>
      <c r="AN226" s="2710"/>
      <c r="AO226" s="2710"/>
      <c r="AP226" s="2710"/>
      <c r="AQ226" s="2710"/>
      <c r="AR226" s="2710"/>
      <c r="AS226" s="2710"/>
      <c r="AT226" s="2710"/>
      <c r="AU226" s="2710"/>
      <c r="AV226" s="2710"/>
      <c r="AW226" s="2710"/>
      <c r="AX226" s="2710"/>
      <c r="AY226" s="2710"/>
      <c r="AZ226" s="2710"/>
      <c r="BA226" s="2710"/>
      <c r="BB226" s="2710"/>
      <c r="BC226" s="2710"/>
      <c r="BD226" s="2710"/>
      <c r="BE226" s="2710"/>
      <c r="BF226" s="2710"/>
      <c r="BG226" s="2710"/>
      <c r="BH226" s="2710"/>
      <c r="BI226" s="2710"/>
      <c r="BJ226" s="2710"/>
      <c r="BK226" s="2710"/>
      <c r="BL226" s="2710"/>
      <c r="BM226" s="2710"/>
      <c r="BN226" s="2710"/>
      <c r="BO226" s="2710"/>
      <c r="BP226" s="2710"/>
      <c r="BQ226" s="2710"/>
      <c r="BR226" s="2710"/>
      <c r="BS226" s="2710"/>
      <c r="BT226" s="2710"/>
    </row>
    <row r="227" spans="1:72" x14ac:dyDescent="0.25">
      <c r="A227" s="2710"/>
      <c r="B227" s="2710"/>
      <c r="C227" s="2710"/>
      <c r="D227" s="2710"/>
      <c r="E227" s="2710"/>
      <c r="F227" s="2710"/>
      <c r="G227" s="2710"/>
      <c r="H227" s="2710"/>
      <c r="I227" s="2710"/>
      <c r="J227" s="2710"/>
      <c r="K227" s="2710"/>
      <c r="L227" s="2710"/>
      <c r="M227" s="2710"/>
      <c r="N227" s="2710"/>
      <c r="O227" s="2710"/>
      <c r="P227" s="2710"/>
      <c r="Q227" s="2710"/>
      <c r="R227" s="2710"/>
      <c r="S227" s="2710"/>
      <c r="T227" s="2710"/>
      <c r="U227" s="2710"/>
      <c r="V227" s="2710"/>
      <c r="W227" s="2710"/>
      <c r="X227" s="2710"/>
      <c r="Y227" s="2710"/>
      <c r="Z227" s="2710"/>
      <c r="AA227" s="2710"/>
      <c r="AB227" s="2710"/>
      <c r="AC227" s="2710"/>
      <c r="AD227" s="2710"/>
      <c r="AE227" s="2710"/>
      <c r="AF227" s="2710"/>
      <c r="AG227" s="2710"/>
      <c r="AH227" s="2710"/>
      <c r="AI227" s="2710"/>
      <c r="AJ227" s="2710"/>
      <c r="AK227" s="2710"/>
      <c r="AL227" s="2710"/>
      <c r="AM227" s="2710"/>
      <c r="AN227" s="2710"/>
      <c r="AO227" s="2710"/>
      <c r="AP227" s="2710"/>
      <c r="AQ227" s="2710"/>
      <c r="AR227" s="2710"/>
      <c r="AS227" s="2710"/>
      <c r="AT227" s="2710"/>
      <c r="AU227" s="2710"/>
      <c r="AV227" s="2710"/>
      <c r="AW227" s="2710"/>
      <c r="AX227" s="2710"/>
      <c r="AY227" s="2710"/>
      <c r="AZ227" s="2710"/>
      <c r="BA227" s="2710"/>
      <c r="BB227" s="2710"/>
      <c r="BC227" s="2710"/>
      <c r="BD227" s="2710"/>
      <c r="BE227" s="2710"/>
      <c r="BF227" s="2710"/>
      <c r="BG227" s="2710"/>
      <c r="BH227" s="2710"/>
      <c r="BI227" s="2710"/>
      <c r="BJ227" s="2710"/>
      <c r="BK227" s="2710"/>
      <c r="BL227" s="2710"/>
      <c r="BM227" s="2710"/>
      <c r="BN227" s="2710"/>
      <c r="BO227" s="2710"/>
      <c r="BP227" s="2710"/>
      <c r="BQ227" s="2710"/>
      <c r="BR227" s="2710"/>
      <c r="BS227" s="2710"/>
      <c r="BT227" s="2710"/>
    </row>
    <row r="228" spans="1:72" x14ac:dyDescent="0.25">
      <c r="A228" s="2710"/>
      <c r="B228" s="2710"/>
      <c r="C228" s="2710"/>
      <c r="D228" s="2710"/>
      <c r="E228" s="2710"/>
      <c r="F228" s="2710"/>
      <c r="G228" s="2710"/>
      <c r="H228" s="2710"/>
      <c r="I228" s="2710"/>
      <c r="J228" s="2710"/>
      <c r="K228" s="2710"/>
      <c r="L228" s="2710"/>
      <c r="M228" s="2710"/>
      <c r="N228" s="2710"/>
      <c r="O228" s="2710"/>
      <c r="P228" s="2710"/>
      <c r="Q228" s="2710"/>
      <c r="R228" s="2710"/>
      <c r="S228" s="2710"/>
      <c r="T228" s="2710"/>
      <c r="U228" s="2710"/>
      <c r="V228" s="2710"/>
      <c r="W228" s="2710"/>
      <c r="X228" s="2710"/>
      <c r="Y228" s="2710"/>
      <c r="Z228" s="2710"/>
      <c r="AA228" s="2710"/>
      <c r="AB228" s="2710"/>
      <c r="AC228" s="2710"/>
      <c r="AD228" s="2710"/>
      <c r="AE228" s="2710"/>
      <c r="AF228" s="2710"/>
      <c r="AG228" s="2710"/>
      <c r="AH228" s="2710"/>
      <c r="AI228" s="2710"/>
      <c r="AJ228" s="2710"/>
      <c r="AK228" s="2710"/>
      <c r="AL228" s="2710"/>
      <c r="AM228" s="2710"/>
      <c r="AN228" s="2710"/>
      <c r="AO228" s="2710"/>
      <c r="AP228" s="2710"/>
      <c r="AQ228" s="2710"/>
      <c r="AR228" s="2710"/>
      <c r="AS228" s="2710"/>
      <c r="AT228" s="2710"/>
      <c r="AU228" s="2710"/>
      <c r="AV228" s="2710"/>
      <c r="AW228" s="2710"/>
      <c r="AX228" s="2710"/>
      <c r="AY228" s="2710"/>
      <c r="AZ228" s="2710"/>
      <c r="BA228" s="2710"/>
      <c r="BB228" s="2710"/>
      <c r="BC228" s="2710"/>
      <c r="BD228" s="2710"/>
      <c r="BE228" s="2710"/>
      <c r="BF228" s="2710"/>
      <c r="BG228" s="2710"/>
      <c r="BH228" s="2710"/>
      <c r="BI228" s="2710"/>
      <c r="BJ228" s="2710"/>
      <c r="BK228" s="2710"/>
      <c r="BL228" s="2710"/>
      <c r="BM228" s="2710"/>
      <c r="BN228" s="2710"/>
      <c r="BO228" s="2710"/>
      <c r="BP228" s="2710"/>
      <c r="BQ228" s="2710"/>
      <c r="BR228" s="2710"/>
      <c r="BS228" s="2710"/>
      <c r="BT228" s="2710"/>
    </row>
    <row r="229" spans="1:72" x14ac:dyDescent="0.25">
      <c r="A229" s="2710"/>
      <c r="B229" s="2710"/>
      <c r="C229" s="2710"/>
      <c r="D229" s="2710"/>
      <c r="E229" s="2710"/>
      <c r="F229" s="2710"/>
      <c r="G229" s="2710"/>
      <c r="H229" s="2710"/>
      <c r="I229" s="2710"/>
      <c r="J229" s="2710"/>
      <c r="K229" s="2710"/>
      <c r="L229" s="2710"/>
      <c r="M229" s="2710"/>
      <c r="N229" s="2710"/>
      <c r="O229" s="2710"/>
      <c r="P229" s="2710"/>
      <c r="Q229" s="2710"/>
      <c r="R229" s="2710"/>
      <c r="S229" s="2710"/>
      <c r="T229" s="2710"/>
      <c r="U229" s="2710"/>
      <c r="V229" s="2710"/>
      <c r="W229" s="2710"/>
      <c r="X229" s="2710"/>
      <c r="Y229" s="2710"/>
      <c r="Z229" s="2710"/>
      <c r="AA229" s="2710"/>
      <c r="AB229" s="2710"/>
      <c r="AC229" s="2710"/>
      <c r="AD229" s="2710"/>
      <c r="AE229" s="2710"/>
      <c r="AF229" s="2710"/>
      <c r="AG229" s="2710"/>
      <c r="AH229" s="2710"/>
      <c r="AI229" s="2710"/>
      <c r="AJ229" s="2710"/>
      <c r="AK229" s="2710"/>
      <c r="AL229" s="2710"/>
      <c r="AM229" s="2710"/>
      <c r="AN229" s="2710"/>
      <c r="AO229" s="2710"/>
      <c r="AP229" s="2710"/>
      <c r="AQ229" s="2710"/>
      <c r="AR229" s="2710"/>
      <c r="AS229" s="2710"/>
      <c r="AT229" s="2710"/>
      <c r="AU229" s="2710"/>
      <c r="AV229" s="2710"/>
      <c r="AW229" s="2710"/>
      <c r="AX229" s="2710"/>
      <c r="AY229" s="2710"/>
      <c r="AZ229" s="2710"/>
      <c r="BA229" s="2710"/>
      <c r="BB229" s="2710"/>
      <c r="BC229" s="2710"/>
      <c r="BD229" s="2710"/>
      <c r="BE229" s="2710"/>
      <c r="BF229" s="2710"/>
      <c r="BG229" s="2710"/>
      <c r="BH229" s="2710"/>
      <c r="BI229" s="2710"/>
      <c r="BJ229" s="2710"/>
      <c r="BK229" s="2710"/>
      <c r="BL229" s="2710"/>
      <c r="BM229" s="2710"/>
      <c r="BN229" s="2710"/>
      <c r="BO229" s="2710"/>
      <c r="BP229" s="2710"/>
      <c r="BQ229" s="2710"/>
      <c r="BR229" s="2710"/>
      <c r="BS229" s="2710"/>
      <c r="BT229" s="2710"/>
    </row>
    <row r="230" spans="1:72" x14ac:dyDescent="0.25">
      <c r="A230" s="2710"/>
      <c r="B230" s="2710"/>
      <c r="C230" s="2710"/>
      <c r="D230" s="2710"/>
      <c r="E230" s="2710"/>
      <c r="F230" s="2710"/>
      <c r="G230" s="2710"/>
      <c r="H230" s="2710"/>
      <c r="I230" s="2710"/>
      <c r="J230" s="2710"/>
      <c r="K230" s="2710"/>
      <c r="L230" s="2710"/>
      <c r="M230" s="2710"/>
      <c r="N230" s="2710"/>
      <c r="O230" s="2710"/>
      <c r="P230" s="2710"/>
      <c r="Q230" s="2710"/>
      <c r="R230" s="2710"/>
      <c r="S230" s="2710"/>
      <c r="T230" s="2710"/>
      <c r="U230" s="2710"/>
      <c r="V230" s="2710"/>
      <c r="W230" s="2710"/>
      <c r="X230" s="2710"/>
      <c r="Y230" s="2710"/>
      <c r="Z230" s="2710"/>
      <c r="AA230" s="2710"/>
      <c r="AB230" s="2710"/>
      <c r="AC230" s="2710"/>
      <c r="AD230" s="2710"/>
      <c r="AE230" s="2710"/>
      <c r="AF230" s="2710"/>
      <c r="AG230" s="2710"/>
      <c r="AH230" s="2710"/>
      <c r="AI230" s="2710"/>
      <c r="AJ230" s="2710"/>
      <c r="AK230" s="2710"/>
      <c r="AL230" s="2710"/>
      <c r="AM230" s="2710"/>
      <c r="AN230" s="2710"/>
      <c r="AO230" s="2710"/>
      <c r="AP230" s="2710"/>
      <c r="AQ230" s="2710"/>
      <c r="AR230" s="2710"/>
      <c r="AS230" s="2710"/>
      <c r="AT230" s="2710"/>
      <c r="AU230" s="2710"/>
      <c r="AV230" s="2710"/>
      <c r="AW230" s="2710"/>
      <c r="AX230" s="2710"/>
      <c r="AY230" s="2710"/>
      <c r="AZ230" s="2710"/>
      <c r="BA230" s="2710"/>
      <c r="BB230" s="2710"/>
      <c r="BC230" s="2710"/>
      <c r="BD230" s="2710"/>
      <c r="BE230" s="2710"/>
      <c r="BF230" s="2710"/>
      <c r="BG230" s="2710"/>
      <c r="BH230" s="2710"/>
      <c r="BI230" s="2710"/>
      <c r="BJ230" s="2710"/>
      <c r="BK230" s="2710"/>
      <c r="BL230" s="2710"/>
      <c r="BM230" s="2710"/>
      <c r="BN230" s="2710"/>
      <c r="BO230" s="2710"/>
      <c r="BP230" s="2710"/>
      <c r="BQ230" s="2710"/>
      <c r="BR230" s="2710"/>
      <c r="BS230" s="2710"/>
      <c r="BT230" s="2710"/>
    </row>
    <row r="231" spans="1:72" x14ac:dyDescent="0.25">
      <c r="A231" s="2710"/>
      <c r="B231" s="2710"/>
      <c r="C231" s="2710"/>
      <c r="D231" s="2710"/>
      <c r="E231" s="2710"/>
      <c r="F231" s="2710"/>
      <c r="G231" s="2710"/>
      <c r="H231" s="2710"/>
      <c r="I231" s="2710"/>
      <c r="J231" s="2710"/>
      <c r="K231" s="2710"/>
      <c r="L231" s="2710"/>
      <c r="M231" s="2710"/>
      <c r="N231" s="2710"/>
      <c r="O231" s="2710"/>
      <c r="P231" s="2710"/>
      <c r="Q231" s="2710"/>
      <c r="R231" s="2710"/>
      <c r="S231" s="2710"/>
      <c r="T231" s="2710"/>
      <c r="U231" s="2710"/>
      <c r="V231" s="2710"/>
      <c r="W231" s="2710"/>
      <c r="X231" s="2710"/>
      <c r="Y231" s="2710"/>
      <c r="Z231" s="2710"/>
      <c r="AA231" s="2710"/>
      <c r="AB231" s="2710"/>
      <c r="AC231" s="2710"/>
      <c r="AD231" s="2710"/>
      <c r="AE231" s="2710"/>
      <c r="AF231" s="2710"/>
      <c r="AG231" s="2710"/>
      <c r="AH231" s="2710"/>
      <c r="AI231" s="2710"/>
      <c r="AJ231" s="2710"/>
      <c r="AK231" s="2710"/>
      <c r="AL231" s="2710"/>
      <c r="AM231" s="2710"/>
      <c r="AN231" s="2710"/>
      <c r="AO231" s="2710"/>
      <c r="AP231" s="2710"/>
      <c r="AQ231" s="2710"/>
      <c r="AR231" s="2710"/>
      <c r="AS231" s="2710"/>
      <c r="AT231" s="2710"/>
      <c r="AU231" s="2710"/>
      <c r="AV231" s="2710"/>
      <c r="AW231" s="2710"/>
      <c r="AX231" s="2710"/>
      <c r="AY231" s="2710"/>
      <c r="AZ231" s="2710"/>
      <c r="BA231" s="2710"/>
      <c r="BB231" s="2710"/>
      <c r="BC231" s="2710"/>
      <c r="BD231" s="2710"/>
      <c r="BE231" s="2710"/>
      <c r="BF231" s="2710"/>
      <c r="BG231" s="2710"/>
      <c r="BH231" s="2710"/>
      <c r="BI231" s="2710"/>
      <c r="BJ231" s="2710"/>
      <c r="BK231" s="2710"/>
      <c r="BL231" s="2710"/>
      <c r="BM231" s="2710"/>
      <c r="BN231" s="2710"/>
      <c r="BO231" s="2710"/>
      <c r="BP231" s="2710"/>
      <c r="BQ231" s="2710"/>
      <c r="BR231" s="2710"/>
      <c r="BS231" s="2710"/>
      <c r="BT231" s="2710"/>
    </row>
    <row r="232" spans="1:72" x14ac:dyDescent="0.25">
      <c r="A232" s="2710"/>
      <c r="B232" s="2710"/>
      <c r="C232" s="2710"/>
      <c r="D232" s="2710"/>
      <c r="E232" s="2710"/>
      <c r="F232" s="2710"/>
      <c r="G232" s="2710"/>
      <c r="H232" s="2710"/>
      <c r="I232" s="2710"/>
      <c r="J232" s="2710"/>
      <c r="K232" s="2710"/>
      <c r="L232" s="2710"/>
      <c r="M232" s="2710"/>
      <c r="N232" s="2710"/>
      <c r="O232" s="2710"/>
      <c r="P232" s="2710"/>
      <c r="Q232" s="2710"/>
      <c r="R232" s="2710"/>
      <c r="S232" s="2710"/>
      <c r="T232" s="2710"/>
      <c r="U232" s="2710"/>
      <c r="V232" s="2710"/>
      <c r="W232" s="2710"/>
      <c r="X232" s="2710"/>
      <c r="Y232" s="2710"/>
      <c r="Z232" s="2710"/>
      <c r="AA232" s="2710"/>
      <c r="AB232" s="2710"/>
      <c r="AC232" s="2710"/>
      <c r="AD232" s="2710"/>
      <c r="AE232" s="2710"/>
      <c r="AF232" s="2710"/>
      <c r="AG232" s="2710"/>
      <c r="AH232" s="2710"/>
      <c r="AI232" s="2710"/>
      <c r="AJ232" s="2710"/>
      <c r="AK232" s="2710"/>
      <c r="AL232" s="2710"/>
      <c r="AM232" s="2710"/>
      <c r="AN232" s="2710"/>
      <c r="AO232" s="2710"/>
      <c r="AP232" s="2710"/>
      <c r="AQ232" s="2710"/>
      <c r="AR232" s="2710"/>
      <c r="AS232" s="2710"/>
      <c r="AT232" s="2710"/>
      <c r="AU232" s="2710"/>
      <c r="AV232" s="2710"/>
      <c r="AW232" s="2710"/>
      <c r="AX232" s="2710"/>
      <c r="AY232" s="2710"/>
      <c r="AZ232" s="2710"/>
      <c r="BA232" s="2710"/>
      <c r="BB232" s="2710"/>
      <c r="BC232" s="2710"/>
      <c r="BD232" s="2710"/>
      <c r="BE232" s="2710"/>
      <c r="BF232" s="2710"/>
      <c r="BG232" s="2710"/>
      <c r="BH232" s="2710"/>
      <c r="BI232" s="2710"/>
      <c r="BJ232" s="2710"/>
      <c r="BK232" s="2710"/>
      <c r="BL232" s="2710"/>
      <c r="BM232" s="2710"/>
      <c r="BN232" s="2710"/>
      <c r="BO232" s="2710"/>
      <c r="BP232" s="2710"/>
      <c r="BQ232" s="2710"/>
      <c r="BR232" s="2710"/>
      <c r="BS232" s="2710"/>
      <c r="BT232" s="2710"/>
    </row>
    <row r="233" spans="1:72" x14ac:dyDescent="0.25">
      <c r="A233" s="2710"/>
      <c r="B233" s="2710"/>
      <c r="C233" s="2710"/>
      <c r="D233" s="2710"/>
      <c r="E233" s="2710"/>
      <c r="F233" s="2710"/>
      <c r="G233" s="2710"/>
      <c r="H233" s="2710"/>
      <c r="I233" s="2710"/>
      <c r="J233" s="2710"/>
      <c r="K233" s="2710"/>
      <c r="L233" s="2710"/>
      <c r="M233" s="2710"/>
      <c r="N233" s="2710"/>
      <c r="O233" s="2710"/>
      <c r="P233" s="2710"/>
      <c r="Q233" s="2710"/>
      <c r="R233" s="2710"/>
      <c r="S233" s="2710"/>
      <c r="T233" s="2710"/>
      <c r="U233" s="2710"/>
      <c r="V233" s="2710"/>
      <c r="W233" s="2710"/>
      <c r="X233" s="2710"/>
      <c r="Y233" s="2710"/>
      <c r="Z233" s="2710"/>
      <c r="AA233" s="2710"/>
      <c r="AB233" s="2710"/>
      <c r="AC233" s="2710"/>
      <c r="AD233" s="2710"/>
      <c r="AE233" s="2710"/>
      <c r="AF233" s="2710"/>
      <c r="AG233" s="2710"/>
      <c r="AH233" s="2710"/>
      <c r="AI233" s="2710"/>
      <c r="AJ233" s="2710"/>
      <c r="AK233" s="2710"/>
      <c r="AL233" s="2710"/>
      <c r="AM233" s="2710"/>
      <c r="AN233" s="2710"/>
      <c r="AO233" s="2710"/>
      <c r="AP233" s="2710"/>
      <c r="AQ233" s="2710"/>
      <c r="AR233" s="2710"/>
      <c r="AS233" s="2710"/>
      <c r="AT233" s="2710"/>
      <c r="AU233" s="2710"/>
      <c r="AV233" s="2710"/>
      <c r="AW233" s="2710"/>
      <c r="AX233" s="2710"/>
      <c r="AY233" s="2710"/>
      <c r="AZ233" s="2710"/>
      <c r="BA233" s="2710"/>
      <c r="BB233" s="2710"/>
      <c r="BC233" s="2710"/>
      <c r="BD233" s="2710"/>
      <c r="BE233" s="2710"/>
      <c r="BF233" s="2710"/>
      <c r="BG233" s="2710"/>
      <c r="BH233" s="2710"/>
      <c r="BI233" s="2710"/>
      <c r="BJ233" s="2710"/>
      <c r="BK233" s="2710"/>
      <c r="BL233" s="2710"/>
      <c r="BM233" s="2710"/>
      <c r="BN233" s="2710"/>
      <c r="BO233" s="2710"/>
      <c r="BP233" s="2710"/>
      <c r="BQ233" s="2710"/>
      <c r="BR233" s="2710"/>
      <c r="BS233" s="2710"/>
      <c r="BT233" s="2710"/>
    </row>
    <row r="234" spans="1:72" x14ac:dyDescent="0.25">
      <c r="A234" s="2710"/>
      <c r="B234" s="2710"/>
      <c r="C234" s="2710"/>
      <c r="D234" s="2710"/>
      <c r="E234" s="2710"/>
      <c r="F234" s="2710"/>
      <c r="G234" s="2710"/>
      <c r="H234" s="2710"/>
      <c r="I234" s="2710"/>
      <c r="J234" s="2710"/>
      <c r="K234" s="2710"/>
      <c r="L234" s="2710"/>
      <c r="M234" s="2710"/>
      <c r="N234" s="2710"/>
      <c r="O234" s="2710"/>
      <c r="P234" s="2710"/>
      <c r="Q234" s="2710"/>
      <c r="R234" s="2710"/>
      <c r="S234" s="2710"/>
      <c r="T234" s="2710"/>
      <c r="U234" s="2710"/>
      <c r="V234" s="2710"/>
      <c r="W234" s="2710"/>
      <c r="X234" s="2710"/>
      <c r="Y234" s="2710"/>
      <c r="Z234" s="2710"/>
      <c r="AA234" s="2710"/>
      <c r="AB234" s="2710"/>
      <c r="AC234" s="2710"/>
      <c r="AD234" s="2710"/>
      <c r="AE234" s="2710"/>
      <c r="AF234" s="2710"/>
      <c r="AG234" s="2710"/>
      <c r="AH234" s="2710"/>
      <c r="AI234" s="2710"/>
      <c r="AJ234" s="2710"/>
      <c r="AK234" s="2710"/>
      <c r="AL234" s="2710"/>
      <c r="AM234" s="2710"/>
      <c r="AN234" s="2710"/>
      <c r="AO234" s="2710"/>
      <c r="AP234" s="2710"/>
      <c r="AQ234" s="2710"/>
      <c r="AR234" s="2710"/>
      <c r="AS234" s="2710"/>
      <c r="AT234" s="2710"/>
      <c r="AU234" s="2710"/>
      <c r="AV234" s="2710"/>
      <c r="AW234" s="2710"/>
      <c r="AX234" s="2710"/>
      <c r="AY234" s="2710"/>
      <c r="AZ234" s="2710"/>
      <c r="BA234" s="2710"/>
      <c r="BB234" s="2710"/>
      <c r="BC234" s="2710"/>
      <c r="BD234" s="2710"/>
      <c r="BE234" s="2710"/>
      <c r="BF234" s="2710"/>
      <c r="BG234" s="2710"/>
      <c r="BH234" s="2710"/>
      <c r="BI234" s="2710"/>
      <c r="BJ234" s="2710"/>
      <c r="BK234" s="2710"/>
      <c r="BL234" s="2710"/>
      <c r="BM234" s="2710"/>
      <c r="BN234" s="2710"/>
      <c r="BO234" s="2710"/>
      <c r="BP234" s="2710"/>
      <c r="BQ234" s="2710"/>
      <c r="BR234" s="2710"/>
      <c r="BS234" s="2710"/>
      <c r="BT234" s="2710"/>
    </row>
    <row r="235" spans="1:72" x14ac:dyDescent="0.25">
      <c r="A235" s="2710"/>
      <c r="B235" s="2710"/>
      <c r="C235" s="2710"/>
      <c r="D235" s="2710"/>
      <c r="E235" s="2710"/>
      <c r="F235" s="2710"/>
      <c r="G235" s="2710"/>
      <c r="H235" s="2710"/>
      <c r="I235" s="2710"/>
      <c r="J235" s="2710"/>
      <c r="K235" s="2710"/>
      <c r="L235" s="2710"/>
      <c r="M235" s="2710"/>
      <c r="N235" s="2710"/>
      <c r="O235" s="2710"/>
      <c r="P235" s="2710"/>
      <c r="Q235" s="2710"/>
      <c r="R235" s="2710"/>
      <c r="S235" s="2710"/>
      <c r="T235" s="2710"/>
      <c r="U235" s="2710"/>
      <c r="V235" s="2710"/>
      <c r="W235" s="2710"/>
      <c r="X235" s="2710"/>
      <c r="Y235" s="2710"/>
      <c r="Z235" s="2710"/>
      <c r="AA235" s="2710"/>
      <c r="AB235" s="2710"/>
      <c r="AC235" s="2710"/>
      <c r="AD235" s="2710"/>
      <c r="AE235" s="2710"/>
      <c r="AF235" s="2710"/>
      <c r="AG235" s="2710"/>
      <c r="AH235" s="2710"/>
      <c r="AI235" s="2710"/>
      <c r="AJ235" s="2710"/>
      <c r="AK235" s="2710"/>
      <c r="AL235" s="2710"/>
      <c r="AM235" s="2710"/>
      <c r="AN235" s="2710"/>
      <c r="AO235" s="2710"/>
      <c r="AP235" s="2710"/>
      <c r="AQ235" s="2710"/>
      <c r="AR235" s="2710"/>
      <c r="AS235" s="2710"/>
      <c r="AT235" s="2710"/>
      <c r="AU235" s="2710"/>
      <c r="AV235" s="2710"/>
      <c r="AW235" s="2710"/>
      <c r="AX235" s="2710"/>
      <c r="AY235" s="2710"/>
      <c r="AZ235" s="2710"/>
      <c r="BA235" s="2710"/>
      <c r="BB235" s="2710"/>
      <c r="BC235" s="2710"/>
      <c r="BD235" s="2710"/>
      <c r="BE235" s="2710"/>
      <c r="BF235" s="2710"/>
      <c r="BG235" s="2710"/>
      <c r="BH235" s="2710"/>
      <c r="BI235" s="2710"/>
      <c r="BJ235" s="2710"/>
      <c r="BK235" s="2710"/>
      <c r="BL235" s="2710"/>
      <c r="BM235" s="2710"/>
      <c r="BN235" s="2710"/>
      <c r="BO235" s="2710"/>
      <c r="BP235" s="2710"/>
      <c r="BQ235" s="2710"/>
      <c r="BR235" s="2710"/>
      <c r="BS235" s="2710"/>
      <c r="BT235" s="2710"/>
    </row>
    <row r="236" spans="1:72" x14ac:dyDescent="0.25">
      <c r="A236" s="2710"/>
      <c r="B236" s="2710"/>
      <c r="C236" s="2710"/>
      <c r="D236" s="2710"/>
      <c r="E236" s="2710"/>
      <c r="F236" s="2710"/>
      <c r="G236" s="2710"/>
      <c r="H236" s="2710"/>
      <c r="I236" s="2710"/>
      <c r="J236" s="2710"/>
      <c r="K236" s="2710"/>
      <c r="L236" s="2710"/>
      <c r="M236" s="2710"/>
      <c r="N236" s="2710"/>
      <c r="O236" s="2710"/>
      <c r="P236" s="2710"/>
      <c r="Q236" s="2710"/>
      <c r="R236" s="2710"/>
      <c r="S236" s="2710"/>
      <c r="T236" s="2710"/>
      <c r="U236" s="2710"/>
      <c r="V236" s="2710"/>
      <c r="W236" s="2710"/>
      <c r="X236" s="2710"/>
      <c r="Y236" s="2710"/>
      <c r="Z236" s="2710"/>
      <c r="AA236" s="2710"/>
      <c r="AB236" s="2710"/>
      <c r="AC236" s="2710"/>
      <c r="AD236" s="2710"/>
      <c r="AE236" s="2710"/>
      <c r="AF236" s="2710"/>
      <c r="AG236" s="2710"/>
      <c r="AH236" s="2710"/>
      <c r="AI236" s="2710"/>
      <c r="AJ236" s="2710"/>
      <c r="AK236" s="2710"/>
      <c r="AL236" s="2710"/>
      <c r="AM236" s="2710"/>
      <c r="AN236" s="2710"/>
      <c r="AO236" s="2710"/>
      <c r="AP236" s="2710"/>
      <c r="AQ236" s="2710"/>
      <c r="AR236" s="2710"/>
      <c r="AS236" s="2710"/>
      <c r="AT236" s="2710"/>
      <c r="AU236" s="2710"/>
      <c r="AV236" s="2710"/>
      <c r="AW236" s="2710"/>
      <c r="AX236" s="2710"/>
      <c r="AY236" s="2710"/>
      <c r="AZ236" s="2710"/>
      <c r="BA236" s="2710"/>
      <c r="BB236" s="2710"/>
      <c r="BC236" s="2710"/>
      <c r="BD236" s="2710"/>
      <c r="BE236" s="2710"/>
      <c r="BF236" s="2710"/>
      <c r="BG236" s="2710"/>
      <c r="BH236" s="2710"/>
      <c r="BI236" s="2710"/>
      <c r="BJ236" s="2710"/>
      <c r="BK236" s="2710"/>
      <c r="BL236" s="2710"/>
      <c r="BM236" s="2710"/>
      <c r="BN236" s="2710"/>
      <c r="BO236" s="2710"/>
      <c r="BP236" s="2710"/>
      <c r="BQ236" s="2710"/>
      <c r="BR236" s="2710"/>
      <c r="BS236" s="2710"/>
      <c r="BT236" s="2710"/>
    </row>
    <row r="237" spans="1:72" x14ac:dyDescent="0.25">
      <c r="A237" s="2710"/>
      <c r="B237" s="2710"/>
      <c r="C237" s="2710"/>
      <c r="D237" s="2710"/>
      <c r="E237" s="2710"/>
      <c r="F237" s="2710"/>
      <c r="G237" s="2710"/>
      <c r="H237" s="2710"/>
      <c r="I237" s="2710"/>
      <c r="J237" s="2710"/>
      <c r="K237" s="2710"/>
      <c r="L237" s="2710"/>
      <c r="M237" s="2710"/>
      <c r="N237" s="2710"/>
      <c r="O237" s="2710"/>
      <c r="P237" s="2710"/>
      <c r="Q237" s="2710"/>
      <c r="R237" s="2710"/>
      <c r="S237" s="2710"/>
      <c r="T237" s="2710"/>
      <c r="U237" s="2710"/>
      <c r="V237" s="2710"/>
      <c r="W237" s="2710"/>
      <c r="X237" s="2710"/>
      <c r="Y237" s="2710"/>
      <c r="Z237" s="2710"/>
      <c r="AA237" s="2710"/>
      <c r="AB237" s="2710"/>
      <c r="AC237" s="2710"/>
      <c r="AD237" s="2710"/>
      <c r="AE237" s="2710"/>
      <c r="AF237" s="2710"/>
      <c r="AG237" s="2710"/>
      <c r="AH237" s="2710"/>
      <c r="AI237" s="2710"/>
      <c r="AJ237" s="2710"/>
      <c r="AK237" s="2710"/>
      <c r="AL237" s="2710"/>
      <c r="AM237" s="2710"/>
      <c r="AN237" s="2710"/>
      <c r="AO237" s="2710"/>
      <c r="AP237" s="2710"/>
      <c r="AQ237" s="2710"/>
      <c r="AR237" s="2710"/>
      <c r="AS237" s="2710"/>
      <c r="AT237" s="2710"/>
      <c r="AU237" s="2710"/>
      <c r="AV237" s="2710"/>
      <c r="AW237" s="2710"/>
      <c r="AX237" s="2710"/>
      <c r="AY237" s="2710"/>
      <c r="AZ237" s="2710"/>
      <c r="BA237" s="2710"/>
      <c r="BB237" s="2710"/>
      <c r="BC237" s="2710"/>
      <c r="BD237" s="2710"/>
      <c r="BE237" s="2710"/>
      <c r="BF237" s="2710"/>
      <c r="BG237" s="2710"/>
      <c r="BH237" s="2710"/>
      <c r="BI237" s="2710"/>
      <c r="BJ237" s="2710"/>
      <c r="BK237" s="2710"/>
      <c r="BL237" s="2710"/>
      <c r="BM237" s="2710"/>
      <c r="BN237" s="2710"/>
      <c r="BO237" s="2710"/>
      <c r="BP237" s="2710"/>
      <c r="BQ237" s="2710"/>
      <c r="BR237" s="2710"/>
      <c r="BS237" s="2710"/>
      <c r="BT237" s="2710"/>
    </row>
    <row r="238" spans="1:72" x14ac:dyDescent="0.25">
      <c r="A238" s="2710"/>
      <c r="B238" s="2710"/>
      <c r="C238" s="2710"/>
      <c r="D238" s="2710"/>
      <c r="E238" s="2710"/>
      <c r="F238" s="2710"/>
      <c r="G238" s="2710"/>
      <c r="H238" s="2710"/>
      <c r="I238" s="2710"/>
      <c r="J238" s="2710"/>
      <c r="K238" s="2710"/>
      <c r="L238" s="2710"/>
      <c r="M238" s="2710"/>
      <c r="N238" s="2710"/>
      <c r="O238" s="2710"/>
      <c r="P238" s="2710"/>
      <c r="Q238" s="2710"/>
      <c r="R238" s="2710"/>
      <c r="S238" s="2710"/>
      <c r="T238" s="2710"/>
      <c r="U238" s="2710"/>
      <c r="V238" s="2710"/>
      <c r="W238" s="2710"/>
      <c r="X238" s="2710"/>
      <c r="Y238" s="2710"/>
      <c r="Z238" s="2710"/>
      <c r="AA238" s="2710"/>
      <c r="AB238" s="2710"/>
      <c r="AC238" s="2710"/>
      <c r="AD238" s="2710"/>
      <c r="AE238" s="2710"/>
      <c r="AF238" s="2710"/>
      <c r="AG238" s="2710"/>
      <c r="AH238" s="2710"/>
      <c r="AI238" s="2710"/>
      <c r="AJ238" s="2710"/>
      <c r="AK238" s="2710"/>
      <c r="AL238" s="2710"/>
      <c r="AM238" s="2710"/>
      <c r="AN238" s="2710"/>
      <c r="AO238" s="2710"/>
      <c r="AP238" s="2710"/>
      <c r="AQ238" s="2710"/>
      <c r="AR238" s="2710"/>
      <c r="AS238" s="2710"/>
      <c r="AT238" s="2710"/>
      <c r="AU238" s="2710"/>
      <c r="AV238" s="2710"/>
      <c r="AW238" s="2710"/>
      <c r="AX238" s="2710"/>
      <c r="AY238" s="2710"/>
      <c r="AZ238" s="2710"/>
      <c r="BA238" s="2710"/>
      <c r="BB238" s="2710"/>
      <c r="BC238" s="2710"/>
      <c r="BD238" s="2710"/>
      <c r="BE238" s="2710"/>
      <c r="BF238" s="2710"/>
      <c r="BG238" s="2710"/>
      <c r="BH238" s="2710"/>
      <c r="BI238" s="2710"/>
      <c r="BJ238" s="2710"/>
      <c r="BK238" s="2710"/>
      <c r="BL238" s="2710"/>
      <c r="BM238" s="2710"/>
      <c r="BN238" s="2710"/>
      <c r="BO238" s="2710"/>
      <c r="BP238" s="2710"/>
      <c r="BQ238" s="2710"/>
      <c r="BR238" s="2710"/>
      <c r="BS238" s="2710"/>
      <c r="BT238" s="2710"/>
    </row>
    <row r="239" spans="1:72" x14ac:dyDescent="0.25">
      <c r="A239" s="2710"/>
      <c r="B239" s="2710"/>
      <c r="C239" s="2710"/>
      <c r="D239" s="2710"/>
      <c r="E239" s="2710"/>
      <c r="F239" s="2710"/>
      <c r="G239" s="2710"/>
      <c r="H239" s="2710"/>
      <c r="I239" s="2710"/>
      <c r="J239" s="2710"/>
      <c r="K239" s="2710"/>
      <c r="L239" s="2710"/>
      <c r="M239" s="2710"/>
      <c r="N239" s="2710"/>
      <c r="O239" s="2710"/>
      <c r="P239" s="2710"/>
      <c r="Q239" s="2710"/>
      <c r="R239" s="2710"/>
      <c r="S239" s="2710"/>
      <c r="T239" s="2710"/>
      <c r="U239" s="2710"/>
      <c r="V239" s="2710"/>
      <c r="W239" s="2710"/>
      <c r="X239" s="2710"/>
      <c r="Y239" s="2710"/>
      <c r="Z239" s="2710"/>
      <c r="AA239" s="2710"/>
      <c r="AB239" s="2710"/>
      <c r="AC239" s="2710"/>
      <c r="AD239" s="2710"/>
      <c r="AE239" s="2710"/>
      <c r="AF239" s="2710"/>
      <c r="AG239" s="2710"/>
      <c r="AH239" s="2710"/>
      <c r="AI239" s="2710"/>
      <c r="AJ239" s="2710"/>
      <c r="AK239" s="2710"/>
      <c r="AL239" s="2710"/>
      <c r="AM239" s="2710"/>
      <c r="AN239" s="2710"/>
      <c r="AO239" s="2710"/>
      <c r="AP239" s="2710"/>
      <c r="AQ239" s="2710"/>
      <c r="AR239" s="2710"/>
      <c r="AS239" s="2710"/>
      <c r="AT239" s="2710"/>
      <c r="AU239" s="2710"/>
      <c r="AV239" s="2710"/>
      <c r="AW239" s="2710"/>
      <c r="AX239" s="2710"/>
      <c r="AY239" s="2710"/>
      <c r="AZ239" s="2710"/>
      <c r="BA239" s="2710"/>
      <c r="BB239" s="2710"/>
      <c r="BC239" s="2710"/>
      <c r="BD239" s="2710"/>
      <c r="BE239" s="2710"/>
      <c r="BF239" s="2710"/>
      <c r="BG239" s="2710"/>
      <c r="BH239" s="2710"/>
      <c r="BI239" s="2710"/>
      <c r="BJ239" s="2710"/>
      <c r="BK239" s="2710"/>
      <c r="BL239" s="2710"/>
      <c r="BM239" s="2710"/>
      <c r="BN239" s="2710"/>
      <c r="BO239" s="2710"/>
      <c r="BP239" s="2710"/>
      <c r="BQ239" s="2710"/>
      <c r="BR239" s="2710"/>
      <c r="BS239" s="2710"/>
      <c r="BT239" s="2710"/>
    </row>
    <row r="240" spans="1:72" x14ac:dyDescent="0.25">
      <c r="A240" s="2710"/>
      <c r="B240" s="2710"/>
      <c r="C240" s="2710"/>
      <c r="D240" s="2710"/>
      <c r="E240" s="2710"/>
      <c r="F240" s="2710"/>
      <c r="G240" s="2710"/>
      <c r="H240" s="2710"/>
      <c r="I240" s="2710"/>
      <c r="J240" s="2710"/>
      <c r="K240" s="2710"/>
      <c r="L240" s="2710"/>
      <c r="M240" s="2710"/>
      <c r="N240" s="2710"/>
      <c r="O240" s="2710"/>
      <c r="P240" s="2710"/>
      <c r="Q240" s="2710"/>
      <c r="R240" s="2710"/>
      <c r="S240" s="2710"/>
      <c r="T240" s="2710"/>
      <c r="U240" s="2710"/>
      <c r="V240" s="2710"/>
      <c r="W240" s="2710"/>
      <c r="X240" s="2710"/>
      <c r="Y240" s="2710"/>
      <c r="Z240" s="2710"/>
      <c r="AA240" s="2710"/>
      <c r="AB240" s="2710"/>
      <c r="AC240" s="2710"/>
      <c r="AD240" s="2710"/>
      <c r="AE240" s="2710"/>
      <c r="AF240" s="2710"/>
      <c r="AG240" s="2710"/>
      <c r="AH240" s="2710"/>
      <c r="AI240" s="2710"/>
      <c r="AJ240" s="2710"/>
      <c r="AK240" s="2710"/>
      <c r="AL240" s="2710"/>
      <c r="AM240" s="2710"/>
      <c r="AN240" s="2710"/>
      <c r="AO240" s="2710"/>
      <c r="AP240" s="2710"/>
      <c r="AQ240" s="2710"/>
      <c r="AR240" s="2710"/>
      <c r="AS240" s="2710"/>
      <c r="AT240" s="2710"/>
      <c r="AU240" s="2710"/>
      <c r="AV240" s="2710"/>
      <c r="AW240" s="2710"/>
      <c r="AX240" s="2710"/>
      <c r="AY240" s="2710"/>
      <c r="AZ240" s="2710"/>
      <c r="BA240" s="2710"/>
      <c r="BB240" s="2710"/>
      <c r="BC240" s="2710"/>
      <c r="BD240" s="2710"/>
      <c r="BE240" s="2710"/>
      <c r="BF240" s="2710"/>
      <c r="BG240" s="2710"/>
      <c r="BH240" s="2710"/>
      <c r="BI240" s="2710"/>
      <c r="BJ240" s="2710"/>
      <c r="BK240" s="2710"/>
      <c r="BL240" s="2710"/>
      <c r="BM240" s="2710"/>
      <c r="BN240" s="2710"/>
      <c r="BO240" s="2710"/>
      <c r="BP240" s="2710"/>
      <c r="BQ240" s="2710"/>
      <c r="BR240" s="2710"/>
      <c r="BS240" s="2710"/>
      <c r="BT240" s="2710"/>
    </row>
    <row r="241" spans="1:72" x14ac:dyDescent="0.25">
      <c r="A241" s="2710"/>
      <c r="B241" s="2710"/>
      <c r="C241" s="2710"/>
      <c r="D241" s="2710"/>
      <c r="E241" s="2710"/>
      <c r="F241" s="2710"/>
      <c r="G241" s="2710"/>
      <c r="H241" s="2710"/>
      <c r="I241" s="2710"/>
      <c r="J241" s="2710"/>
      <c r="K241" s="2710"/>
      <c r="L241" s="2710"/>
      <c r="M241" s="2710"/>
      <c r="N241" s="2710"/>
      <c r="O241" s="2710"/>
      <c r="P241" s="2710"/>
      <c r="Q241" s="2710"/>
      <c r="R241" s="2710"/>
      <c r="S241" s="2710"/>
      <c r="T241" s="2710"/>
      <c r="U241" s="2710"/>
      <c r="V241" s="2710"/>
      <c r="W241" s="2710"/>
      <c r="X241" s="2710"/>
      <c r="Y241" s="2710"/>
      <c r="Z241" s="2710"/>
      <c r="AA241" s="2710"/>
      <c r="AB241" s="2710"/>
      <c r="AC241" s="2710"/>
      <c r="AD241" s="2710"/>
      <c r="AE241" s="2710"/>
      <c r="AF241" s="2710"/>
      <c r="AG241" s="2710"/>
      <c r="AH241" s="2710"/>
      <c r="AI241" s="2710"/>
      <c r="AJ241" s="2710"/>
      <c r="AK241" s="2710"/>
      <c r="AL241" s="2710"/>
      <c r="AM241" s="2710"/>
      <c r="AN241" s="2710"/>
      <c r="AO241" s="2710"/>
      <c r="AP241" s="2710"/>
      <c r="AQ241" s="2710"/>
      <c r="AR241" s="2710"/>
      <c r="AS241" s="2710"/>
      <c r="AT241" s="2710"/>
      <c r="AU241" s="2710"/>
      <c r="AV241" s="2710"/>
      <c r="AW241" s="2710"/>
      <c r="AX241" s="2710"/>
      <c r="AY241" s="2710"/>
      <c r="AZ241" s="2710"/>
      <c r="BA241" s="2710"/>
      <c r="BB241" s="2710"/>
      <c r="BC241" s="2710"/>
      <c r="BD241" s="2710"/>
      <c r="BE241" s="2710"/>
      <c r="BF241" s="2710"/>
      <c r="BG241" s="2710"/>
      <c r="BH241" s="2710"/>
      <c r="BI241" s="2710"/>
      <c r="BJ241" s="2710"/>
      <c r="BK241" s="2710"/>
      <c r="BL241" s="2710"/>
      <c r="BM241" s="2710"/>
      <c r="BN241" s="2710"/>
      <c r="BO241" s="2710"/>
      <c r="BP241" s="2710"/>
      <c r="BQ241" s="2710"/>
      <c r="BR241" s="2710"/>
      <c r="BS241" s="2710"/>
      <c r="BT241" s="2710"/>
    </row>
    <row r="242" spans="1:72" x14ac:dyDescent="0.25">
      <c r="A242" s="2710"/>
      <c r="B242" s="2710"/>
      <c r="C242" s="2710"/>
      <c r="D242" s="2710"/>
      <c r="E242" s="2710"/>
      <c r="F242" s="2710"/>
      <c r="G242" s="2710"/>
      <c r="H242" s="2710"/>
      <c r="I242" s="2710"/>
      <c r="J242" s="2710"/>
      <c r="K242" s="2710"/>
      <c r="L242" s="2710"/>
      <c r="M242" s="2710"/>
      <c r="N242" s="2710"/>
      <c r="O242" s="2710"/>
      <c r="P242" s="2710"/>
      <c r="Q242" s="2710"/>
      <c r="R242" s="2710"/>
      <c r="S242" s="2710"/>
      <c r="T242" s="2710"/>
      <c r="U242" s="2710"/>
      <c r="V242" s="2710"/>
      <c r="W242" s="2710"/>
      <c r="X242" s="2710"/>
      <c r="Y242" s="2710"/>
      <c r="Z242" s="2710"/>
      <c r="AA242" s="2710"/>
      <c r="AB242" s="2710"/>
      <c r="AC242" s="2710"/>
      <c r="AD242" s="2710"/>
      <c r="AE242" s="2710"/>
      <c r="AF242" s="2710"/>
      <c r="AG242" s="2710"/>
      <c r="AH242" s="2710"/>
      <c r="AI242" s="2710"/>
      <c r="AJ242" s="2710"/>
      <c r="AK242" s="2710"/>
      <c r="AL242" s="2710"/>
      <c r="AM242" s="2710"/>
      <c r="AN242" s="2710"/>
      <c r="AO242" s="2710"/>
      <c r="AP242" s="2710"/>
      <c r="AQ242" s="2710"/>
      <c r="AR242" s="2710"/>
      <c r="AS242" s="2710"/>
      <c r="AT242" s="2710"/>
      <c r="AU242" s="2710"/>
      <c r="AV242" s="2710"/>
      <c r="AW242" s="2710"/>
      <c r="AX242" s="2710"/>
      <c r="AY242" s="2710"/>
      <c r="AZ242" s="2710"/>
      <c r="BA242" s="2710"/>
      <c r="BB242" s="2710"/>
      <c r="BC242" s="2710"/>
      <c r="BD242" s="2710"/>
      <c r="BE242" s="2710"/>
      <c r="BF242" s="2710"/>
      <c r="BG242" s="2710"/>
      <c r="BH242" s="2710"/>
      <c r="BI242" s="2710"/>
      <c r="BJ242" s="2710"/>
      <c r="BK242" s="2710"/>
      <c r="BL242" s="2710"/>
      <c r="BM242" s="2710"/>
      <c r="BN242" s="2710"/>
      <c r="BO242" s="2710"/>
      <c r="BP242" s="2710"/>
      <c r="BQ242" s="2710"/>
      <c r="BR242" s="2710"/>
      <c r="BS242" s="2710"/>
      <c r="BT242" s="2710"/>
    </row>
    <row r="243" spans="1:72" x14ac:dyDescent="0.25">
      <c r="A243" s="2710"/>
      <c r="B243" s="2710"/>
      <c r="C243" s="2710"/>
      <c r="D243" s="2710"/>
      <c r="E243" s="2710"/>
      <c r="F243" s="2710"/>
      <c r="G243" s="2710"/>
      <c r="H243" s="2710"/>
      <c r="I243" s="2710"/>
      <c r="J243" s="2710"/>
      <c r="K243" s="2710"/>
      <c r="L243" s="2710"/>
      <c r="M243" s="2710"/>
      <c r="N243" s="2710"/>
      <c r="O243" s="2710"/>
      <c r="P243" s="2710"/>
      <c r="Q243" s="2710"/>
      <c r="R243" s="2710"/>
      <c r="S243" s="2710"/>
      <c r="T243" s="2710"/>
      <c r="U243" s="2710"/>
      <c r="V243" s="2710"/>
      <c r="W243" s="2710"/>
      <c r="X243" s="2710"/>
      <c r="Y243" s="2710"/>
      <c r="Z243" s="2710"/>
      <c r="AA243" s="2710"/>
      <c r="AB243" s="2710"/>
      <c r="AC243" s="2710"/>
      <c r="AD243" s="2710"/>
      <c r="AE243" s="2710"/>
      <c r="AF243" s="2710"/>
      <c r="AG243" s="2710"/>
      <c r="AH243" s="2710"/>
      <c r="AI243" s="2710"/>
      <c r="AJ243" s="2710"/>
      <c r="AK243" s="2710"/>
      <c r="AL243" s="2710"/>
      <c r="AM243" s="2710"/>
      <c r="AN243" s="2710"/>
      <c r="AO243" s="2710"/>
      <c r="AP243" s="2710"/>
      <c r="AQ243" s="2710"/>
      <c r="AR243" s="2710"/>
      <c r="AS243" s="2710"/>
      <c r="AT243" s="2710"/>
      <c r="AU243" s="2710"/>
      <c r="AV243" s="2710"/>
      <c r="AW243" s="2710"/>
      <c r="AX243" s="2710"/>
      <c r="AY243" s="2710"/>
      <c r="AZ243" s="2710"/>
      <c r="BA243" s="2710"/>
      <c r="BB243" s="2710"/>
      <c r="BC243" s="2710"/>
      <c r="BD243" s="2710"/>
      <c r="BE243" s="2710"/>
      <c r="BF243" s="2710"/>
      <c r="BG243" s="2710"/>
      <c r="BH243" s="2710"/>
      <c r="BI243" s="2710"/>
      <c r="BJ243" s="2710"/>
      <c r="BK243" s="2710"/>
      <c r="BL243" s="2710"/>
      <c r="BM243" s="2710"/>
      <c r="BN243" s="2710"/>
      <c r="BO243" s="2710"/>
      <c r="BP243" s="2710"/>
      <c r="BQ243" s="2710"/>
      <c r="BR243" s="2710"/>
      <c r="BS243" s="2710"/>
      <c r="BT243" s="2710"/>
    </row>
    <row r="244" spans="1:72" x14ac:dyDescent="0.25">
      <c r="A244" s="2710"/>
      <c r="B244" s="2710"/>
      <c r="C244" s="2710"/>
      <c r="D244" s="2710"/>
      <c r="E244" s="2710"/>
      <c r="F244" s="2710"/>
      <c r="G244" s="2710"/>
      <c r="H244" s="2710"/>
      <c r="I244" s="2710"/>
      <c r="J244" s="2710"/>
      <c r="K244" s="2710"/>
      <c r="L244" s="2710"/>
      <c r="M244" s="2710"/>
      <c r="N244" s="2710"/>
      <c r="O244" s="2710"/>
      <c r="P244" s="2710"/>
      <c r="Q244" s="2710"/>
      <c r="R244" s="2710"/>
      <c r="S244" s="2710"/>
      <c r="T244" s="2710"/>
      <c r="U244" s="2710"/>
      <c r="V244" s="2710"/>
      <c r="W244" s="2710"/>
      <c r="X244" s="2710"/>
      <c r="Y244" s="2710"/>
      <c r="Z244" s="2710"/>
      <c r="AA244" s="2710"/>
      <c r="AB244" s="2710"/>
      <c r="AC244" s="2710"/>
      <c r="AD244" s="2710"/>
      <c r="AE244" s="2710"/>
      <c r="AF244" s="2710"/>
      <c r="AG244" s="2710"/>
      <c r="AH244" s="2710"/>
      <c r="AI244" s="2710"/>
      <c r="AJ244" s="2710"/>
      <c r="AK244" s="2710"/>
      <c r="AL244" s="2710"/>
      <c r="AM244" s="2710"/>
      <c r="AN244" s="2710"/>
      <c r="AO244" s="2710"/>
      <c r="AP244" s="2710"/>
      <c r="AQ244" s="2710"/>
      <c r="AR244" s="2710"/>
      <c r="AS244" s="2710"/>
      <c r="AT244" s="2710"/>
      <c r="AU244" s="2710"/>
      <c r="AV244" s="2710"/>
      <c r="AW244" s="2710"/>
      <c r="AX244" s="2710"/>
      <c r="AY244" s="2710"/>
      <c r="AZ244" s="2710"/>
      <c r="BA244" s="2710"/>
      <c r="BB244" s="2710"/>
      <c r="BC244" s="2710"/>
      <c r="BD244" s="2710"/>
      <c r="BE244" s="2710"/>
      <c r="BF244" s="2710"/>
      <c r="BG244" s="2710"/>
      <c r="BH244" s="2710"/>
      <c r="BI244" s="2710"/>
      <c r="BJ244" s="2710"/>
      <c r="BK244" s="2710"/>
      <c r="BL244" s="2710"/>
      <c r="BM244" s="2710"/>
      <c r="BN244" s="2710"/>
      <c r="BO244" s="2710"/>
      <c r="BP244" s="2710"/>
      <c r="BQ244" s="2710"/>
      <c r="BR244" s="2710"/>
      <c r="BS244" s="2710"/>
      <c r="BT244" s="2710"/>
    </row>
    <row r="245" spans="1:72" x14ac:dyDescent="0.25">
      <c r="A245" s="2710"/>
      <c r="B245" s="2710"/>
      <c r="C245" s="2710"/>
      <c r="D245" s="2710"/>
      <c r="E245" s="2710"/>
      <c r="F245" s="2710"/>
      <c r="G245" s="2710"/>
      <c r="H245" s="2710"/>
      <c r="I245" s="2710"/>
      <c r="J245" s="2710"/>
      <c r="K245" s="2710"/>
      <c r="L245" s="2710"/>
      <c r="M245" s="2710"/>
      <c r="N245" s="2710"/>
      <c r="O245" s="2710"/>
      <c r="P245" s="2710"/>
      <c r="Q245" s="2710"/>
      <c r="R245" s="2710"/>
      <c r="S245" s="2710"/>
      <c r="T245" s="2710"/>
      <c r="U245" s="2710"/>
      <c r="V245" s="2710"/>
      <c r="W245" s="2710"/>
      <c r="X245" s="2710"/>
      <c r="Y245" s="2710"/>
      <c r="Z245" s="2710"/>
      <c r="AA245" s="2710"/>
      <c r="AB245" s="2710"/>
      <c r="AC245" s="2710"/>
      <c r="AD245" s="2710"/>
      <c r="AE245" s="2710"/>
      <c r="AF245" s="2710"/>
      <c r="AG245" s="2710"/>
      <c r="AH245" s="2710"/>
      <c r="AI245" s="2710"/>
      <c r="AJ245" s="2710"/>
      <c r="AK245" s="2710"/>
      <c r="AL245" s="2710"/>
      <c r="AM245" s="2710"/>
      <c r="AN245" s="2710"/>
      <c r="AO245" s="2710"/>
      <c r="AP245" s="2710"/>
      <c r="AQ245" s="2710"/>
      <c r="AR245" s="2710"/>
      <c r="AS245" s="2710"/>
      <c r="AT245" s="2710"/>
      <c r="AU245" s="2710"/>
      <c r="AV245" s="2710"/>
      <c r="AW245" s="2710"/>
      <c r="AX245" s="2710"/>
      <c r="AY245" s="2710"/>
      <c r="AZ245" s="2710"/>
      <c r="BA245" s="2710"/>
      <c r="BB245" s="2710"/>
      <c r="BC245" s="2710"/>
      <c r="BD245" s="2710"/>
      <c r="BE245" s="2710"/>
      <c r="BF245" s="2710"/>
      <c r="BG245" s="2710"/>
      <c r="BH245" s="2710"/>
      <c r="BI245" s="2710"/>
      <c r="BJ245" s="2710"/>
      <c r="BK245" s="2710"/>
      <c r="BL245" s="2710"/>
      <c r="BM245" s="2710"/>
      <c r="BN245" s="2710"/>
      <c r="BO245" s="2710"/>
      <c r="BP245" s="2710"/>
      <c r="BQ245" s="2710"/>
      <c r="BR245" s="2710"/>
      <c r="BS245" s="2710"/>
      <c r="BT245" s="2710"/>
    </row>
    <row r="246" spans="1:72" x14ac:dyDescent="0.25">
      <c r="A246" s="2710"/>
      <c r="B246" s="2710"/>
      <c r="C246" s="2710"/>
      <c r="D246" s="2710"/>
      <c r="E246" s="2710"/>
      <c r="F246" s="2710"/>
      <c r="G246" s="2710"/>
      <c r="H246" s="2710"/>
      <c r="I246" s="2710"/>
      <c r="J246" s="2710"/>
      <c r="K246" s="2710"/>
      <c r="L246" s="2710"/>
      <c r="M246" s="2710"/>
      <c r="N246" s="2710"/>
      <c r="O246" s="2710"/>
      <c r="P246" s="2710"/>
      <c r="Q246" s="2710"/>
      <c r="R246" s="2710"/>
      <c r="S246" s="2710"/>
      <c r="T246" s="2710"/>
      <c r="U246" s="2710"/>
      <c r="V246" s="2710"/>
      <c r="W246" s="2710"/>
      <c r="X246" s="2710"/>
      <c r="Y246" s="2710"/>
      <c r="Z246" s="2710"/>
      <c r="AA246" s="2710"/>
      <c r="AB246" s="2710"/>
      <c r="AC246" s="2710"/>
      <c r="AD246" s="2710"/>
      <c r="AE246" s="2710"/>
      <c r="AF246" s="2710"/>
      <c r="AG246" s="2710"/>
      <c r="AH246" s="2710"/>
      <c r="AI246" s="2710"/>
      <c r="AJ246" s="2710"/>
      <c r="AK246" s="2710"/>
      <c r="AL246" s="2710"/>
      <c r="AM246" s="2710"/>
      <c r="AN246" s="2710"/>
      <c r="AO246" s="2710"/>
      <c r="AP246" s="2710"/>
      <c r="AQ246" s="2710"/>
      <c r="AR246" s="2710"/>
      <c r="AS246" s="2710"/>
      <c r="AT246" s="2710"/>
      <c r="AU246" s="2710"/>
      <c r="AV246" s="2710"/>
      <c r="AW246" s="2710"/>
      <c r="AX246" s="2710"/>
      <c r="AY246" s="2710"/>
      <c r="AZ246" s="2710"/>
      <c r="BA246" s="2710"/>
      <c r="BB246" s="2710"/>
      <c r="BC246" s="2710"/>
      <c r="BD246" s="2710"/>
      <c r="BE246" s="2710"/>
      <c r="BF246" s="2710"/>
      <c r="BG246" s="2710"/>
      <c r="BH246" s="2710"/>
      <c r="BI246" s="2710"/>
      <c r="BJ246" s="2710"/>
      <c r="BK246" s="2710"/>
      <c r="BL246" s="2710"/>
      <c r="BM246" s="2710"/>
      <c r="BN246" s="2710"/>
      <c r="BO246" s="2710"/>
      <c r="BP246" s="2710"/>
      <c r="BQ246" s="2710"/>
      <c r="BR246" s="2710"/>
      <c r="BS246" s="2710"/>
      <c r="BT246" s="2710"/>
    </row>
    <row r="247" spans="1:72" x14ac:dyDescent="0.25">
      <c r="A247" s="2710"/>
      <c r="B247" s="2710"/>
      <c r="C247" s="2710"/>
      <c r="D247" s="2710"/>
      <c r="E247" s="2710"/>
      <c r="F247" s="2710"/>
      <c r="G247" s="2710"/>
      <c r="H247" s="2710"/>
      <c r="I247" s="2710"/>
      <c r="J247" s="2710"/>
      <c r="K247" s="2710"/>
      <c r="L247" s="2710"/>
      <c r="M247" s="2710"/>
      <c r="N247" s="2710"/>
      <c r="O247" s="2710"/>
      <c r="P247" s="2710"/>
      <c r="Q247" s="2710"/>
      <c r="R247" s="2710"/>
      <c r="S247" s="2710"/>
      <c r="T247" s="2710"/>
      <c r="U247" s="2710"/>
      <c r="V247" s="2710"/>
      <c r="W247" s="2710"/>
      <c r="X247" s="2710"/>
      <c r="Y247" s="2710"/>
      <c r="Z247" s="2710"/>
      <c r="AA247" s="2710"/>
      <c r="AB247" s="2710"/>
      <c r="AC247" s="2710"/>
      <c r="AD247" s="2710"/>
      <c r="AE247" s="2710"/>
      <c r="AF247" s="2710"/>
      <c r="AG247" s="2710"/>
      <c r="AH247" s="2710"/>
      <c r="AI247" s="2710"/>
      <c r="AJ247" s="2710"/>
      <c r="AK247" s="2710"/>
      <c r="AL247" s="2710"/>
      <c r="AM247" s="2710"/>
      <c r="AN247" s="2710"/>
      <c r="AO247" s="2710"/>
      <c r="AP247" s="2710"/>
      <c r="AQ247" s="2710"/>
      <c r="AR247" s="2710"/>
      <c r="AS247" s="2710"/>
      <c r="AT247" s="2710"/>
      <c r="AU247" s="2710"/>
      <c r="AV247" s="2710"/>
      <c r="AW247" s="2710"/>
      <c r="AX247" s="2710"/>
      <c r="AY247" s="2710"/>
      <c r="AZ247" s="2710"/>
      <c r="BA247" s="2710"/>
      <c r="BB247" s="2710"/>
      <c r="BC247" s="2710"/>
      <c r="BD247" s="2710"/>
      <c r="BE247" s="2710"/>
      <c r="BF247" s="2710"/>
      <c r="BG247" s="2710"/>
      <c r="BH247" s="2710"/>
      <c r="BI247" s="2710"/>
      <c r="BJ247" s="2710"/>
      <c r="BK247" s="2710"/>
      <c r="BL247" s="2710"/>
      <c r="BM247" s="2710"/>
      <c r="BN247" s="2710"/>
      <c r="BO247" s="2710"/>
      <c r="BP247" s="2710"/>
      <c r="BQ247" s="2710"/>
      <c r="BR247" s="2710"/>
      <c r="BS247" s="2710"/>
      <c r="BT247" s="2710"/>
    </row>
    <row r="248" spans="1:72" x14ac:dyDescent="0.25">
      <c r="A248" s="2710"/>
      <c r="B248" s="2710"/>
      <c r="C248" s="2710"/>
      <c r="D248" s="2710"/>
      <c r="E248" s="2710"/>
      <c r="F248" s="2710"/>
      <c r="G248" s="2710"/>
      <c r="H248" s="2710"/>
      <c r="I248" s="2710"/>
      <c r="J248" s="2710"/>
      <c r="K248" s="2710"/>
      <c r="L248" s="2710"/>
      <c r="M248" s="2710"/>
      <c r="N248" s="2710"/>
      <c r="O248" s="2710"/>
      <c r="P248" s="2710"/>
      <c r="Q248" s="2710"/>
      <c r="R248" s="2710"/>
      <c r="S248" s="2710"/>
      <c r="T248" s="2710"/>
      <c r="U248" s="2710"/>
      <c r="V248" s="2710"/>
      <c r="W248" s="2710"/>
      <c r="X248" s="2710"/>
      <c r="Y248" s="2710"/>
      <c r="Z248" s="2710"/>
      <c r="AA248" s="2710"/>
      <c r="AB248" s="2710"/>
      <c r="AC248" s="2710"/>
      <c r="AD248" s="2710"/>
      <c r="AE248" s="2710"/>
      <c r="AF248" s="2710"/>
      <c r="AG248" s="2710"/>
      <c r="AH248" s="2710"/>
      <c r="AI248" s="2710"/>
      <c r="AJ248" s="2710"/>
      <c r="AK248" s="2710"/>
      <c r="AL248" s="2710"/>
      <c r="AM248" s="2710"/>
      <c r="AN248" s="2710"/>
      <c r="AO248" s="2710"/>
      <c r="AP248" s="2710"/>
      <c r="AQ248" s="2710"/>
      <c r="AR248" s="2710"/>
      <c r="AS248" s="2710"/>
      <c r="AT248" s="2710"/>
      <c r="AU248" s="2710"/>
      <c r="AV248" s="2710"/>
      <c r="AW248" s="2710"/>
      <c r="AX248" s="2710"/>
      <c r="AY248" s="2710"/>
      <c r="AZ248" s="2710"/>
      <c r="BA248" s="2710"/>
      <c r="BB248" s="2710"/>
      <c r="BC248" s="2710"/>
      <c r="BD248" s="2710"/>
      <c r="BE248" s="2710"/>
      <c r="BF248" s="2710"/>
      <c r="BG248" s="2710"/>
      <c r="BH248" s="2710"/>
      <c r="BI248" s="2710"/>
      <c r="BJ248" s="2710"/>
      <c r="BK248" s="2710"/>
      <c r="BL248" s="2710"/>
      <c r="BM248" s="2710"/>
      <c r="BN248" s="2710"/>
      <c r="BO248" s="2710"/>
      <c r="BP248" s="2710"/>
      <c r="BQ248" s="2710"/>
      <c r="BR248" s="2710"/>
      <c r="BS248" s="2710"/>
      <c r="BT248" s="2710"/>
    </row>
    <row r="249" spans="1:72" x14ac:dyDescent="0.25">
      <c r="A249" s="2710"/>
      <c r="B249" s="2710"/>
      <c r="C249" s="2710"/>
      <c r="D249" s="2710"/>
      <c r="E249" s="2710"/>
      <c r="F249" s="2710"/>
      <c r="G249" s="2710"/>
      <c r="H249" s="2710"/>
      <c r="I249" s="2710"/>
      <c r="J249" s="2710"/>
      <c r="K249" s="2710"/>
      <c r="L249" s="2710"/>
      <c r="M249" s="2710"/>
      <c r="N249" s="2710"/>
      <c r="O249" s="2710"/>
      <c r="P249" s="2710"/>
      <c r="Q249" s="2710"/>
      <c r="R249" s="2710"/>
      <c r="S249" s="2710"/>
      <c r="T249" s="2710"/>
      <c r="U249" s="2710"/>
      <c r="V249" s="2710"/>
      <c r="W249" s="2710"/>
      <c r="X249" s="2710"/>
      <c r="Y249" s="2710"/>
      <c r="Z249" s="2710"/>
      <c r="AA249" s="2710"/>
      <c r="AB249" s="2710"/>
      <c r="AC249" s="2710"/>
      <c r="AD249" s="2710"/>
      <c r="AE249" s="2710"/>
      <c r="AF249" s="2710"/>
      <c r="AG249" s="2710"/>
      <c r="AH249" s="2710"/>
      <c r="AI249" s="2710"/>
      <c r="AJ249" s="2710"/>
      <c r="AK249" s="2710"/>
      <c r="AL249" s="2710"/>
      <c r="AM249" s="2710"/>
      <c r="AN249" s="2710"/>
      <c r="AO249" s="2710"/>
      <c r="AP249" s="2710"/>
      <c r="AQ249" s="2710"/>
      <c r="AR249" s="2710"/>
      <c r="AS249" s="2710"/>
      <c r="AT249" s="2710"/>
      <c r="AU249" s="2710"/>
      <c r="AV249" s="2710"/>
      <c r="AW249" s="2710"/>
      <c r="AX249" s="2710"/>
      <c r="AY249" s="2710"/>
      <c r="AZ249" s="2710"/>
      <c r="BA249" s="2710"/>
      <c r="BB249" s="2710"/>
      <c r="BC249" s="2710"/>
      <c r="BD249" s="2710"/>
      <c r="BE249" s="2710"/>
      <c r="BF249" s="2710"/>
      <c r="BG249" s="2710"/>
      <c r="BH249" s="2710"/>
      <c r="BI249" s="2710"/>
      <c r="BJ249" s="2710"/>
      <c r="BK249" s="2710"/>
      <c r="BL249" s="2710"/>
      <c r="BM249" s="2710"/>
      <c r="BN249" s="2710"/>
      <c r="BO249" s="2710"/>
      <c r="BP249" s="2710"/>
      <c r="BQ249" s="2710"/>
      <c r="BR249" s="2710"/>
      <c r="BS249" s="2710"/>
      <c r="BT249" s="2710"/>
    </row>
    <row r="250" spans="1:72" x14ac:dyDescent="0.25">
      <c r="A250" s="2710"/>
      <c r="B250" s="2710"/>
      <c r="C250" s="2710"/>
      <c r="D250" s="2710"/>
      <c r="E250" s="2710"/>
      <c r="F250" s="2710"/>
      <c r="G250" s="2710"/>
      <c r="H250" s="2710"/>
      <c r="I250" s="2710"/>
      <c r="J250" s="2710"/>
      <c r="K250" s="2710"/>
      <c r="L250" s="2710"/>
      <c r="M250" s="2710"/>
      <c r="N250" s="2710"/>
      <c r="O250" s="2710"/>
      <c r="P250" s="2710"/>
      <c r="Q250" s="2710"/>
      <c r="R250" s="2710"/>
      <c r="S250" s="2710"/>
      <c r="T250" s="2710"/>
      <c r="U250" s="2710"/>
      <c r="V250" s="2710"/>
      <c r="W250" s="2710"/>
      <c r="X250" s="2710"/>
      <c r="Y250" s="2710"/>
      <c r="Z250" s="2710"/>
      <c r="AA250" s="2710"/>
      <c r="AB250" s="2710"/>
      <c r="AC250" s="2710"/>
      <c r="AD250" s="2710"/>
      <c r="AE250" s="2710"/>
      <c r="AF250" s="2710"/>
      <c r="AG250" s="2710"/>
      <c r="AH250" s="2710"/>
      <c r="AI250" s="2710"/>
      <c r="AJ250" s="2710"/>
      <c r="AK250" s="2710"/>
      <c r="AL250" s="2710"/>
      <c r="AM250" s="2710"/>
      <c r="AN250" s="2710"/>
      <c r="AO250" s="2710"/>
      <c r="AP250" s="2710"/>
      <c r="AQ250" s="2710"/>
      <c r="AR250" s="2710"/>
      <c r="AS250" s="2710"/>
      <c r="AT250" s="2710"/>
      <c r="AU250" s="2710"/>
      <c r="AV250" s="2710"/>
      <c r="AW250" s="2710"/>
      <c r="AX250" s="2710"/>
      <c r="AY250" s="2710"/>
      <c r="AZ250" s="2710"/>
      <c r="BA250" s="2710"/>
      <c r="BB250" s="2710"/>
      <c r="BC250" s="2710"/>
      <c r="BD250" s="2710"/>
      <c r="BE250" s="2710"/>
      <c r="BF250" s="2710"/>
      <c r="BG250" s="2710"/>
      <c r="BH250" s="2710"/>
      <c r="BI250" s="2710"/>
      <c r="BJ250" s="2710"/>
      <c r="BK250" s="2710"/>
      <c r="BL250" s="2710"/>
      <c r="BM250" s="2710"/>
      <c r="BN250" s="2710"/>
      <c r="BO250" s="2710"/>
      <c r="BP250" s="2710"/>
      <c r="BQ250" s="2710"/>
      <c r="BR250" s="2710"/>
      <c r="BS250" s="2710"/>
      <c r="BT250" s="2710"/>
    </row>
    <row r="251" spans="1:72" x14ac:dyDescent="0.25">
      <c r="A251" s="2710"/>
      <c r="B251" s="2710"/>
      <c r="C251" s="2710"/>
      <c r="D251" s="2710"/>
      <c r="E251" s="2710"/>
      <c r="F251" s="2710"/>
      <c r="G251" s="2710"/>
      <c r="H251" s="2710"/>
      <c r="I251" s="2710"/>
      <c r="J251" s="2710"/>
      <c r="K251" s="2710"/>
      <c r="L251" s="2710"/>
      <c r="M251" s="2710"/>
      <c r="N251" s="2710"/>
      <c r="O251" s="2710"/>
      <c r="P251" s="2710"/>
      <c r="Q251" s="2710"/>
      <c r="R251" s="2710"/>
      <c r="S251" s="2710"/>
      <c r="T251" s="2710"/>
      <c r="U251" s="2710"/>
      <c r="V251" s="2710"/>
      <c r="W251" s="2710"/>
      <c r="X251" s="2710"/>
      <c r="Y251" s="2710"/>
      <c r="Z251" s="2710"/>
      <c r="AA251" s="2710"/>
      <c r="AB251" s="2710"/>
      <c r="AC251" s="2710"/>
      <c r="AD251" s="2710"/>
      <c r="AE251" s="2710"/>
      <c r="AF251" s="2710"/>
      <c r="AG251" s="2710"/>
      <c r="AH251" s="2710"/>
      <c r="AI251" s="2710"/>
      <c r="AJ251" s="2710"/>
      <c r="AK251" s="2710"/>
      <c r="AL251" s="2710"/>
      <c r="AM251" s="2710"/>
      <c r="AN251" s="2710"/>
      <c r="AO251" s="2710"/>
      <c r="AP251" s="2710"/>
      <c r="AQ251" s="2710"/>
      <c r="AR251" s="2710"/>
      <c r="AS251" s="2710"/>
      <c r="AT251" s="2710"/>
      <c r="AU251" s="2710"/>
      <c r="AV251" s="2710"/>
      <c r="AW251" s="2710"/>
      <c r="AX251" s="2710"/>
      <c r="AY251" s="2710"/>
      <c r="AZ251" s="2710"/>
      <c r="BA251" s="2710"/>
      <c r="BB251" s="2710"/>
      <c r="BC251" s="2710"/>
      <c r="BD251" s="2710"/>
      <c r="BE251" s="2710"/>
      <c r="BF251" s="2710"/>
      <c r="BG251" s="2710"/>
      <c r="BH251" s="2710"/>
      <c r="BI251" s="2710"/>
      <c r="BJ251" s="2710"/>
      <c r="BK251" s="2710"/>
      <c r="BL251" s="2710"/>
      <c r="BM251" s="2710"/>
      <c r="BN251" s="2710"/>
      <c r="BO251" s="2710"/>
      <c r="BP251" s="2710"/>
      <c r="BQ251" s="2710"/>
      <c r="BR251" s="2710"/>
      <c r="BS251" s="2710"/>
      <c r="BT251" s="2710"/>
    </row>
    <row r="252" spans="1:72" x14ac:dyDescent="0.25">
      <c r="A252" s="2710"/>
      <c r="B252" s="2710"/>
      <c r="C252" s="2710"/>
      <c r="D252" s="2710"/>
      <c r="E252" s="2710"/>
      <c r="F252" s="2710"/>
      <c r="G252" s="2710"/>
      <c r="H252" s="2710"/>
      <c r="I252" s="2710"/>
      <c r="J252" s="2710"/>
      <c r="K252" s="2710"/>
      <c r="L252" s="2710"/>
      <c r="M252" s="2710"/>
      <c r="N252" s="2710"/>
      <c r="O252" s="2710"/>
      <c r="P252" s="2710"/>
      <c r="Q252" s="2710"/>
      <c r="R252" s="2710"/>
      <c r="S252" s="2710"/>
      <c r="T252" s="2710"/>
      <c r="U252" s="2710"/>
      <c r="V252" s="2710"/>
      <c r="W252" s="2710"/>
      <c r="X252" s="2710"/>
      <c r="Y252" s="2710"/>
      <c r="Z252" s="2710"/>
      <c r="AA252" s="2710"/>
      <c r="AB252" s="2710"/>
      <c r="AC252" s="2710"/>
      <c r="AD252" s="2710"/>
      <c r="AE252" s="2710"/>
      <c r="AF252" s="2710"/>
      <c r="AG252" s="2710"/>
      <c r="AH252" s="2710"/>
      <c r="AI252" s="2710"/>
      <c r="AJ252" s="2710"/>
      <c r="AK252" s="2710"/>
      <c r="AL252" s="2710"/>
      <c r="AM252" s="2710"/>
      <c r="AN252" s="2710"/>
      <c r="AO252" s="2710"/>
      <c r="AP252" s="2710"/>
      <c r="AQ252" s="2710"/>
      <c r="AR252" s="2710"/>
      <c r="AS252" s="2710"/>
      <c r="AT252" s="2710"/>
      <c r="AU252" s="2710"/>
      <c r="AV252" s="2710"/>
      <c r="AW252" s="2710"/>
      <c r="AX252" s="2710"/>
      <c r="AY252" s="2710"/>
      <c r="AZ252" s="2710"/>
      <c r="BA252" s="2710"/>
      <c r="BB252" s="2710"/>
      <c r="BC252" s="2710"/>
      <c r="BD252" s="2710"/>
      <c r="BE252" s="2710"/>
      <c r="BF252" s="2710"/>
      <c r="BG252" s="2710"/>
      <c r="BH252" s="2710"/>
      <c r="BI252" s="2710"/>
      <c r="BJ252" s="2710"/>
      <c r="BK252" s="2710"/>
      <c r="BL252" s="2710"/>
      <c r="BM252" s="2710"/>
      <c r="BN252" s="2710"/>
      <c r="BO252" s="2710"/>
      <c r="BP252" s="2710"/>
      <c r="BQ252" s="2710"/>
      <c r="BR252" s="2710"/>
      <c r="BS252" s="2710"/>
      <c r="BT252" s="2710"/>
    </row>
    <row r="253" spans="1:72" x14ac:dyDescent="0.25">
      <c r="A253" s="2710"/>
      <c r="B253" s="2710"/>
      <c r="C253" s="2710"/>
      <c r="D253" s="2710"/>
      <c r="E253" s="2710"/>
      <c r="F253" s="2710"/>
      <c r="G253" s="2710"/>
      <c r="H253" s="2710"/>
      <c r="I253" s="2710"/>
      <c r="J253" s="2710"/>
      <c r="K253" s="2710"/>
      <c r="L253" s="2710"/>
      <c r="M253" s="2710"/>
      <c r="N253" s="2710"/>
      <c r="O253" s="2710"/>
      <c r="P253" s="2710"/>
      <c r="Q253" s="2710"/>
      <c r="R253" s="2710"/>
      <c r="S253" s="2710"/>
      <c r="T253" s="2710"/>
      <c r="U253" s="2710"/>
      <c r="V253" s="2710"/>
      <c r="W253" s="2710"/>
      <c r="X253" s="2710"/>
      <c r="Y253" s="2710"/>
      <c r="Z253" s="2710"/>
      <c r="AA253" s="2710"/>
      <c r="AB253" s="2710"/>
      <c r="AC253" s="2710"/>
      <c r="AD253" s="2710"/>
      <c r="AE253" s="2710"/>
      <c r="AF253" s="2710"/>
      <c r="AG253" s="2710"/>
      <c r="AH253" s="2710"/>
      <c r="AI253" s="2710"/>
      <c r="AJ253" s="2710"/>
      <c r="AK253" s="2710"/>
      <c r="AL253" s="2710"/>
      <c r="AM253" s="2710"/>
      <c r="AN253" s="2710"/>
      <c r="AO253" s="2710"/>
      <c r="AP253" s="2710"/>
      <c r="AQ253" s="2710"/>
      <c r="AR253" s="2710"/>
      <c r="AS253" s="2710"/>
      <c r="AT253" s="2710"/>
      <c r="AU253" s="2710"/>
      <c r="AV253" s="2710"/>
      <c r="AW253" s="2710"/>
      <c r="AX253" s="2710"/>
      <c r="AY253" s="2710"/>
      <c r="AZ253" s="2710"/>
      <c r="BA253" s="2710"/>
      <c r="BB253" s="2710"/>
      <c r="BC253" s="2710"/>
      <c r="BD253" s="2710"/>
      <c r="BE253" s="2710"/>
      <c r="BF253" s="2710"/>
      <c r="BG253" s="2710"/>
      <c r="BH253" s="2710"/>
      <c r="BI253" s="2710"/>
      <c r="BJ253" s="2710"/>
      <c r="BK253" s="2710"/>
      <c r="BL253" s="2710"/>
      <c r="BM253" s="2710"/>
      <c r="BN253" s="2710"/>
      <c r="BO253" s="2710"/>
      <c r="BP253" s="2710"/>
      <c r="BQ253" s="2710"/>
      <c r="BR253" s="2710"/>
      <c r="BS253" s="2710"/>
      <c r="BT253" s="2710"/>
    </row>
    <row r="254" spans="1:72" x14ac:dyDescent="0.25">
      <c r="A254" s="2710"/>
      <c r="B254" s="2710"/>
      <c r="C254" s="2710"/>
      <c r="D254" s="2710"/>
      <c r="E254" s="2710"/>
      <c r="F254" s="2710"/>
      <c r="G254" s="2710"/>
      <c r="H254" s="2710"/>
      <c r="I254" s="2710"/>
      <c r="J254" s="2710"/>
      <c r="K254" s="2710"/>
      <c r="L254" s="2710"/>
      <c r="M254" s="2710"/>
      <c r="N254" s="2710"/>
      <c r="O254" s="2710"/>
      <c r="P254" s="2710"/>
      <c r="Q254" s="2710"/>
      <c r="R254" s="2710"/>
      <c r="S254" s="2710"/>
      <c r="T254" s="2710"/>
      <c r="U254" s="2710"/>
      <c r="V254" s="2710"/>
      <c r="W254" s="2710"/>
      <c r="X254" s="2710"/>
      <c r="Y254" s="2710"/>
      <c r="Z254" s="2710"/>
      <c r="AA254" s="2710"/>
      <c r="AB254" s="2710"/>
      <c r="AC254" s="2710"/>
      <c r="AD254" s="2710"/>
      <c r="AE254" s="2710"/>
      <c r="AF254" s="2710"/>
      <c r="AG254" s="2710"/>
      <c r="AH254" s="2710"/>
      <c r="AI254" s="2710"/>
      <c r="AJ254" s="2710"/>
      <c r="AK254" s="2710"/>
      <c r="AL254" s="2710"/>
      <c r="AM254" s="2710"/>
      <c r="AN254" s="2710"/>
      <c r="AO254" s="2710"/>
      <c r="AP254" s="2710"/>
      <c r="AQ254" s="2710"/>
      <c r="AR254" s="2710"/>
      <c r="AS254" s="2710"/>
      <c r="AT254" s="2710"/>
      <c r="AU254" s="2710"/>
      <c r="AV254" s="2710"/>
      <c r="AW254" s="2710"/>
      <c r="AX254" s="2710"/>
      <c r="AY254" s="2710"/>
      <c r="AZ254" s="2710"/>
      <c r="BA254" s="2710"/>
      <c r="BB254" s="2710"/>
      <c r="BC254" s="2710"/>
      <c r="BD254" s="2710"/>
      <c r="BE254" s="2710"/>
      <c r="BF254" s="2710"/>
      <c r="BG254" s="2710"/>
      <c r="BH254" s="2710"/>
      <c r="BI254" s="2710"/>
      <c r="BJ254" s="2710"/>
      <c r="BK254" s="2710"/>
      <c r="BL254" s="2710"/>
      <c r="BM254" s="2710"/>
      <c r="BN254" s="2710"/>
      <c r="BO254" s="2710"/>
      <c r="BP254" s="2710"/>
      <c r="BQ254" s="2710"/>
      <c r="BR254" s="2710"/>
      <c r="BS254" s="2710"/>
      <c r="BT254" s="2710"/>
    </row>
    <row r="255" spans="1:72" x14ac:dyDescent="0.25">
      <c r="A255" s="2710"/>
      <c r="B255" s="2710"/>
      <c r="C255" s="2710"/>
      <c r="D255" s="2710"/>
      <c r="E255" s="2710"/>
      <c r="F255" s="2710"/>
      <c r="G255" s="2710"/>
      <c r="H255" s="2710"/>
      <c r="I255" s="2710"/>
      <c r="J255" s="2710"/>
      <c r="K255" s="2710"/>
      <c r="L255" s="2710"/>
      <c r="M255" s="2710"/>
      <c r="N255" s="2710"/>
      <c r="O255" s="2710"/>
      <c r="P255" s="2710"/>
      <c r="Q255" s="2710"/>
      <c r="R255" s="2710"/>
      <c r="S255" s="2710"/>
      <c r="T255" s="2710"/>
      <c r="U255" s="2710"/>
      <c r="V255" s="2710"/>
      <c r="W255" s="2710"/>
      <c r="X255" s="2710"/>
      <c r="Y255" s="2710"/>
      <c r="Z255" s="2710"/>
      <c r="AA255" s="2710"/>
      <c r="AB255" s="2710"/>
      <c r="AC255" s="2710"/>
      <c r="AD255" s="2710"/>
      <c r="AE255" s="2710"/>
      <c r="AF255" s="2710"/>
      <c r="AG255" s="2710"/>
      <c r="AH255" s="2710"/>
      <c r="AI255" s="2710"/>
      <c r="AJ255" s="2710"/>
      <c r="AK255" s="2710"/>
      <c r="AL255" s="2710"/>
      <c r="AM255" s="2710"/>
      <c r="AN255" s="2710"/>
      <c r="AO255" s="2710"/>
      <c r="AP255" s="2710"/>
      <c r="AQ255" s="2710"/>
      <c r="AR255" s="2710"/>
      <c r="AS255" s="2710"/>
      <c r="AT255" s="2710"/>
      <c r="AU255" s="2710"/>
      <c r="AV255" s="2710"/>
      <c r="AW255" s="2710"/>
      <c r="AX255" s="2710"/>
      <c r="AY255" s="2710"/>
      <c r="AZ255" s="2710"/>
      <c r="BA255" s="2710"/>
      <c r="BB255" s="2710"/>
      <c r="BC255" s="2710"/>
      <c r="BD255" s="2710"/>
      <c r="BE255" s="2710"/>
      <c r="BF255" s="2710"/>
      <c r="BG255" s="2710"/>
      <c r="BH255" s="2710"/>
      <c r="BI255" s="2710"/>
      <c r="BJ255" s="2710"/>
      <c r="BK255" s="2710"/>
      <c r="BL255" s="2710"/>
      <c r="BM255" s="2710"/>
      <c r="BN255" s="2710"/>
      <c r="BO255" s="2710"/>
      <c r="BP255" s="2710"/>
      <c r="BQ255" s="2710"/>
      <c r="BR255" s="2710"/>
      <c r="BS255" s="2710"/>
      <c r="BT255" s="2710"/>
    </row>
    <row r="256" spans="1:72" x14ac:dyDescent="0.25">
      <c r="A256" s="2710"/>
      <c r="B256" s="2710"/>
      <c r="C256" s="2710"/>
      <c r="D256" s="2710"/>
      <c r="E256" s="2710"/>
      <c r="F256" s="2710"/>
      <c r="G256" s="2710"/>
      <c r="H256" s="2710"/>
      <c r="I256" s="2710"/>
      <c r="J256" s="2710"/>
      <c r="K256" s="2710"/>
      <c r="L256" s="2710"/>
      <c r="M256" s="2710"/>
      <c r="N256" s="2710"/>
      <c r="O256" s="2710"/>
      <c r="P256" s="2710"/>
      <c r="Q256" s="2710"/>
      <c r="R256" s="2710"/>
      <c r="S256" s="2710"/>
      <c r="T256" s="2710"/>
      <c r="U256" s="2710"/>
      <c r="V256" s="2710"/>
      <c r="W256" s="2710"/>
      <c r="X256" s="2710"/>
      <c r="Y256" s="2710"/>
      <c r="Z256" s="2710"/>
      <c r="AA256" s="2710"/>
      <c r="AB256" s="2710"/>
      <c r="AC256" s="2710"/>
      <c r="AD256" s="2710"/>
      <c r="AE256" s="2710"/>
      <c r="AF256" s="2710"/>
      <c r="AG256" s="2710"/>
      <c r="AH256" s="2710"/>
      <c r="AI256" s="2710"/>
      <c r="AJ256" s="2710"/>
      <c r="AK256" s="2710"/>
      <c r="AL256" s="2710"/>
      <c r="AM256" s="2710"/>
      <c r="AN256" s="2710"/>
      <c r="AO256" s="2710"/>
      <c r="AP256" s="2710"/>
      <c r="AQ256" s="2710"/>
      <c r="AR256" s="2710"/>
      <c r="AS256" s="2710"/>
      <c r="AT256" s="2710"/>
      <c r="AU256" s="2710"/>
      <c r="AV256" s="2710"/>
      <c r="AW256" s="2710"/>
      <c r="AX256" s="2710"/>
      <c r="AY256" s="2710"/>
      <c r="AZ256" s="2710"/>
      <c r="BA256" s="2710"/>
      <c r="BB256" s="2710"/>
      <c r="BC256" s="2710"/>
      <c r="BD256" s="2710"/>
      <c r="BE256" s="2710"/>
      <c r="BF256" s="2710"/>
      <c r="BG256" s="2710"/>
      <c r="BH256" s="2710"/>
      <c r="BI256" s="2710"/>
      <c r="BJ256" s="2710"/>
      <c r="BK256" s="2710"/>
      <c r="BL256" s="2710"/>
      <c r="BM256" s="2710"/>
      <c r="BN256" s="2710"/>
      <c r="BO256" s="2710"/>
      <c r="BP256" s="2710"/>
      <c r="BQ256" s="2710"/>
      <c r="BR256" s="2710"/>
      <c r="BS256" s="2710"/>
      <c r="BT256" s="2710"/>
    </row>
    <row r="257" spans="1:72" x14ac:dyDescent="0.25">
      <c r="A257" s="2710"/>
      <c r="B257" s="2710"/>
      <c r="C257" s="2710"/>
      <c r="D257" s="2710"/>
      <c r="E257" s="2710"/>
      <c r="F257" s="2710"/>
      <c r="G257" s="2710"/>
      <c r="H257" s="2710"/>
      <c r="I257" s="2710"/>
      <c r="J257" s="2710"/>
      <c r="K257" s="2710"/>
      <c r="L257" s="2710"/>
      <c r="M257" s="2710"/>
      <c r="N257" s="2710"/>
      <c r="O257" s="2710"/>
      <c r="P257" s="2710"/>
      <c r="Q257" s="2710"/>
      <c r="R257" s="2710"/>
      <c r="S257" s="2710"/>
      <c r="T257" s="2710"/>
      <c r="U257" s="2710"/>
      <c r="V257" s="2710"/>
      <c r="W257" s="2710"/>
      <c r="X257" s="2710"/>
      <c r="Y257" s="2710"/>
      <c r="Z257" s="2710"/>
      <c r="AA257" s="2710"/>
      <c r="AB257" s="2710"/>
      <c r="AC257" s="2710"/>
      <c r="AD257" s="2710"/>
      <c r="AE257" s="2710"/>
      <c r="AF257" s="2710"/>
      <c r="AG257" s="2710"/>
      <c r="AH257" s="2710"/>
      <c r="AI257" s="2710"/>
      <c r="AJ257" s="2710"/>
      <c r="AK257" s="2710"/>
      <c r="AL257" s="2710"/>
      <c r="AM257" s="2710"/>
      <c r="AN257" s="2710"/>
      <c r="AO257" s="2710"/>
      <c r="AP257" s="2710"/>
      <c r="AQ257" s="2710"/>
      <c r="AR257" s="2710"/>
      <c r="AS257" s="2710"/>
      <c r="AT257" s="2710"/>
      <c r="AU257" s="2710"/>
      <c r="AV257" s="2710"/>
      <c r="AW257" s="2710"/>
      <c r="AX257" s="2710"/>
      <c r="AY257" s="2710"/>
      <c r="AZ257" s="2710"/>
      <c r="BA257" s="2710"/>
      <c r="BB257" s="2710"/>
      <c r="BC257" s="2710"/>
      <c r="BD257" s="2710"/>
      <c r="BE257" s="2710"/>
      <c r="BF257" s="2710"/>
      <c r="BG257" s="2710"/>
      <c r="BH257" s="2710"/>
      <c r="BI257" s="2710"/>
      <c r="BJ257" s="2710"/>
      <c r="BK257" s="2710"/>
      <c r="BL257" s="2710"/>
      <c r="BM257" s="2710"/>
      <c r="BN257" s="2710"/>
      <c r="BO257" s="2710"/>
      <c r="BP257" s="2710"/>
      <c r="BQ257" s="2710"/>
      <c r="BR257" s="2710"/>
      <c r="BS257" s="2710"/>
      <c r="BT257" s="2710"/>
    </row>
    <row r="258" spans="1:72" x14ac:dyDescent="0.25">
      <c r="A258" s="2710"/>
      <c r="B258" s="2710"/>
      <c r="C258" s="2710"/>
      <c r="D258" s="2710"/>
      <c r="E258" s="2710"/>
      <c r="F258" s="2710"/>
      <c r="G258" s="2710"/>
      <c r="H258" s="2710"/>
      <c r="I258" s="2710"/>
      <c r="J258" s="2710"/>
      <c r="K258" s="2710"/>
      <c r="L258" s="2710"/>
      <c r="M258" s="2710"/>
      <c r="N258" s="2710"/>
      <c r="O258" s="2710"/>
      <c r="P258" s="2710"/>
      <c r="Q258" s="2710"/>
      <c r="R258" s="2710"/>
      <c r="S258" s="2710"/>
      <c r="T258" s="2710"/>
      <c r="U258" s="2710"/>
      <c r="V258" s="2710"/>
      <c r="W258" s="2710"/>
      <c r="X258" s="2710"/>
      <c r="Y258" s="2710"/>
      <c r="Z258" s="2710"/>
      <c r="AA258" s="2710"/>
      <c r="AB258" s="2710"/>
      <c r="AC258" s="2710"/>
      <c r="AD258" s="2710"/>
      <c r="AE258" s="2710"/>
      <c r="AF258" s="2710"/>
      <c r="AG258" s="2710"/>
      <c r="AH258" s="2710"/>
      <c r="AI258" s="2710"/>
      <c r="AJ258" s="2710"/>
      <c r="AK258" s="2710"/>
      <c r="AL258" s="2710"/>
      <c r="AM258" s="2710"/>
      <c r="AN258" s="2710"/>
      <c r="AO258" s="2710"/>
      <c r="AP258" s="2710"/>
      <c r="AQ258" s="2710"/>
      <c r="AR258" s="2710"/>
      <c r="AS258" s="2710"/>
      <c r="AT258" s="2710"/>
      <c r="AU258" s="2710"/>
      <c r="AV258" s="2710"/>
      <c r="AW258" s="2710"/>
      <c r="AX258" s="2710"/>
      <c r="AY258" s="2710"/>
      <c r="AZ258" s="2710"/>
      <c r="BA258" s="2710"/>
      <c r="BB258" s="2710"/>
      <c r="BC258" s="2710"/>
      <c r="BD258" s="2710"/>
      <c r="BE258" s="2710"/>
      <c r="BF258" s="2710"/>
      <c r="BG258" s="2710"/>
      <c r="BH258" s="2710"/>
      <c r="BI258" s="2710"/>
      <c r="BJ258" s="2710"/>
      <c r="BK258" s="2710"/>
      <c r="BL258" s="2710"/>
      <c r="BM258" s="2710"/>
      <c r="BN258" s="2710"/>
      <c r="BO258" s="2710"/>
      <c r="BP258" s="2710"/>
      <c r="BQ258" s="2710"/>
      <c r="BR258" s="2710"/>
      <c r="BS258" s="2710"/>
      <c r="BT258" s="2710"/>
    </row>
    <row r="259" spans="1:72" x14ac:dyDescent="0.25">
      <c r="A259" s="2710"/>
      <c r="B259" s="2710"/>
      <c r="C259" s="2710"/>
      <c r="D259" s="2710"/>
      <c r="E259" s="2710"/>
      <c r="F259" s="2710"/>
      <c r="G259" s="2710"/>
      <c r="H259" s="2710"/>
      <c r="I259" s="2710"/>
      <c r="J259" s="2710"/>
      <c r="K259" s="2710"/>
      <c r="L259" s="2710"/>
      <c r="M259" s="2710"/>
      <c r="N259" s="2710"/>
      <c r="O259" s="2710"/>
      <c r="P259" s="2710"/>
      <c r="Q259" s="2710"/>
      <c r="R259" s="2710"/>
      <c r="S259" s="2710"/>
      <c r="T259" s="2710"/>
      <c r="U259" s="2710"/>
      <c r="V259" s="2710"/>
      <c r="W259" s="2710"/>
      <c r="X259" s="2710"/>
      <c r="Y259" s="2710"/>
      <c r="Z259" s="2710"/>
      <c r="AA259" s="2710"/>
      <c r="AB259" s="2710"/>
      <c r="AC259" s="2710"/>
      <c r="AD259" s="2710"/>
      <c r="AE259" s="2710"/>
      <c r="AF259" s="2710"/>
      <c r="AG259" s="2710"/>
      <c r="AH259" s="2710"/>
      <c r="AI259" s="2710"/>
      <c r="AJ259" s="2710"/>
      <c r="AK259" s="2710"/>
      <c r="AL259" s="2710"/>
      <c r="AM259" s="2710"/>
      <c r="AN259" s="2710"/>
      <c r="AO259" s="2710"/>
      <c r="AP259" s="2710"/>
      <c r="AQ259" s="2710"/>
      <c r="AR259" s="2710"/>
      <c r="AS259" s="2710"/>
      <c r="AT259" s="2710"/>
      <c r="AU259" s="2710"/>
      <c r="AV259" s="2710"/>
      <c r="AW259" s="2710"/>
      <c r="AX259" s="2710"/>
      <c r="AY259" s="2710"/>
      <c r="AZ259" s="2710"/>
      <c r="BA259" s="2710"/>
      <c r="BB259" s="2710"/>
      <c r="BC259" s="2710"/>
      <c r="BD259" s="2710"/>
      <c r="BE259" s="2710"/>
      <c r="BF259" s="2710"/>
      <c r="BG259" s="2710"/>
      <c r="BH259" s="2710"/>
      <c r="BI259" s="2710"/>
      <c r="BJ259" s="2710"/>
      <c r="BK259" s="2710"/>
      <c r="BL259" s="2710"/>
      <c r="BM259" s="2710"/>
      <c r="BN259" s="2710"/>
      <c r="BO259" s="2710"/>
      <c r="BP259" s="2710"/>
      <c r="BQ259" s="2710"/>
      <c r="BR259" s="2710"/>
      <c r="BS259" s="2710"/>
      <c r="BT259" s="2710"/>
    </row>
    <row r="260" spans="1:72" x14ac:dyDescent="0.25">
      <c r="A260" s="2710"/>
      <c r="B260" s="2710"/>
      <c r="C260" s="2710"/>
      <c r="D260" s="2710"/>
      <c r="E260" s="2710"/>
      <c r="F260" s="2710"/>
      <c r="G260" s="2710"/>
      <c r="H260" s="2710"/>
      <c r="I260" s="2710"/>
      <c r="J260" s="2710"/>
      <c r="K260" s="2710"/>
      <c r="L260" s="2710"/>
      <c r="M260" s="2710"/>
      <c r="N260" s="2710"/>
      <c r="O260" s="2710"/>
      <c r="P260" s="2710"/>
      <c r="Q260" s="2710"/>
      <c r="R260" s="2710"/>
      <c r="S260" s="2710"/>
      <c r="T260" s="2710"/>
      <c r="U260" s="2710"/>
      <c r="V260" s="2710"/>
      <c r="W260" s="2710"/>
      <c r="X260" s="2710"/>
      <c r="Y260" s="2710"/>
      <c r="Z260" s="2710"/>
      <c r="AA260" s="2710"/>
      <c r="AB260" s="2710"/>
      <c r="AC260" s="2710"/>
      <c r="AD260" s="2710"/>
      <c r="AE260" s="2710"/>
      <c r="AF260" s="2710"/>
      <c r="AG260" s="2710"/>
      <c r="AH260" s="2710"/>
      <c r="AI260" s="2710"/>
      <c r="AJ260" s="2710"/>
      <c r="AK260" s="2710"/>
      <c r="AL260" s="2710"/>
      <c r="AM260" s="2710"/>
      <c r="AN260" s="2710"/>
      <c r="AO260" s="2710"/>
      <c r="AP260" s="2710"/>
      <c r="AQ260" s="2710"/>
      <c r="AR260" s="2710"/>
      <c r="AS260" s="2710"/>
      <c r="AT260" s="2710"/>
      <c r="AU260" s="2710"/>
      <c r="AV260" s="2710"/>
      <c r="AW260" s="2710"/>
      <c r="AX260" s="2710"/>
      <c r="AY260" s="2710"/>
      <c r="AZ260" s="2710"/>
      <c r="BA260" s="2710"/>
      <c r="BB260" s="2710"/>
      <c r="BC260" s="2710"/>
      <c r="BD260" s="2710"/>
      <c r="BE260" s="2710"/>
      <c r="BF260" s="2710"/>
      <c r="BG260" s="2710"/>
      <c r="BH260" s="2710"/>
      <c r="BI260" s="2710"/>
      <c r="BJ260" s="2710"/>
      <c r="BK260" s="2710"/>
      <c r="BL260" s="2710"/>
      <c r="BM260" s="2710"/>
      <c r="BN260" s="2710"/>
      <c r="BO260" s="2710"/>
      <c r="BP260" s="2710"/>
      <c r="BQ260" s="2710"/>
      <c r="BR260" s="2710"/>
      <c r="BS260" s="2710"/>
      <c r="BT260" s="2710"/>
    </row>
    <row r="261" spans="1:72" x14ac:dyDescent="0.25">
      <c r="A261" s="2710"/>
      <c r="B261" s="2710"/>
      <c r="C261" s="2710"/>
      <c r="D261" s="2710"/>
      <c r="E261" s="2710"/>
      <c r="F261" s="2710"/>
      <c r="G261" s="2710"/>
      <c r="H261" s="2710"/>
      <c r="I261" s="2710"/>
      <c r="J261" s="2710"/>
      <c r="K261" s="2710"/>
      <c r="L261" s="2710"/>
      <c r="M261" s="2710"/>
      <c r="N261" s="2710"/>
      <c r="O261" s="2710"/>
      <c r="P261" s="2710"/>
      <c r="Q261" s="2710"/>
      <c r="R261" s="2710"/>
      <c r="S261" s="2710"/>
      <c r="T261" s="2710"/>
      <c r="U261" s="2710"/>
      <c r="V261" s="2710"/>
      <c r="W261" s="2710"/>
      <c r="X261" s="2710"/>
      <c r="Y261" s="2710"/>
      <c r="Z261" s="2710"/>
      <c r="AA261" s="2710"/>
      <c r="AB261" s="2710"/>
      <c r="AC261" s="2710"/>
      <c r="AD261" s="2710"/>
      <c r="AE261" s="2710"/>
      <c r="AF261" s="2710"/>
      <c r="AG261" s="2710"/>
      <c r="AH261" s="2710"/>
      <c r="AI261" s="2710"/>
      <c r="AJ261" s="2710"/>
      <c r="AK261" s="2710"/>
      <c r="AL261" s="2710"/>
      <c r="AM261" s="2710"/>
      <c r="AN261" s="2710"/>
      <c r="AO261" s="2710"/>
      <c r="AP261" s="2710"/>
      <c r="AQ261" s="2710"/>
      <c r="AR261" s="2710"/>
      <c r="AS261" s="2710"/>
      <c r="AT261" s="2710"/>
      <c r="AU261" s="2710"/>
      <c r="AV261" s="2710"/>
      <c r="AW261" s="2710"/>
      <c r="AX261" s="2710"/>
      <c r="AY261" s="2710"/>
      <c r="AZ261" s="2710"/>
      <c r="BA261" s="2710"/>
      <c r="BB261" s="2710"/>
      <c r="BC261" s="2710"/>
      <c r="BD261" s="2710"/>
      <c r="BE261" s="2710"/>
      <c r="BF261" s="2710"/>
      <c r="BG261" s="2710"/>
      <c r="BH261" s="2710"/>
      <c r="BI261" s="2710"/>
      <c r="BJ261" s="2710"/>
      <c r="BK261" s="2710"/>
      <c r="BL261" s="2710"/>
      <c r="BM261" s="2710"/>
      <c r="BN261" s="2710"/>
      <c r="BO261" s="2710"/>
      <c r="BP261" s="2710"/>
      <c r="BQ261" s="2710"/>
      <c r="BR261" s="2710"/>
      <c r="BS261" s="2710"/>
      <c r="BT261" s="2710"/>
    </row>
    <row r="262" spans="1:72" x14ac:dyDescent="0.25">
      <c r="A262" s="2710"/>
      <c r="B262" s="2710"/>
      <c r="C262" s="2710"/>
      <c r="D262" s="2710"/>
      <c r="E262" s="2710"/>
      <c r="F262" s="2710"/>
      <c r="G262" s="2710"/>
      <c r="H262" s="2710"/>
      <c r="I262" s="2710"/>
      <c r="J262" s="2710"/>
      <c r="K262" s="2710"/>
      <c r="L262" s="2710"/>
      <c r="M262" s="2710"/>
      <c r="N262" s="2710"/>
      <c r="O262" s="2710"/>
      <c r="P262" s="2710"/>
      <c r="Q262" s="2710"/>
      <c r="R262" s="2710"/>
      <c r="S262" s="2710"/>
      <c r="T262" s="2710"/>
      <c r="U262" s="2710"/>
      <c r="V262" s="2710"/>
      <c r="W262" s="2710"/>
      <c r="X262" s="2710"/>
      <c r="Y262" s="2710"/>
      <c r="Z262" s="2710"/>
      <c r="AA262" s="2710"/>
      <c r="AB262" s="2710"/>
      <c r="AC262" s="2710"/>
      <c r="AD262" s="2710"/>
      <c r="AE262" s="2710"/>
      <c r="AF262" s="2710"/>
      <c r="AG262" s="2710"/>
      <c r="AH262" s="2710"/>
      <c r="AI262" s="2710"/>
      <c r="AJ262" s="2710"/>
      <c r="AK262" s="2710"/>
      <c r="AL262" s="2710"/>
      <c r="AM262" s="2710"/>
      <c r="AN262" s="2710"/>
      <c r="AO262" s="2710"/>
      <c r="AP262" s="2710"/>
      <c r="AQ262" s="2710"/>
      <c r="AR262" s="2710"/>
      <c r="AS262" s="2710"/>
      <c r="AT262" s="2710"/>
      <c r="AU262" s="2710"/>
      <c r="AV262" s="2710"/>
      <c r="AW262" s="2710"/>
      <c r="AX262" s="2710"/>
      <c r="AY262" s="2710"/>
      <c r="AZ262" s="2710"/>
      <c r="BA262" s="2710"/>
      <c r="BB262" s="2710"/>
      <c r="BC262" s="2710"/>
      <c r="BD262" s="2710"/>
      <c r="BE262" s="2710"/>
      <c r="BF262" s="2710"/>
      <c r="BG262" s="2710"/>
      <c r="BH262" s="2710"/>
      <c r="BI262" s="2710"/>
      <c r="BJ262" s="2710"/>
      <c r="BK262" s="2710"/>
      <c r="BL262" s="2710"/>
      <c r="BM262" s="2710"/>
      <c r="BN262" s="2710"/>
      <c r="BO262" s="2710"/>
      <c r="BP262" s="2710"/>
      <c r="BQ262" s="2710"/>
      <c r="BR262" s="2710"/>
      <c r="BS262" s="2710"/>
      <c r="BT262" s="2710"/>
    </row>
    <row r="263" spans="1:72" x14ac:dyDescent="0.25">
      <c r="A263" s="2710"/>
      <c r="B263" s="2710"/>
      <c r="C263" s="2710"/>
      <c r="D263" s="2710"/>
      <c r="E263" s="2710"/>
      <c r="F263" s="2710"/>
      <c r="G263" s="2710"/>
      <c r="H263" s="2710"/>
      <c r="I263" s="2710"/>
      <c r="J263" s="2710"/>
      <c r="K263" s="2710"/>
      <c r="L263" s="2710"/>
      <c r="M263" s="2710"/>
      <c r="N263" s="2710"/>
      <c r="O263" s="2710"/>
      <c r="P263" s="2710"/>
      <c r="Q263" s="2710"/>
      <c r="R263" s="2710"/>
      <c r="S263" s="2710"/>
      <c r="T263" s="2710"/>
      <c r="U263" s="2710"/>
      <c r="V263" s="2710"/>
      <c r="W263" s="2710"/>
      <c r="X263" s="2710"/>
      <c r="Y263" s="2710"/>
      <c r="Z263" s="2710"/>
      <c r="AA263" s="2710"/>
      <c r="AB263" s="2710"/>
      <c r="AC263" s="2710"/>
      <c r="AD263" s="2710"/>
      <c r="AE263" s="2710"/>
      <c r="AF263" s="2710"/>
      <c r="AG263" s="2710"/>
      <c r="AH263" s="2710"/>
      <c r="AI263" s="2710"/>
      <c r="AJ263" s="2710"/>
      <c r="AK263" s="2710"/>
      <c r="AL263" s="2710"/>
      <c r="AM263" s="2710"/>
      <c r="AN263" s="2710"/>
      <c r="AO263" s="2710"/>
      <c r="AP263" s="2710"/>
      <c r="AQ263" s="2710"/>
      <c r="AR263" s="2710"/>
      <c r="AS263" s="2710"/>
      <c r="AT263" s="2710"/>
      <c r="AU263" s="2710"/>
      <c r="AV263" s="2710"/>
      <c r="AW263" s="2710"/>
      <c r="AX263" s="2710"/>
      <c r="AY263" s="2710"/>
      <c r="AZ263" s="2710"/>
      <c r="BA263" s="2710"/>
      <c r="BB263" s="2710"/>
      <c r="BC263" s="2710"/>
      <c r="BD263" s="2710"/>
      <c r="BE263" s="2710"/>
      <c r="BF263" s="2710"/>
      <c r="BG263" s="2710"/>
      <c r="BH263" s="2710"/>
      <c r="BI263" s="2710"/>
      <c r="BJ263" s="2710"/>
      <c r="BK263" s="2710"/>
      <c r="BL263" s="2710"/>
      <c r="BM263" s="2710"/>
      <c r="BN263" s="2710"/>
      <c r="BO263" s="2710"/>
      <c r="BP263" s="2710"/>
      <c r="BQ263" s="2710"/>
      <c r="BR263" s="2710"/>
      <c r="BS263" s="2710"/>
      <c r="BT263" s="2710"/>
    </row>
    <row r="264" spans="1:72" x14ac:dyDescent="0.25">
      <c r="A264" s="2710"/>
      <c r="B264" s="2710"/>
      <c r="C264" s="2710"/>
      <c r="D264" s="2710"/>
      <c r="E264" s="2710"/>
      <c r="F264" s="2710"/>
      <c r="G264" s="2710"/>
      <c r="H264" s="2710"/>
      <c r="I264" s="2710"/>
      <c r="J264" s="2710"/>
      <c r="K264" s="2710"/>
      <c r="L264" s="2710"/>
      <c r="M264" s="2710"/>
      <c r="N264" s="2710"/>
      <c r="O264" s="2710"/>
      <c r="P264" s="2710"/>
      <c r="Q264" s="2710"/>
      <c r="R264" s="2710"/>
      <c r="S264" s="2710"/>
      <c r="T264" s="2710"/>
      <c r="U264" s="2710"/>
      <c r="V264" s="2710"/>
      <c r="W264" s="2710"/>
      <c r="X264" s="2710"/>
      <c r="Y264" s="2710"/>
      <c r="Z264" s="2710"/>
      <c r="AA264" s="2710"/>
      <c r="AB264" s="2710"/>
      <c r="AC264" s="2710"/>
      <c r="AD264" s="2710"/>
      <c r="AE264" s="2710"/>
      <c r="AF264" s="2710"/>
      <c r="AG264" s="2710"/>
      <c r="AH264" s="2710"/>
      <c r="AI264" s="2710"/>
      <c r="AJ264" s="2710"/>
      <c r="AK264" s="2710"/>
      <c r="AL264" s="2710"/>
      <c r="AM264" s="2710"/>
      <c r="AN264" s="2710"/>
      <c r="AO264" s="2710"/>
      <c r="AP264" s="2710"/>
      <c r="AQ264" s="2710"/>
      <c r="AR264" s="2710"/>
      <c r="AS264" s="2710"/>
      <c r="AT264" s="2710"/>
      <c r="AU264" s="2710"/>
      <c r="AV264" s="2710"/>
      <c r="AW264" s="2710"/>
      <c r="AX264" s="2710"/>
      <c r="AY264" s="2710"/>
      <c r="AZ264" s="2710"/>
      <c r="BA264" s="2710"/>
      <c r="BB264" s="2710"/>
      <c r="BC264" s="2710"/>
      <c r="BD264" s="2710"/>
      <c r="BE264" s="2710"/>
      <c r="BF264" s="2710"/>
      <c r="BG264" s="2710"/>
      <c r="BH264" s="2710"/>
      <c r="BI264" s="2710"/>
      <c r="BJ264" s="2710"/>
      <c r="BK264" s="2710"/>
      <c r="BL264" s="2710"/>
      <c r="BM264" s="2710"/>
      <c r="BN264" s="2710"/>
      <c r="BO264" s="2710"/>
      <c r="BP264" s="2710"/>
      <c r="BQ264" s="2710"/>
      <c r="BR264" s="2710"/>
      <c r="BS264" s="2710"/>
      <c r="BT264" s="2710"/>
    </row>
    <row r="265" spans="1:72" x14ac:dyDescent="0.25">
      <c r="A265" s="2710"/>
      <c r="B265" s="2710"/>
      <c r="C265" s="2710"/>
      <c r="D265" s="2710"/>
      <c r="E265" s="2710"/>
      <c r="F265" s="2710"/>
      <c r="G265" s="2710"/>
      <c r="H265" s="2710"/>
      <c r="I265" s="2710"/>
      <c r="J265" s="2710"/>
      <c r="K265" s="2710"/>
      <c r="L265" s="2710"/>
      <c r="M265" s="2710"/>
      <c r="N265" s="2710"/>
      <c r="O265" s="2710"/>
      <c r="P265" s="2710"/>
      <c r="Q265" s="2710"/>
      <c r="R265" s="2710"/>
      <c r="S265" s="2710"/>
      <c r="T265" s="2710"/>
      <c r="U265" s="2710"/>
      <c r="V265" s="2710"/>
      <c r="W265" s="2710"/>
      <c r="X265" s="2710"/>
      <c r="Y265" s="2710"/>
      <c r="Z265" s="2710"/>
      <c r="AA265" s="2710"/>
      <c r="AB265" s="2710"/>
      <c r="AC265" s="2710"/>
      <c r="AD265" s="2710"/>
      <c r="AE265" s="2710"/>
      <c r="AF265" s="2710"/>
      <c r="AG265" s="2710"/>
      <c r="AH265" s="2710"/>
      <c r="AI265" s="2710"/>
      <c r="AJ265" s="2710"/>
      <c r="AK265" s="2710"/>
      <c r="AL265" s="2710"/>
      <c r="AM265" s="2710"/>
      <c r="AN265" s="2710"/>
      <c r="AO265" s="2710"/>
      <c r="AP265" s="2710"/>
      <c r="AQ265" s="2710"/>
      <c r="AR265" s="2710"/>
      <c r="AS265" s="2710"/>
      <c r="AT265" s="2710"/>
      <c r="AU265" s="2710"/>
      <c r="AV265" s="2710"/>
      <c r="AW265" s="2710"/>
      <c r="AX265" s="2710"/>
      <c r="AY265" s="2710"/>
      <c r="AZ265" s="2710"/>
      <c r="BA265" s="2710"/>
      <c r="BB265" s="2710"/>
      <c r="BC265" s="2710"/>
      <c r="BD265" s="2710"/>
      <c r="BE265" s="2710"/>
      <c r="BF265" s="2710"/>
      <c r="BG265" s="2710"/>
      <c r="BH265" s="2710"/>
      <c r="BI265" s="2710"/>
      <c r="BJ265" s="2710"/>
      <c r="BK265" s="2710"/>
      <c r="BL265" s="2710"/>
      <c r="BM265" s="2710"/>
      <c r="BN265" s="2710"/>
      <c r="BO265" s="2710"/>
      <c r="BP265" s="2710"/>
      <c r="BQ265" s="2710"/>
      <c r="BR265" s="2710"/>
      <c r="BS265" s="2710"/>
      <c r="BT265" s="2710"/>
    </row>
    <row r="266" spans="1:72" x14ac:dyDescent="0.25">
      <c r="A266" s="2710"/>
      <c r="B266" s="2710"/>
      <c r="C266" s="2710"/>
      <c r="D266" s="2710"/>
      <c r="E266" s="2710"/>
      <c r="F266" s="2710"/>
      <c r="G266" s="2710"/>
      <c r="H266" s="2710"/>
      <c r="I266" s="2710"/>
      <c r="J266" s="2710"/>
      <c r="K266" s="2710"/>
      <c r="L266" s="2710"/>
      <c r="M266" s="2710"/>
      <c r="N266" s="2710"/>
      <c r="O266" s="2710"/>
      <c r="P266" s="2710"/>
      <c r="Q266" s="2710"/>
      <c r="R266" s="2710"/>
      <c r="S266" s="2710"/>
      <c r="T266" s="2710"/>
      <c r="U266" s="2710"/>
      <c r="V266" s="2710"/>
      <c r="W266" s="2710"/>
      <c r="X266" s="2710"/>
      <c r="Y266" s="2710"/>
      <c r="Z266" s="2710"/>
      <c r="AA266" s="2710"/>
      <c r="AB266" s="2710"/>
      <c r="AC266" s="2710"/>
      <c r="AD266" s="2710"/>
      <c r="AE266" s="2710"/>
      <c r="AF266" s="2710"/>
      <c r="AG266" s="2710"/>
      <c r="AH266" s="2710"/>
      <c r="AI266" s="2710"/>
      <c r="AJ266" s="2710"/>
      <c r="AK266" s="2710"/>
      <c r="AL266" s="2710"/>
      <c r="AM266" s="2710"/>
      <c r="AN266" s="2710"/>
      <c r="AO266" s="2710"/>
      <c r="AP266" s="2710"/>
      <c r="AQ266" s="2710"/>
      <c r="AR266" s="2710"/>
      <c r="AS266" s="2710"/>
      <c r="AT266" s="2710"/>
      <c r="AU266" s="2710"/>
      <c r="AV266" s="2710"/>
      <c r="AW266" s="2710"/>
      <c r="AX266" s="2710"/>
      <c r="AY266" s="2710"/>
      <c r="AZ266" s="2710"/>
      <c r="BA266" s="2710"/>
      <c r="BB266" s="2710"/>
      <c r="BC266" s="2710"/>
      <c r="BD266" s="2710"/>
      <c r="BE266" s="2710"/>
      <c r="BF266" s="2710"/>
      <c r="BG266" s="2710"/>
      <c r="BH266" s="2710"/>
      <c r="BI266" s="2710"/>
      <c r="BJ266" s="2710"/>
      <c r="BK266" s="2710"/>
      <c r="BL266" s="2710"/>
      <c r="BM266" s="2710"/>
      <c r="BN266" s="2710"/>
      <c r="BO266" s="2710"/>
      <c r="BP266" s="2710"/>
      <c r="BQ266" s="2710"/>
      <c r="BR266" s="2710"/>
      <c r="BS266" s="2710"/>
      <c r="BT266" s="2710"/>
    </row>
    <row r="267" spans="1:72" x14ac:dyDescent="0.25">
      <c r="A267" s="2710"/>
      <c r="B267" s="2710"/>
      <c r="C267" s="2710"/>
      <c r="D267" s="2710"/>
      <c r="E267" s="2710"/>
      <c r="F267" s="2710"/>
      <c r="G267" s="2710"/>
      <c r="H267" s="2710"/>
      <c r="I267" s="2710"/>
      <c r="J267" s="2710"/>
      <c r="K267" s="2710"/>
      <c r="L267" s="2710"/>
      <c r="M267" s="2710"/>
      <c r="N267" s="2710"/>
      <c r="O267" s="2710"/>
      <c r="P267" s="2710"/>
      <c r="Q267" s="2710"/>
      <c r="R267" s="2710"/>
      <c r="S267" s="2710"/>
      <c r="T267" s="2710"/>
      <c r="U267" s="2710"/>
      <c r="V267" s="2710"/>
      <c r="W267" s="2710"/>
      <c r="X267" s="2710"/>
      <c r="Y267" s="2710"/>
      <c r="Z267" s="2710"/>
      <c r="AA267" s="2710"/>
      <c r="AB267" s="2710"/>
      <c r="AC267" s="2710"/>
      <c r="AD267" s="2710"/>
      <c r="AE267" s="2710"/>
      <c r="AF267" s="2710"/>
      <c r="AG267" s="2710"/>
      <c r="AH267" s="2710"/>
      <c r="AI267" s="2710"/>
      <c r="AJ267" s="2710"/>
      <c r="AK267" s="2710"/>
      <c r="AL267" s="2710"/>
      <c r="AM267" s="2710"/>
      <c r="AN267" s="2710"/>
      <c r="AO267" s="2710"/>
      <c r="AP267" s="2710"/>
      <c r="AQ267" s="2710"/>
      <c r="AR267" s="2710"/>
      <c r="AS267" s="2710"/>
      <c r="AT267" s="2710"/>
      <c r="AU267" s="2710"/>
      <c r="AV267" s="2710"/>
      <c r="AW267" s="2710"/>
      <c r="AX267" s="2710"/>
      <c r="AY267" s="2710"/>
      <c r="AZ267" s="2710"/>
      <c r="BA267" s="2710"/>
      <c r="BB267" s="2710"/>
      <c r="BC267" s="2710"/>
      <c r="BD267" s="2710"/>
      <c r="BE267" s="2710"/>
      <c r="BF267" s="2710"/>
      <c r="BG267" s="2710"/>
      <c r="BH267" s="2710"/>
      <c r="BI267" s="2710"/>
      <c r="BJ267" s="2710"/>
      <c r="BK267" s="2710"/>
      <c r="BL267" s="2710"/>
      <c r="BM267" s="2710"/>
      <c r="BN267" s="2710"/>
      <c r="BO267" s="2710"/>
      <c r="BP267" s="2710"/>
      <c r="BQ267" s="2710"/>
      <c r="BR267" s="2710"/>
      <c r="BS267" s="2710"/>
      <c r="BT267" s="2710"/>
    </row>
    <row r="268" spans="1:72" x14ac:dyDescent="0.25">
      <c r="A268" s="2710"/>
      <c r="B268" s="2710"/>
      <c r="C268" s="2710"/>
      <c r="D268" s="2710"/>
      <c r="E268" s="2710"/>
      <c r="F268" s="2710"/>
      <c r="G268" s="2710"/>
      <c r="H268" s="2710"/>
      <c r="I268" s="2710"/>
      <c r="J268" s="2710"/>
      <c r="K268" s="2710"/>
      <c r="L268" s="2710"/>
      <c r="M268" s="2710"/>
      <c r="N268" s="2710"/>
      <c r="O268" s="2710"/>
      <c r="P268" s="2710"/>
      <c r="Q268" s="2710"/>
      <c r="R268" s="2710"/>
      <c r="S268" s="2710"/>
      <c r="T268" s="2710"/>
      <c r="U268" s="2710"/>
      <c r="V268" s="2710"/>
      <c r="W268" s="2710"/>
      <c r="X268" s="2710"/>
      <c r="Y268" s="2710"/>
      <c r="Z268" s="2710"/>
      <c r="AA268" s="2710"/>
      <c r="AB268" s="2710"/>
      <c r="AC268" s="2710"/>
      <c r="AD268" s="2710"/>
      <c r="AE268" s="2710"/>
      <c r="AF268" s="2710"/>
      <c r="AG268" s="2710"/>
      <c r="AH268" s="2710"/>
      <c r="AI268" s="2710"/>
      <c r="AJ268" s="2710"/>
      <c r="AK268" s="2710"/>
      <c r="AL268" s="2710"/>
      <c r="AM268" s="2710"/>
      <c r="AN268" s="2710"/>
      <c r="AO268" s="2710"/>
      <c r="AP268" s="2710"/>
      <c r="AQ268" s="2710"/>
      <c r="AR268" s="2710"/>
      <c r="AS268" s="2710"/>
      <c r="AT268" s="2710"/>
      <c r="AU268" s="2710"/>
      <c r="AV268" s="2710"/>
      <c r="AW268" s="2710"/>
      <c r="AX268" s="2710"/>
      <c r="AY268" s="2710"/>
      <c r="AZ268" s="2710"/>
      <c r="BA268" s="2710"/>
      <c r="BB268" s="2710"/>
      <c r="BC268" s="2710"/>
      <c r="BD268" s="2710"/>
      <c r="BE268" s="2710"/>
      <c r="BF268" s="2710"/>
      <c r="BG268" s="2710"/>
      <c r="BH268" s="2710"/>
      <c r="BI268" s="2710"/>
      <c r="BJ268" s="2710"/>
      <c r="BK268" s="2710"/>
      <c r="BL268" s="2710"/>
      <c r="BM268" s="2710"/>
      <c r="BN268" s="2710"/>
      <c r="BO268" s="2710"/>
      <c r="BP268" s="2710"/>
      <c r="BQ268" s="2710"/>
      <c r="BR268" s="2710"/>
      <c r="BS268" s="2710"/>
      <c r="BT268" s="2710"/>
    </row>
    <row r="269" spans="1:72" x14ac:dyDescent="0.25">
      <c r="A269" s="2710"/>
      <c r="B269" s="2710"/>
      <c r="C269" s="2710"/>
      <c r="D269" s="2710"/>
      <c r="E269" s="2710"/>
      <c r="F269" s="2710"/>
      <c r="G269" s="2710"/>
      <c r="H269" s="2710"/>
      <c r="I269" s="2710"/>
      <c r="J269" s="2710"/>
      <c r="K269" s="2710"/>
      <c r="L269" s="2710"/>
      <c r="M269" s="2710"/>
      <c r="N269" s="2710"/>
      <c r="O269" s="2710"/>
      <c r="P269" s="2710"/>
      <c r="Q269" s="2710"/>
      <c r="R269" s="2710"/>
      <c r="S269" s="2710"/>
      <c r="T269" s="2710"/>
      <c r="U269" s="2710"/>
      <c r="V269" s="2710"/>
      <c r="W269" s="2710"/>
      <c r="X269" s="2710"/>
      <c r="Y269" s="2710"/>
      <c r="Z269" s="2710"/>
      <c r="AA269" s="2710"/>
      <c r="AB269" s="2710"/>
      <c r="AC269" s="2710"/>
      <c r="AD269" s="2710"/>
      <c r="AE269" s="2710"/>
      <c r="AF269" s="2710"/>
      <c r="AG269" s="2710"/>
      <c r="AH269" s="2710"/>
      <c r="AI269" s="2710"/>
      <c r="AJ269" s="2710"/>
      <c r="AK269" s="2710"/>
      <c r="AL269" s="2710"/>
      <c r="AM269" s="2710"/>
      <c r="AN269" s="2710"/>
      <c r="AO269" s="2710"/>
      <c r="AP269" s="2710"/>
      <c r="AQ269" s="2710"/>
      <c r="AR269" s="2710"/>
      <c r="AS269" s="2710"/>
      <c r="AT269" s="2710"/>
      <c r="AU269" s="2710"/>
      <c r="AV269" s="2710"/>
      <c r="AW269" s="2710"/>
      <c r="AX269" s="2710"/>
      <c r="AY269" s="2710"/>
      <c r="AZ269" s="2710"/>
      <c r="BA269" s="2710"/>
      <c r="BB269" s="2710"/>
      <c r="BC269" s="2710"/>
      <c r="BD269" s="2710"/>
      <c r="BE269" s="2710"/>
      <c r="BF269" s="2710"/>
      <c r="BG269" s="2710"/>
      <c r="BH269" s="2710"/>
      <c r="BI269" s="2710"/>
      <c r="BJ269" s="2710"/>
      <c r="BK269" s="2710"/>
      <c r="BL269" s="2710"/>
      <c r="BM269" s="2710"/>
      <c r="BN269" s="2710"/>
      <c r="BO269" s="2710"/>
      <c r="BP269" s="2710"/>
      <c r="BQ269" s="2710"/>
      <c r="BR269" s="2710"/>
      <c r="BS269" s="2710"/>
      <c r="BT269" s="2710"/>
    </row>
    <row r="270" spans="1:72" x14ac:dyDescent="0.25">
      <c r="A270" s="2710"/>
      <c r="B270" s="2710"/>
      <c r="C270" s="2710"/>
      <c r="D270" s="2710"/>
      <c r="E270" s="2710"/>
      <c r="F270" s="2710"/>
      <c r="G270" s="2710"/>
      <c r="H270" s="2710"/>
      <c r="I270" s="2710"/>
      <c r="J270" s="2710"/>
      <c r="K270" s="2710"/>
      <c r="L270" s="2710"/>
      <c r="M270" s="2710"/>
      <c r="N270" s="2710"/>
      <c r="O270" s="2710"/>
      <c r="P270" s="2710"/>
      <c r="Q270" s="2710"/>
      <c r="R270" s="2710"/>
      <c r="S270" s="2710"/>
      <c r="T270" s="2710"/>
      <c r="U270" s="2710"/>
      <c r="V270" s="2710"/>
      <c r="W270" s="2710"/>
      <c r="X270" s="2710"/>
      <c r="Y270" s="2710"/>
      <c r="Z270" s="2710"/>
      <c r="AA270" s="2710"/>
      <c r="AB270" s="2710"/>
      <c r="AC270" s="2710"/>
      <c r="AD270" s="2710"/>
      <c r="AE270" s="2710"/>
      <c r="AF270" s="2710"/>
      <c r="AG270" s="2710"/>
      <c r="AH270" s="2710"/>
      <c r="AI270" s="2710"/>
      <c r="AJ270" s="2710"/>
      <c r="AK270" s="2710"/>
      <c r="AL270" s="2710"/>
      <c r="AM270" s="2710"/>
      <c r="AN270" s="2710"/>
      <c r="AO270" s="2710"/>
      <c r="AP270" s="2710"/>
      <c r="AQ270" s="2710"/>
      <c r="AR270" s="2710"/>
      <c r="AS270" s="2710"/>
      <c r="AT270" s="2710"/>
      <c r="AU270" s="2710"/>
      <c r="AV270" s="2710"/>
      <c r="AW270" s="2710"/>
      <c r="AX270" s="2710"/>
      <c r="AY270" s="2710"/>
      <c r="AZ270" s="2710"/>
      <c r="BA270" s="2710"/>
      <c r="BB270" s="2710"/>
      <c r="BC270" s="2710"/>
      <c r="BD270" s="2710"/>
      <c r="BE270" s="2710"/>
      <c r="BF270" s="2710"/>
      <c r="BG270" s="2710"/>
      <c r="BH270" s="2710"/>
      <c r="BI270" s="2710"/>
      <c r="BJ270" s="2710"/>
      <c r="BK270" s="2710"/>
      <c r="BL270" s="2710"/>
      <c r="BM270" s="2710"/>
      <c r="BN270" s="2710"/>
      <c r="BO270" s="2710"/>
      <c r="BP270" s="2710"/>
      <c r="BQ270" s="2710"/>
      <c r="BR270" s="2710"/>
      <c r="BS270" s="2710"/>
      <c r="BT270" s="2710"/>
    </row>
    <row r="271" spans="1:72" x14ac:dyDescent="0.25">
      <c r="A271" s="2710"/>
      <c r="B271" s="2710"/>
      <c r="C271" s="2710"/>
      <c r="D271" s="2710"/>
      <c r="E271" s="2710"/>
      <c r="F271" s="2710"/>
      <c r="G271" s="2710"/>
      <c r="H271" s="2710"/>
      <c r="I271" s="2710"/>
      <c r="J271" s="2710"/>
      <c r="K271" s="2710"/>
      <c r="L271" s="2710"/>
      <c r="M271" s="2710"/>
      <c r="N271" s="2710"/>
      <c r="O271" s="2710"/>
      <c r="P271" s="2710"/>
      <c r="Q271" s="2710"/>
      <c r="R271" s="2710"/>
      <c r="S271" s="2710"/>
      <c r="T271" s="2710"/>
      <c r="U271" s="2710"/>
      <c r="V271" s="2710"/>
      <c r="W271" s="2710"/>
      <c r="X271" s="2710"/>
      <c r="Y271" s="2710"/>
      <c r="Z271" s="2710"/>
      <c r="AA271" s="2710"/>
      <c r="AB271" s="2710"/>
      <c r="AC271" s="2710"/>
      <c r="AD271" s="2710"/>
      <c r="AE271" s="2710"/>
      <c r="AF271" s="2710"/>
      <c r="AG271" s="2710"/>
      <c r="AH271" s="2710"/>
      <c r="AI271" s="2710"/>
      <c r="AJ271" s="2710"/>
      <c r="AK271" s="2710"/>
      <c r="AL271" s="2710"/>
      <c r="AM271" s="2710"/>
      <c r="AN271" s="2710"/>
      <c r="AO271" s="2710"/>
      <c r="AP271" s="2710"/>
      <c r="AQ271" s="2710"/>
      <c r="AR271" s="2710"/>
      <c r="AS271" s="2710"/>
      <c r="AT271" s="2710"/>
      <c r="AU271" s="2710"/>
      <c r="AV271" s="2710"/>
      <c r="AW271" s="2710"/>
      <c r="AX271" s="2710"/>
      <c r="AY271" s="2710"/>
      <c r="AZ271" s="2710"/>
      <c r="BA271" s="2710"/>
      <c r="BB271" s="2710"/>
      <c r="BC271" s="2710"/>
      <c r="BD271" s="2710"/>
      <c r="BE271" s="2710"/>
      <c r="BF271" s="2710"/>
      <c r="BG271" s="2710"/>
      <c r="BH271" s="2710"/>
      <c r="BI271" s="2710"/>
      <c r="BJ271" s="2710"/>
      <c r="BK271" s="2710"/>
      <c r="BL271" s="2710"/>
      <c r="BM271" s="2710"/>
      <c r="BN271" s="2710"/>
      <c r="BO271" s="2710"/>
      <c r="BP271" s="2710"/>
      <c r="BQ271" s="2710"/>
      <c r="BR271" s="2710"/>
      <c r="BS271" s="2710"/>
      <c r="BT271" s="2710"/>
    </row>
    <row r="272" spans="1:72" x14ac:dyDescent="0.25">
      <c r="A272" s="2710"/>
      <c r="B272" s="2710"/>
      <c r="C272" s="2710"/>
      <c r="D272" s="2710"/>
      <c r="E272" s="2710"/>
      <c r="F272" s="2710"/>
      <c r="G272" s="2710"/>
      <c r="H272" s="2710"/>
      <c r="I272" s="2710"/>
      <c r="J272" s="2710"/>
      <c r="K272" s="2710"/>
      <c r="L272" s="2710"/>
      <c r="M272" s="2710"/>
      <c r="N272" s="2710"/>
      <c r="O272" s="2710"/>
      <c r="P272" s="2710"/>
      <c r="Q272" s="2710"/>
      <c r="R272" s="2710"/>
      <c r="S272" s="2710"/>
      <c r="T272" s="2710"/>
      <c r="U272" s="2710"/>
      <c r="V272" s="2710"/>
      <c r="W272" s="2710"/>
      <c r="X272" s="2710"/>
      <c r="Y272" s="2710"/>
      <c r="Z272" s="2710"/>
      <c r="AA272" s="2710"/>
      <c r="AB272" s="2710"/>
      <c r="AC272" s="2710"/>
      <c r="AD272" s="2710"/>
      <c r="AE272" s="2710"/>
      <c r="AF272" s="2710"/>
      <c r="AG272" s="2710"/>
      <c r="AH272" s="2710"/>
      <c r="AI272" s="2710"/>
      <c r="AJ272" s="2710"/>
      <c r="AK272" s="2710"/>
      <c r="AL272" s="2710"/>
      <c r="AM272" s="2710"/>
      <c r="AN272" s="2710"/>
      <c r="AO272" s="2710"/>
      <c r="AP272" s="2710"/>
      <c r="AQ272" s="2710"/>
      <c r="AR272" s="2710"/>
      <c r="AS272" s="2710"/>
      <c r="AT272" s="2710"/>
      <c r="AU272" s="2710"/>
      <c r="AV272" s="2710"/>
      <c r="AW272" s="2710"/>
      <c r="AX272" s="2710"/>
      <c r="AY272" s="2710"/>
      <c r="AZ272" s="2710"/>
      <c r="BA272" s="2710"/>
      <c r="BB272" s="2710"/>
      <c r="BC272" s="2710"/>
      <c r="BD272" s="2710"/>
      <c r="BE272" s="2710"/>
      <c r="BF272" s="2710"/>
      <c r="BG272" s="2710"/>
      <c r="BH272" s="2710"/>
      <c r="BI272" s="2710"/>
      <c r="BJ272" s="2710"/>
      <c r="BK272" s="2710"/>
      <c r="BL272" s="2710"/>
      <c r="BM272" s="2710"/>
      <c r="BN272" s="2710"/>
      <c r="BO272" s="2710"/>
      <c r="BP272" s="2710"/>
      <c r="BQ272" s="2710"/>
      <c r="BR272" s="2710"/>
      <c r="BS272" s="2710"/>
      <c r="BT272" s="2710"/>
    </row>
    <row r="273" spans="1:72" x14ac:dyDescent="0.25">
      <c r="A273" s="2710"/>
      <c r="B273" s="2710"/>
      <c r="C273" s="2710"/>
      <c r="D273" s="2710"/>
      <c r="E273" s="2710"/>
      <c r="F273" s="2710"/>
      <c r="G273" s="2710"/>
      <c r="H273" s="2710"/>
      <c r="I273" s="2710"/>
      <c r="J273" s="2710"/>
      <c r="K273" s="2710"/>
      <c r="L273" s="2710"/>
      <c r="M273" s="2710"/>
      <c r="N273" s="2710"/>
      <c r="O273" s="2710"/>
      <c r="P273" s="2710"/>
      <c r="Q273" s="2710"/>
      <c r="R273" s="2710"/>
      <c r="S273" s="2710"/>
      <c r="T273" s="2710"/>
      <c r="U273" s="2710"/>
      <c r="V273" s="2710"/>
      <c r="W273" s="2710"/>
      <c r="X273" s="2710"/>
      <c r="Y273" s="2710"/>
      <c r="Z273" s="2710"/>
      <c r="AA273" s="2710"/>
      <c r="AB273" s="2710"/>
      <c r="AC273" s="2710"/>
      <c r="AD273" s="2710"/>
      <c r="AE273" s="2710"/>
      <c r="AF273" s="2710"/>
      <c r="AG273" s="2710"/>
      <c r="AH273" s="2710"/>
      <c r="AI273" s="2710"/>
      <c r="AJ273" s="2710"/>
      <c r="AK273" s="2710"/>
      <c r="AL273" s="2710"/>
      <c r="AM273" s="2710"/>
      <c r="AN273" s="2710"/>
      <c r="AO273" s="2710"/>
      <c r="AP273" s="2710"/>
      <c r="AQ273" s="2710"/>
      <c r="AR273" s="2710"/>
      <c r="AS273" s="2710"/>
      <c r="AT273" s="2710"/>
      <c r="AU273" s="2710"/>
      <c r="AV273" s="2710"/>
      <c r="AW273" s="2710"/>
      <c r="AX273" s="2710"/>
      <c r="AY273" s="2710"/>
      <c r="AZ273" s="2710"/>
      <c r="BA273" s="2710"/>
      <c r="BB273" s="2710"/>
      <c r="BC273" s="2710"/>
      <c r="BD273" s="2710"/>
      <c r="BE273" s="2710"/>
      <c r="BF273" s="2710"/>
      <c r="BG273" s="2710"/>
      <c r="BH273" s="2710"/>
      <c r="BI273" s="2710"/>
      <c r="BJ273" s="2710"/>
      <c r="BK273" s="2710"/>
      <c r="BL273" s="2710"/>
      <c r="BM273" s="2710"/>
      <c r="BN273" s="2710"/>
      <c r="BO273" s="2710"/>
      <c r="BP273" s="2710"/>
      <c r="BQ273" s="2710"/>
      <c r="BR273" s="2710"/>
      <c r="BS273" s="2710"/>
      <c r="BT273" s="2710"/>
    </row>
    <row r="274" spans="1:72" x14ac:dyDescent="0.25">
      <c r="A274" s="2710"/>
      <c r="B274" s="2710"/>
      <c r="C274" s="2710"/>
      <c r="D274" s="2710"/>
      <c r="E274" s="2710"/>
      <c r="F274" s="2710"/>
      <c r="G274" s="2710"/>
      <c r="H274" s="2710"/>
      <c r="I274" s="2710"/>
      <c r="J274" s="2710"/>
      <c r="K274" s="2710"/>
      <c r="L274" s="2710"/>
      <c r="M274" s="2710"/>
      <c r="N274" s="2710"/>
      <c r="O274" s="2710"/>
      <c r="P274" s="2710"/>
      <c r="Q274" s="2710"/>
      <c r="R274" s="2710"/>
      <c r="S274" s="2710"/>
      <c r="T274" s="2710"/>
      <c r="U274" s="2710"/>
      <c r="V274" s="2710"/>
      <c r="W274" s="2710"/>
      <c r="X274" s="2710"/>
      <c r="Y274" s="2710"/>
      <c r="Z274" s="2710"/>
      <c r="AA274" s="2710"/>
      <c r="AB274" s="2710"/>
      <c r="AC274" s="2710"/>
      <c r="AD274" s="2710"/>
      <c r="AE274" s="2710"/>
      <c r="AF274" s="2710"/>
      <c r="AG274" s="2710"/>
      <c r="AH274" s="2710"/>
      <c r="AI274" s="2710"/>
      <c r="AJ274" s="2710"/>
      <c r="AK274" s="2710"/>
      <c r="AL274" s="2710"/>
      <c r="AM274" s="2710"/>
      <c r="AN274" s="2710"/>
      <c r="AO274" s="2710"/>
      <c r="AP274" s="2710"/>
      <c r="AQ274" s="2710"/>
      <c r="AR274" s="2710"/>
      <c r="AS274" s="2710"/>
      <c r="AT274" s="2710"/>
      <c r="AU274" s="2710"/>
      <c r="AV274" s="2710"/>
      <c r="AW274" s="2710"/>
      <c r="AX274" s="2710"/>
      <c r="AY274" s="2710"/>
      <c r="AZ274" s="2710"/>
      <c r="BA274" s="2710"/>
      <c r="BB274" s="2710"/>
      <c r="BC274" s="2710"/>
      <c r="BD274" s="2710"/>
      <c r="BE274" s="2710"/>
      <c r="BF274" s="2710"/>
      <c r="BG274" s="2710"/>
      <c r="BH274" s="2710"/>
      <c r="BI274" s="2710"/>
      <c r="BJ274" s="2710"/>
      <c r="BK274" s="2710"/>
      <c r="BL274" s="2710"/>
      <c r="BM274" s="2710"/>
      <c r="BN274" s="2710"/>
      <c r="BO274" s="2710"/>
      <c r="BP274" s="2710"/>
      <c r="BQ274" s="2710"/>
      <c r="BR274" s="2710"/>
      <c r="BS274" s="2710"/>
      <c r="BT274" s="2710"/>
    </row>
    <row r="275" spans="1:72" x14ac:dyDescent="0.25">
      <c r="A275" s="2710"/>
      <c r="B275" s="2710"/>
      <c r="C275" s="2710"/>
      <c r="D275" s="2710"/>
      <c r="E275" s="2710"/>
      <c r="F275" s="2710"/>
      <c r="G275" s="2710"/>
      <c r="H275" s="2710"/>
      <c r="I275" s="2710"/>
      <c r="J275" s="2710"/>
      <c r="K275" s="2710"/>
      <c r="L275" s="2710"/>
      <c r="M275" s="2710"/>
      <c r="N275" s="2710"/>
      <c r="O275" s="2710"/>
      <c r="P275" s="2710"/>
      <c r="Q275" s="2710"/>
      <c r="R275" s="2710"/>
      <c r="S275" s="2710"/>
      <c r="T275" s="2710"/>
      <c r="U275" s="2710"/>
      <c r="V275" s="2710"/>
      <c r="W275" s="2710"/>
      <c r="X275" s="2710"/>
      <c r="Y275" s="2710"/>
      <c r="Z275" s="2710"/>
      <c r="AA275" s="2710"/>
      <c r="AB275" s="2710"/>
      <c r="AC275" s="2710"/>
      <c r="AD275" s="2710"/>
      <c r="AE275" s="2710"/>
      <c r="AF275" s="2710"/>
      <c r="AG275" s="2710"/>
      <c r="AH275" s="2710"/>
      <c r="AI275" s="2710"/>
      <c r="AJ275" s="2710"/>
      <c r="AK275" s="2710"/>
      <c r="AL275" s="2710"/>
      <c r="AM275" s="2710"/>
      <c r="AN275" s="2710"/>
      <c r="AO275" s="2710"/>
      <c r="AP275" s="2710"/>
      <c r="AQ275" s="2710"/>
      <c r="AR275" s="2710"/>
      <c r="AS275" s="2710"/>
      <c r="AT275" s="2710"/>
      <c r="AU275" s="2710"/>
      <c r="AV275" s="2710"/>
      <c r="AW275" s="2710"/>
      <c r="AX275" s="2710"/>
      <c r="AY275" s="2710"/>
      <c r="AZ275" s="2710"/>
      <c r="BA275" s="2710"/>
      <c r="BB275" s="2710"/>
      <c r="BC275" s="2710"/>
      <c r="BD275" s="2710"/>
      <c r="BE275" s="2710"/>
      <c r="BF275" s="2710"/>
      <c r="BG275" s="2710"/>
      <c r="BH275" s="2710"/>
      <c r="BI275" s="2710"/>
      <c r="BJ275" s="2710"/>
      <c r="BK275" s="2710"/>
      <c r="BL275" s="2710"/>
      <c r="BM275" s="2710"/>
      <c r="BN275" s="2710"/>
      <c r="BO275" s="2710"/>
      <c r="BP275" s="2710"/>
      <c r="BQ275" s="2710"/>
      <c r="BR275" s="2710"/>
      <c r="BS275" s="2710"/>
      <c r="BT275" s="2710"/>
    </row>
    <row r="276" spans="1:72" x14ac:dyDescent="0.25">
      <c r="A276" s="2710"/>
      <c r="B276" s="2710"/>
      <c r="C276" s="2710"/>
      <c r="D276" s="2710"/>
      <c r="E276" s="2710"/>
      <c r="F276" s="2710"/>
      <c r="G276" s="2710"/>
      <c r="H276" s="2710"/>
      <c r="I276" s="2710"/>
      <c r="J276" s="2710"/>
      <c r="K276" s="2710"/>
      <c r="L276" s="2710"/>
      <c r="M276" s="2710"/>
      <c r="N276" s="2710"/>
      <c r="O276" s="2710"/>
      <c r="P276" s="2710"/>
      <c r="Q276" s="2710"/>
      <c r="R276" s="2710"/>
      <c r="S276" s="2710"/>
      <c r="T276" s="2710"/>
      <c r="U276" s="2710"/>
      <c r="V276" s="2710"/>
      <c r="W276" s="2710"/>
      <c r="X276" s="2710"/>
      <c r="Y276" s="2710"/>
      <c r="Z276" s="2710"/>
      <c r="AA276" s="2710"/>
      <c r="AB276" s="2710"/>
      <c r="AC276" s="2710"/>
      <c r="AD276" s="2710"/>
      <c r="AE276" s="2710"/>
      <c r="AF276" s="2710"/>
      <c r="AG276" s="2710"/>
      <c r="AH276" s="2710"/>
      <c r="AI276" s="2710"/>
      <c r="AJ276" s="2710"/>
      <c r="AK276" s="2710"/>
      <c r="AL276" s="2710"/>
      <c r="AM276" s="2710"/>
      <c r="AN276" s="2710"/>
      <c r="AO276" s="2710"/>
      <c r="AP276" s="2710"/>
      <c r="AQ276" s="2710"/>
      <c r="AR276" s="2710"/>
      <c r="AS276" s="2710"/>
      <c r="AT276" s="2710"/>
      <c r="AU276" s="2710"/>
      <c r="AV276" s="2710"/>
      <c r="AW276" s="2710"/>
      <c r="AX276" s="2710"/>
      <c r="AY276" s="2710"/>
      <c r="AZ276" s="2710"/>
      <c r="BA276" s="2710"/>
      <c r="BB276" s="2710"/>
      <c r="BC276" s="2710"/>
      <c r="BD276" s="2710"/>
      <c r="BE276" s="2710"/>
      <c r="BF276" s="2710"/>
      <c r="BG276" s="2710"/>
      <c r="BH276" s="2710"/>
      <c r="BI276" s="2710"/>
      <c r="BJ276" s="2710"/>
      <c r="BK276" s="2710"/>
      <c r="BL276" s="2710"/>
      <c r="BM276" s="2710"/>
      <c r="BN276" s="2710"/>
      <c r="BO276" s="2710"/>
      <c r="BP276" s="2710"/>
      <c r="BQ276" s="2710"/>
      <c r="BR276" s="2710"/>
      <c r="BS276" s="2710"/>
      <c r="BT276" s="2710"/>
    </row>
    <row r="277" spans="1:72" x14ac:dyDescent="0.25">
      <c r="A277" s="2710"/>
      <c r="B277" s="2710"/>
      <c r="C277" s="2710"/>
      <c r="D277" s="2710"/>
      <c r="E277" s="2710"/>
      <c r="F277" s="2710"/>
      <c r="G277" s="2710"/>
      <c r="H277" s="2710"/>
      <c r="I277" s="2710"/>
      <c r="J277" s="2710"/>
      <c r="K277" s="2710"/>
      <c r="L277" s="2710"/>
      <c r="M277" s="2710"/>
      <c r="N277" s="2710"/>
      <c r="O277" s="2710"/>
      <c r="P277" s="2710"/>
      <c r="Q277" s="2710"/>
      <c r="R277" s="2710"/>
      <c r="S277" s="2710"/>
      <c r="T277" s="2710"/>
      <c r="U277" s="2710"/>
      <c r="V277" s="2710"/>
      <c r="W277" s="2710"/>
      <c r="X277" s="2710"/>
      <c r="Y277" s="2710"/>
      <c r="Z277" s="2710"/>
      <c r="AA277" s="2710"/>
      <c r="AB277" s="2710"/>
      <c r="AC277" s="2710"/>
      <c r="AD277" s="2710"/>
      <c r="AE277" s="2710"/>
      <c r="AF277" s="2710"/>
      <c r="AG277" s="2710"/>
      <c r="AH277" s="2710"/>
      <c r="AI277" s="2710"/>
      <c r="AJ277" s="2710"/>
      <c r="AK277" s="2710"/>
      <c r="AL277" s="2710"/>
      <c r="AM277" s="2710"/>
      <c r="AN277" s="2710"/>
      <c r="AO277" s="2710"/>
      <c r="AP277" s="2710"/>
      <c r="AQ277" s="2710"/>
      <c r="AR277" s="2710"/>
      <c r="AS277" s="2710"/>
      <c r="AT277" s="2710"/>
      <c r="AU277" s="2710"/>
      <c r="AV277" s="2710"/>
      <c r="AW277" s="2710"/>
      <c r="AX277" s="2710"/>
      <c r="AY277" s="2710"/>
      <c r="AZ277" s="2710"/>
      <c r="BA277" s="2710"/>
      <c r="BB277" s="2710"/>
      <c r="BC277" s="2710"/>
      <c r="BD277" s="2710"/>
      <c r="BE277" s="2710"/>
      <c r="BF277" s="2710"/>
      <c r="BG277" s="2710"/>
      <c r="BH277" s="2710"/>
      <c r="BI277" s="2710"/>
      <c r="BJ277" s="2710"/>
      <c r="BK277" s="2710"/>
      <c r="BL277" s="2710"/>
      <c r="BM277" s="2710"/>
      <c r="BN277" s="2710"/>
      <c r="BO277" s="2710"/>
      <c r="BP277" s="2710"/>
      <c r="BQ277" s="2710"/>
      <c r="BR277" s="2710"/>
      <c r="BS277" s="2710"/>
      <c r="BT277" s="2710"/>
    </row>
    <row r="278" spans="1:72" x14ac:dyDescent="0.25">
      <c r="A278" s="2710"/>
      <c r="B278" s="2710"/>
      <c r="C278" s="2710"/>
      <c r="D278" s="2710"/>
      <c r="E278" s="2710"/>
      <c r="F278" s="2710"/>
      <c r="G278" s="2710"/>
      <c r="H278" s="2710"/>
      <c r="I278" s="2710"/>
      <c r="J278" s="2710"/>
      <c r="K278" s="2710"/>
      <c r="L278" s="2710"/>
      <c r="M278" s="2710"/>
      <c r="N278" s="2710"/>
      <c r="O278" s="2710"/>
      <c r="P278" s="2710"/>
      <c r="Q278" s="2710"/>
      <c r="R278" s="2710"/>
      <c r="S278" s="2710"/>
      <c r="T278" s="2710"/>
      <c r="U278" s="2710"/>
      <c r="V278" s="2710"/>
      <c r="W278" s="2710"/>
      <c r="X278" s="2710"/>
      <c r="Y278" s="2710"/>
      <c r="Z278" s="2710"/>
      <c r="AA278" s="2710"/>
      <c r="AB278" s="2710"/>
      <c r="AC278" s="2710"/>
      <c r="AD278" s="2710"/>
      <c r="AE278" s="2710"/>
      <c r="AF278" s="2710"/>
      <c r="AG278" s="2710"/>
      <c r="AH278" s="2710"/>
      <c r="AI278" s="2710"/>
      <c r="AJ278" s="2710"/>
      <c r="AK278" s="2710"/>
      <c r="AL278" s="2710"/>
      <c r="AM278" s="2710"/>
      <c r="AN278" s="2710"/>
      <c r="AO278" s="2710"/>
      <c r="AP278" s="2710"/>
      <c r="AQ278" s="2710"/>
      <c r="AR278" s="2710"/>
      <c r="AS278" s="2710"/>
      <c r="AT278" s="2710"/>
      <c r="AU278" s="2710"/>
      <c r="AV278" s="2710"/>
      <c r="AW278" s="2710"/>
      <c r="AX278" s="2710"/>
      <c r="AY278" s="2710"/>
      <c r="AZ278" s="2710"/>
      <c r="BA278" s="2710"/>
      <c r="BB278" s="2710"/>
      <c r="BC278" s="2710"/>
      <c r="BD278" s="2710"/>
      <c r="BE278" s="2710"/>
      <c r="BF278" s="2710"/>
      <c r="BG278" s="2710"/>
      <c r="BH278" s="2710"/>
      <c r="BI278" s="2710"/>
      <c r="BJ278" s="2710"/>
      <c r="BK278" s="2710"/>
      <c r="BL278" s="2710"/>
      <c r="BM278" s="2710"/>
      <c r="BN278" s="2710"/>
      <c r="BO278" s="2710"/>
      <c r="BP278" s="2710"/>
      <c r="BQ278" s="2710"/>
      <c r="BR278" s="2710"/>
      <c r="BS278" s="2710"/>
      <c r="BT278" s="2710"/>
    </row>
    <row r="279" spans="1:72" x14ac:dyDescent="0.25">
      <c r="A279" s="2710"/>
      <c r="B279" s="2710"/>
      <c r="C279" s="2710"/>
      <c r="D279" s="2710"/>
      <c r="E279" s="2710"/>
      <c r="F279" s="2710"/>
      <c r="G279" s="2710"/>
      <c r="H279" s="2710"/>
      <c r="I279" s="2710"/>
      <c r="J279" s="2710"/>
      <c r="K279" s="2710"/>
      <c r="L279" s="2710"/>
      <c r="M279" s="2710"/>
      <c r="N279" s="2710"/>
      <c r="O279" s="2710"/>
      <c r="P279" s="2710"/>
      <c r="Q279" s="2710"/>
      <c r="R279" s="2710"/>
      <c r="S279" s="2710"/>
      <c r="T279" s="2710"/>
      <c r="U279" s="2710"/>
      <c r="V279" s="2710"/>
      <c r="W279" s="2710"/>
      <c r="X279" s="2710"/>
      <c r="Y279" s="2710"/>
      <c r="Z279" s="2710"/>
      <c r="AA279" s="2710"/>
      <c r="AB279" s="2710"/>
      <c r="AC279" s="2710"/>
      <c r="AD279" s="2710"/>
      <c r="AE279" s="2710"/>
      <c r="AF279" s="2710"/>
      <c r="AG279" s="2710"/>
      <c r="AH279" s="2710"/>
      <c r="AI279" s="2710"/>
      <c r="AJ279" s="2710"/>
      <c r="AK279" s="2710"/>
      <c r="AL279" s="2710"/>
      <c r="AM279" s="2710"/>
      <c r="AN279" s="2710"/>
      <c r="AO279" s="2710"/>
      <c r="AP279" s="2710"/>
      <c r="AQ279" s="2710"/>
      <c r="AR279" s="2710"/>
      <c r="AS279" s="2710"/>
      <c r="AT279" s="2710"/>
      <c r="AU279" s="2710"/>
      <c r="AV279" s="2710"/>
      <c r="AW279" s="2710"/>
      <c r="AX279" s="2710"/>
      <c r="AY279" s="2710"/>
      <c r="AZ279" s="2710"/>
      <c r="BA279" s="2710"/>
      <c r="BB279" s="2710"/>
      <c r="BC279" s="2710"/>
      <c r="BD279" s="2710"/>
      <c r="BE279" s="2710"/>
      <c r="BF279" s="2710"/>
      <c r="BG279" s="2710"/>
      <c r="BH279" s="2710"/>
      <c r="BI279" s="2710"/>
      <c r="BJ279" s="2710"/>
      <c r="BK279" s="2710"/>
      <c r="BL279" s="2710"/>
      <c r="BM279" s="2710"/>
      <c r="BN279" s="2710"/>
      <c r="BO279" s="2710"/>
      <c r="BP279" s="2710"/>
      <c r="BQ279" s="2710"/>
      <c r="BR279" s="2710"/>
      <c r="BS279" s="2710"/>
      <c r="BT279" s="2710"/>
    </row>
    <row r="280" spans="1:72" x14ac:dyDescent="0.25">
      <c r="A280" s="2710"/>
      <c r="B280" s="2710"/>
      <c r="C280" s="2710"/>
      <c r="D280" s="2710"/>
      <c r="E280" s="2710"/>
      <c r="F280" s="2710"/>
      <c r="G280" s="2710"/>
      <c r="H280" s="2710"/>
      <c r="I280" s="2710"/>
      <c r="J280" s="2710"/>
      <c r="K280" s="2710"/>
      <c r="L280" s="2710"/>
      <c r="M280" s="2710"/>
      <c r="N280" s="2710"/>
      <c r="O280" s="2710"/>
      <c r="P280" s="2710"/>
      <c r="Q280" s="2710"/>
      <c r="R280" s="2710"/>
      <c r="S280" s="2710"/>
      <c r="T280" s="2710"/>
      <c r="U280" s="2710"/>
      <c r="V280" s="2710"/>
      <c r="W280" s="2710"/>
      <c r="X280" s="2710"/>
      <c r="Y280" s="2710"/>
      <c r="Z280" s="2710"/>
      <c r="AA280" s="2710"/>
      <c r="AB280" s="2710"/>
      <c r="AC280" s="2710"/>
      <c r="AD280" s="2710"/>
      <c r="AE280" s="2710"/>
      <c r="AF280" s="2710"/>
      <c r="AG280" s="2710"/>
      <c r="AH280" s="2710"/>
      <c r="AI280" s="2710"/>
      <c r="AJ280" s="2710"/>
      <c r="AK280" s="2710"/>
      <c r="AL280" s="2710"/>
      <c r="AM280" s="2710"/>
      <c r="AN280" s="2710"/>
      <c r="AO280" s="2710"/>
      <c r="AP280" s="2710"/>
      <c r="AQ280" s="2710"/>
      <c r="AR280" s="2710"/>
      <c r="AS280" s="2710"/>
      <c r="AT280" s="2710"/>
      <c r="AU280" s="2710"/>
      <c r="AV280" s="2710"/>
      <c r="AW280" s="2710"/>
      <c r="AX280" s="2710"/>
      <c r="AY280" s="2710"/>
      <c r="AZ280" s="2710"/>
      <c r="BA280" s="2710"/>
      <c r="BB280" s="2710"/>
      <c r="BC280" s="2710"/>
      <c r="BD280" s="2710"/>
      <c r="BE280" s="2710"/>
      <c r="BF280" s="2710"/>
      <c r="BG280" s="2710"/>
      <c r="BH280" s="2710"/>
      <c r="BI280" s="2710"/>
      <c r="BJ280" s="2710"/>
      <c r="BK280" s="2710"/>
      <c r="BL280" s="2710"/>
      <c r="BM280" s="2710"/>
      <c r="BN280" s="2710"/>
      <c r="BO280" s="2710"/>
      <c r="BP280" s="2710"/>
      <c r="BQ280" s="2710"/>
      <c r="BR280" s="2710"/>
      <c r="BS280" s="2710"/>
      <c r="BT280" s="2710"/>
    </row>
    <row r="281" spans="1:72" x14ac:dyDescent="0.25">
      <c r="A281" s="2710"/>
      <c r="B281" s="2710"/>
      <c r="C281" s="2710"/>
      <c r="D281" s="2710"/>
      <c r="E281" s="2710"/>
      <c r="F281" s="2710"/>
      <c r="G281" s="2710"/>
      <c r="H281" s="2710"/>
      <c r="I281" s="2710"/>
      <c r="J281" s="2710"/>
      <c r="K281" s="2710"/>
      <c r="L281" s="2710"/>
      <c r="M281" s="2710"/>
      <c r="N281" s="2710"/>
      <c r="O281" s="2710"/>
      <c r="P281" s="2710"/>
      <c r="Q281" s="2710"/>
      <c r="R281" s="2710"/>
      <c r="S281" s="2710"/>
      <c r="T281" s="2710"/>
      <c r="U281" s="2710"/>
      <c r="V281" s="2710"/>
      <c r="W281" s="2710"/>
      <c r="X281" s="2710"/>
      <c r="Y281" s="2710"/>
      <c r="Z281" s="2710"/>
      <c r="AA281" s="2710"/>
      <c r="AB281" s="2710"/>
      <c r="AC281" s="2710"/>
      <c r="AD281" s="2710"/>
      <c r="AE281" s="2710"/>
      <c r="AF281" s="2710"/>
      <c r="AG281" s="2710"/>
      <c r="AH281" s="2710"/>
      <c r="AI281" s="2710"/>
      <c r="AJ281" s="2710"/>
      <c r="AK281" s="2710"/>
      <c r="AL281" s="2710"/>
      <c r="AM281" s="2710"/>
      <c r="AN281" s="2710"/>
      <c r="AO281" s="2710"/>
      <c r="AP281" s="2710"/>
      <c r="AQ281" s="2710"/>
      <c r="AR281" s="2710"/>
      <c r="AS281" s="2710"/>
      <c r="AT281" s="2710"/>
      <c r="AU281" s="2710"/>
      <c r="AV281" s="2710"/>
      <c r="AW281" s="2710"/>
      <c r="AX281" s="2710"/>
      <c r="AY281" s="2710"/>
      <c r="AZ281" s="2710"/>
      <c r="BA281" s="2710"/>
      <c r="BB281" s="2710"/>
      <c r="BC281" s="2710"/>
      <c r="BD281" s="2710"/>
      <c r="BE281" s="2710"/>
      <c r="BF281" s="2710"/>
      <c r="BG281" s="2710"/>
      <c r="BH281" s="2710"/>
      <c r="BI281" s="2710"/>
      <c r="BJ281" s="2710"/>
      <c r="BK281" s="2710"/>
      <c r="BL281" s="2710"/>
      <c r="BM281" s="2710"/>
      <c r="BN281" s="2710"/>
      <c r="BO281" s="2710"/>
      <c r="BP281" s="2710"/>
      <c r="BQ281" s="2710"/>
      <c r="BR281" s="2710"/>
      <c r="BS281" s="2710"/>
      <c r="BT281" s="2710"/>
    </row>
    <row r="282" spans="1:72" x14ac:dyDescent="0.25">
      <c r="A282" s="2710"/>
      <c r="B282" s="2710"/>
      <c r="C282" s="2710"/>
      <c r="D282" s="2710"/>
      <c r="E282" s="2710"/>
      <c r="F282" s="2710"/>
      <c r="G282" s="2710"/>
      <c r="H282" s="2710"/>
      <c r="I282" s="2710"/>
      <c r="J282" s="2710"/>
      <c r="K282" s="2710"/>
      <c r="L282" s="2710"/>
      <c r="M282" s="2710"/>
      <c r="N282" s="2710"/>
      <c r="O282" s="2710"/>
      <c r="P282" s="2710"/>
      <c r="Q282" s="2710"/>
      <c r="R282" s="2710"/>
      <c r="S282" s="2710"/>
      <c r="T282" s="2710"/>
      <c r="U282" s="2710"/>
      <c r="V282" s="2710"/>
      <c r="W282" s="2710"/>
      <c r="X282" s="2710"/>
      <c r="Y282" s="2710"/>
      <c r="Z282" s="2710"/>
      <c r="AA282" s="2710"/>
      <c r="AB282" s="2710"/>
      <c r="AC282" s="2710"/>
      <c r="AD282" s="2710"/>
      <c r="AE282" s="2710"/>
      <c r="AF282" s="2710"/>
      <c r="AG282" s="2710"/>
      <c r="AH282" s="2710"/>
      <c r="AI282" s="2710"/>
      <c r="AJ282" s="2710"/>
      <c r="AK282" s="2710"/>
      <c r="AL282" s="2710"/>
      <c r="AM282" s="2710"/>
      <c r="AN282" s="2710"/>
      <c r="AO282" s="2710"/>
      <c r="AP282" s="2710"/>
      <c r="AQ282" s="2710"/>
      <c r="AR282" s="2710"/>
      <c r="AS282" s="2710"/>
      <c r="AT282" s="2710"/>
      <c r="AU282" s="2710"/>
      <c r="AV282" s="2710"/>
      <c r="AW282" s="2710"/>
      <c r="AX282" s="2710"/>
      <c r="AY282" s="2710"/>
      <c r="AZ282" s="2710"/>
      <c r="BA282" s="2710"/>
      <c r="BB282" s="2710"/>
      <c r="BC282" s="2710"/>
      <c r="BD282" s="2710"/>
      <c r="BE282" s="2710"/>
      <c r="BF282" s="2710"/>
      <c r="BG282" s="2710"/>
      <c r="BH282" s="2710"/>
      <c r="BI282" s="2710"/>
      <c r="BJ282" s="2710"/>
      <c r="BK282" s="2710"/>
      <c r="BL282" s="2710"/>
      <c r="BM282" s="2710"/>
      <c r="BN282" s="2710"/>
      <c r="BO282" s="2710"/>
      <c r="BP282" s="2710"/>
      <c r="BQ282" s="2710"/>
      <c r="BR282" s="2710"/>
      <c r="BS282" s="2710"/>
      <c r="BT282" s="2710"/>
    </row>
    <row r="283" spans="1:72" x14ac:dyDescent="0.25">
      <c r="A283" s="2710"/>
      <c r="B283" s="2710"/>
      <c r="C283" s="2710"/>
      <c r="D283" s="2710"/>
      <c r="E283" s="2710"/>
      <c r="F283" s="2710"/>
      <c r="G283" s="2710"/>
      <c r="H283" s="2710"/>
      <c r="I283" s="2710"/>
      <c r="J283" s="2710"/>
      <c r="K283" s="2710"/>
      <c r="L283" s="2710"/>
      <c r="M283" s="2710"/>
      <c r="N283" s="2710"/>
      <c r="O283" s="2710"/>
      <c r="P283" s="2710"/>
      <c r="Q283" s="2710"/>
      <c r="R283" s="2710"/>
      <c r="S283" s="2710"/>
      <c r="T283" s="2710"/>
      <c r="U283" s="2710"/>
      <c r="V283" s="2710"/>
      <c r="W283" s="2710"/>
      <c r="X283" s="2710"/>
      <c r="Y283" s="2710"/>
      <c r="Z283" s="2710"/>
      <c r="AA283" s="2710"/>
      <c r="AB283" s="2710"/>
      <c r="AC283" s="2710"/>
      <c r="AD283" s="2710"/>
      <c r="AE283" s="2710"/>
      <c r="AF283" s="2710"/>
      <c r="AG283" s="2710"/>
      <c r="AH283" s="2710"/>
      <c r="AI283" s="2710"/>
      <c r="AJ283" s="2710"/>
      <c r="AK283" s="2710"/>
      <c r="AL283" s="2710"/>
      <c r="AM283" s="2710"/>
      <c r="AN283" s="2710"/>
      <c r="AO283" s="2710"/>
      <c r="AP283" s="2710"/>
      <c r="AQ283" s="2710"/>
      <c r="AR283" s="2710"/>
      <c r="AS283" s="2710"/>
      <c r="AT283" s="2710"/>
      <c r="AU283" s="2710"/>
      <c r="AV283" s="2710"/>
      <c r="AW283" s="2710"/>
      <c r="AX283" s="2710"/>
      <c r="AY283" s="2710"/>
      <c r="AZ283" s="2710"/>
      <c r="BA283" s="2710"/>
      <c r="BB283" s="2710"/>
      <c r="BC283" s="2710"/>
      <c r="BD283" s="2710"/>
      <c r="BE283" s="2710"/>
      <c r="BF283" s="2710"/>
      <c r="BG283" s="2710"/>
      <c r="BH283" s="2710"/>
      <c r="BI283" s="2710"/>
      <c r="BJ283" s="2710"/>
      <c r="BK283" s="2710"/>
      <c r="BL283" s="2710"/>
      <c r="BM283" s="2710"/>
      <c r="BN283" s="2710"/>
      <c r="BO283" s="2710"/>
      <c r="BP283" s="2710"/>
      <c r="BQ283" s="2710"/>
      <c r="BR283" s="2710"/>
      <c r="BS283" s="2710"/>
      <c r="BT283" s="2710"/>
    </row>
    <row r="284" spans="1:72" x14ac:dyDescent="0.25">
      <c r="A284" s="2710"/>
      <c r="B284" s="2710"/>
      <c r="C284" s="2710"/>
      <c r="D284" s="2710"/>
      <c r="E284" s="2710"/>
      <c r="F284" s="2710"/>
      <c r="G284" s="2710"/>
      <c r="H284" s="2710"/>
      <c r="I284" s="2710"/>
      <c r="J284" s="2710"/>
      <c r="K284" s="2710"/>
      <c r="L284" s="2710"/>
      <c r="M284" s="2710"/>
      <c r="N284" s="2710"/>
      <c r="O284" s="2710"/>
      <c r="P284" s="2710"/>
      <c r="Q284" s="2710"/>
      <c r="R284" s="2710"/>
      <c r="S284" s="2710"/>
      <c r="T284" s="2710"/>
      <c r="U284" s="2710"/>
      <c r="V284" s="2710"/>
      <c r="W284" s="2710"/>
      <c r="X284" s="2710"/>
      <c r="Y284" s="2710"/>
      <c r="Z284" s="2710"/>
      <c r="AA284" s="2710"/>
      <c r="AB284" s="2710"/>
      <c r="AC284" s="2710"/>
      <c r="AD284" s="2710"/>
      <c r="AE284" s="2710"/>
      <c r="AF284" s="2710"/>
      <c r="AG284" s="2710"/>
      <c r="AH284" s="2710"/>
      <c r="AI284" s="2710"/>
      <c r="AJ284" s="2710"/>
      <c r="AK284" s="2710"/>
      <c r="AL284" s="2710"/>
      <c r="AM284" s="2710"/>
      <c r="AN284" s="2710"/>
      <c r="AO284" s="2710"/>
      <c r="AP284" s="2710"/>
      <c r="AQ284" s="2710"/>
      <c r="AR284" s="2710"/>
      <c r="AS284" s="2710"/>
      <c r="AT284" s="2710"/>
      <c r="AU284" s="2710"/>
      <c r="AV284" s="2710"/>
      <c r="AW284" s="2710"/>
      <c r="AX284" s="2710"/>
      <c r="AY284" s="2710"/>
      <c r="AZ284" s="2710"/>
      <c r="BA284" s="2710"/>
      <c r="BB284" s="2710"/>
      <c r="BC284" s="2710"/>
      <c r="BD284" s="2710"/>
      <c r="BE284" s="2710"/>
      <c r="BF284" s="2710"/>
      <c r="BG284" s="2710"/>
      <c r="BH284" s="2710"/>
      <c r="BI284" s="2710"/>
      <c r="BJ284" s="2710"/>
      <c r="BK284" s="2710"/>
      <c r="BL284" s="2710"/>
      <c r="BM284" s="2710"/>
      <c r="BN284" s="2710"/>
      <c r="BO284" s="2710"/>
      <c r="BP284" s="2710"/>
      <c r="BQ284" s="2710"/>
      <c r="BR284" s="2710"/>
      <c r="BS284" s="2710"/>
      <c r="BT284" s="2710"/>
    </row>
    <row r="285" spans="1:72" x14ac:dyDescent="0.25">
      <c r="A285" s="2710"/>
      <c r="B285" s="2710"/>
      <c r="C285" s="2710"/>
      <c r="D285" s="2710"/>
      <c r="E285" s="2710"/>
      <c r="F285" s="2710"/>
      <c r="G285" s="2710"/>
      <c r="H285" s="2710"/>
      <c r="I285" s="2710"/>
      <c r="J285" s="2710"/>
      <c r="K285" s="2710"/>
      <c r="L285" s="2710"/>
      <c r="M285" s="2710"/>
      <c r="N285" s="2710"/>
      <c r="O285" s="2710"/>
      <c r="P285" s="2710"/>
      <c r="Q285" s="2710"/>
      <c r="R285" s="2710"/>
      <c r="S285" s="2710"/>
      <c r="T285" s="2710"/>
      <c r="U285" s="2710"/>
      <c r="V285" s="2710"/>
      <c r="W285" s="2710"/>
      <c r="X285" s="2710"/>
      <c r="Y285" s="2710"/>
      <c r="Z285" s="2710"/>
      <c r="AA285" s="2710"/>
      <c r="AB285" s="2710"/>
      <c r="AC285" s="2710"/>
      <c r="AD285" s="2710"/>
      <c r="AE285" s="2710"/>
      <c r="AF285" s="2710"/>
      <c r="AG285" s="2710"/>
      <c r="AH285" s="2710"/>
      <c r="AI285" s="2710"/>
      <c r="AJ285" s="2710"/>
      <c r="AK285" s="2710"/>
      <c r="AL285" s="2710"/>
      <c r="AM285" s="2710"/>
      <c r="AN285" s="2710"/>
      <c r="AO285" s="2710"/>
      <c r="AP285" s="2710"/>
      <c r="AQ285" s="2710"/>
      <c r="AR285" s="2710"/>
      <c r="AS285" s="2710"/>
      <c r="AT285" s="2710"/>
      <c r="AU285" s="2710"/>
      <c r="AV285" s="2710"/>
      <c r="AW285" s="2710"/>
      <c r="AX285" s="2710"/>
      <c r="AY285" s="2710"/>
      <c r="AZ285" s="2710"/>
      <c r="BA285" s="2710"/>
      <c r="BB285" s="2710"/>
      <c r="BC285" s="2710"/>
      <c r="BD285" s="2710"/>
      <c r="BE285" s="2710"/>
      <c r="BF285" s="2710"/>
      <c r="BG285" s="2710"/>
      <c r="BH285" s="2710"/>
      <c r="BI285" s="2710"/>
      <c r="BJ285" s="2710"/>
      <c r="BK285" s="2710"/>
      <c r="BL285" s="2710"/>
      <c r="BM285" s="2710"/>
      <c r="BN285" s="2710"/>
      <c r="BO285" s="2710"/>
      <c r="BP285" s="2710"/>
      <c r="BQ285" s="2710"/>
      <c r="BR285" s="2710"/>
      <c r="BS285" s="2710"/>
      <c r="BT285" s="2710"/>
    </row>
    <row r="286" spans="1:72" x14ac:dyDescent="0.25">
      <c r="A286" s="2710"/>
      <c r="B286" s="2710"/>
      <c r="C286" s="2710"/>
      <c r="D286" s="2710"/>
      <c r="E286" s="2710"/>
      <c r="F286" s="2710"/>
      <c r="G286" s="2710"/>
      <c r="H286" s="2710"/>
      <c r="I286" s="2710"/>
      <c r="J286" s="2710"/>
      <c r="K286" s="2710"/>
      <c r="L286" s="2710"/>
      <c r="M286" s="2710"/>
      <c r="N286" s="2710"/>
      <c r="O286" s="2710"/>
      <c r="P286" s="2710"/>
      <c r="Q286" s="2710"/>
      <c r="R286" s="2710"/>
      <c r="S286" s="2710"/>
      <c r="T286" s="2710"/>
      <c r="U286" s="2710"/>
      <c r="V286" s="2710"/>
      <c r="W286" s="2710"/>
      <c r="X286" s="2710"/>
      <c r="Y286" s="2710"/>
      <c r="Z286" s="2710"/>
      <c r="AA286" s="2710"/>
      <c r="AB286" s="2710"/>
      <c r="AC286" s="2710"/>
      <c r="AD286" s="2710"/>
      <c r="AE286" s="2710"/>
      <c r="AF286" s="2710"/>
      <c r="AG286" s="2710"/>
      <c r="AH286" s="2710"/>
      <c r="AI286" s="2710"/>
      <c r="AJ286" s="2710"/>
      <c r="AK286" s="2710"/>
      <c r="AL286" s="2710"/>
      <c r="AM286" s="2710"/>
      <c r="AN286" s="2710"/>
      <c r="AO286" s="2710"/>
      <c r="AP286" s="2710"/>
      <c r="AQ286" s="2710"/>
      <c r="AR286" s="2710"/>
      <c r="AS286" s="2710"/>
      <c r="AT286" s="2710"/>
      <c r="AU286" s="2710"/>
      <c r="AV286" s="2710"/>
      <c r="AW286" s="2710"/>
      <c r="AX286" s="2710"/>
      <c r="AY286" s="2710"/>
      <c r="AZ286" s="2710"/>
      <c r="BA286" s="2710"/>
      <c r="BB286" s="2710"/>
      <c r="BC286" s="2710"/>
      <c r="BD286" s="2710"/>
      <c r="BE286" s="2710"/>
      <c r="BF286" s="2710"/>
      <c r="BG286" s="2710"/>
      <c r="BH286" s="2710"/>
      <c r="BI286" s="2710"/>
      <c r="BJ286" s="2710"/>
      <c r="BK286" s="2710"/>
      <c r="BL286" s="2710"/>
      <c r="BM286" s="2710"/>
      <c r="BN286" s="2710"/>
      <c r="BO286" s="2710"/>
      <c r="BP286" s="2710"/>
      <c r="BQ286" s="2710"/>
      <c r="BR286" s="2710"/>
      <c r="BS286" s="2710"/>
      <c r="BT286" s="2710"/>
    </row>
    <row r="287" spans="1:72" x14ac:dyDescent="0.25">
      <c r="A287" s="2710"/>
      <c r="B287" s="2710"/>
      <c r="C287" s="2710"/>
      <c r="D287" s="2710"/>
      <c r="E287" s="2710"/>
      <c r="F287" s="2710"/>
      <c r="G287" s="2710"/>
      <c r="H287" s="2710"/>
      <c r="I287" s="2710"/>
      <c r="J287" s="2710"/>
      <c r="K287" s="2710"/>
      <c r="L287" s="2710"/>
      <c r="M287" s="2710"/>
      <c r="N287" s="2710"/>
      <c r="O287" s="2710"/>
      <c r="P287" s="2710"/>
      <c r="Q287" s="2710"/>
      <c r="R287" s="2710"/>
      <c r="S287" s="2710"/>
      <c r="T287" s="2710"/>
      <c r="U287" s="2710"/>
      <c r="V287" s="2710"/>
      <c r="W287" s="2710"/>
      <c r="X287" s="2710"/>
      <c r="Y287" s="2710"/>
      <c r="Z287" s="2710"/>
      <c r="AA287" s="2710"/>
      <c r="AB287" s="2710"/>
      <c r="AC287" s="2710"/>
      <c r="AD287" s="2710"/>
      <c r="AE287" s="2710"/>
      <c r="AF287" s="2710"/>
      <c r="AG287" s="2710"/>
      <c r="AH287" s="2710"/>
      <c r="AI287" s="2710"/>
      <c r="AJ287" s="2710"/>
      <c r="AK287" s="2710"/>
      <c r="AL287" s="2710"/>
      <c r="AM287" s="2710"/>
      <c r="AN287" s="2710"/>
      <c r="AO287" s="2710"/>
      <c r="AP287" s="2710"/>
      <c r="AQ287" s="2710"/>
      <c r="AR287" s="2710"/>
      <c r="AS287" s="2710"/>
      <c r="AT287" s="2710"/>
      <c r="AU287" s="2710"/>
      <c r="AV287" s="2710"/>
      <c r="AW287" s="2710"/>
      <c r="AX287" s="2710"/>
      <c r="AY287" s="2710"/>
      <c r="AZ287" s="2710"/>
      <c r="BA287" s="2710"/>
      <c r="BB287" s="2710"/>
      <c r="BC287" s="2710"/>
      <c r="BD287" s="2710"/>
      <c r="BE287" s="2710"/>
      <c r="BF287" s="2710"/>
      <c r="BG287" s="2710"/>
      <c r="BH287" s="2710"/>
      <c r="BI287" s="2710"/>
      <c r="BJ287" s="2710"/>
      <c r="BK287" s="2710"/>
      <c r="BL287" s="2710"/>
      <c r="BM287" s="2710"/>
      <c r="BN287" s="2710"/>
      <c r="BO287" s="2710"/>
      <c r="BP287" s="2710"/>
      <c r="BQ287" s="2710"/>
      <c r="BR287" s="2710"/>
      <c r="BS287" s="2710"/>
      <c r="BT287" s="2710"/>
    </row>
    <row r="288" spans="1:72" x14ac:dyDescent="0.25">
      <c r="A288" s="2710"/>
      <c r="B288" s="2710"/>
      <c r="C288" s="2710"/>
      <c r="D288" s="2710"/>
      <c r="E288" s="2710"/>
      <c r="F288" s="2710"/>
      <c r="G288" s="2710"/>
      <c r="H288" s="2710"/>
      <c r="I288" s="2710"/>
      <c r="J288" s="2710"/>
      <c r="K288" s="2710"/>
      <c r="L288" s="2710"/>
      <c r="M288" s="2710"/>
      <c r="N288" s="2710"/>
      <c r="O288" s="2710"/>
      <c r="P288" s="2710"/>
      <c r="Q288" s="2710"/>
      <c r="R288" s="2710"/>
      <c r="S288" s="2710"/>
      <c r="T288" s="2710"/>
      <c r="U288" s="2710"/>
      <c r="V288" s="2710"/>
      <c r="W288" s="2710"/>
      <c r="X288" s="2710"/>
      <c r="Y288" s="2710"/>
      <c r="Z288" s="2710"/>
      <c r="AA288" s="2710"/>
      <c r="AB288" s="2710"/>
      <c r="AC288" s="2710"/>
      <c r="AD288" s="2710"/>
      <c r="AE288" s="2710"/>
      <c r="AF288" s="2710"/>
      <c r="AG288" s="2710"/>
      <c r="AH288" s="2710"/>
      <c r="AI288" s="2710"/>
      <c r="AJ288" s="2710"/>
      <c r="AK288" s="2710"/>
      <c r="AL288" s="2710"/>
      <c r="AM288" s="2710"/>
      <c r="AN288" s="2710"/>
      <c r="AO288" s="2710"/>
      <c r="AP288" s="2710"/>
      <c r="AQ288" s="2710"/>
      <c r="AR288" s="2710"/>
      <c r="AS288" s="2710"/>
      <c r="AT288" s="2710"/>
      <c r="AU288" s="2710"/>
      <c r="AV288" s="2710"/>
      <c r="AW288" s="2710"/>
      <c r="AX288" s="2710"/>
      <c r="AY288" s="2710"/>
      <c r="AZ288" s="2710"/>
      <c r="BA288" s="2710"/>
      <c r="BB288" s="2710"/>
      <c r="BC288" s="2710"/>
      <c r="BD288" s="2710"/>
      <c r="BE288" s="2710"/>
      <c r="BF288" s="2710"/>
      <c r="BG288" s="2710"/>
      <c r="BH288" s="2710"/>
      <c r="BI288" s="2710"/>
      <c r="BJ288" s="2710"/>
      <c r="BK288" s="2710"/>
      <c r="BL288" s="2710"/>
      <c r="BM288" s="2710"/>
      <c r="BN288" s="2710"/>
      <c r="BO288" s="2710"/>
      <c r="BP288" s="2710"/>
      <c r="BQ288" s="2710"/>
      <c r="BR288" s="2710"/>
      <c r="BS288" s="2710"/>
      <c r="BT288" s="2710"/>
    </row>
    <row r="289" spans="1:72" x14ac:dyDescent="0.25">
      <c r="A289" s="2710"/>
      <c r="B289" s="2710"/>
      <c r="C289" s="2710"/>
      <c r="D289" s="2710"/>
      <c r="E289" s="2710"/>
      <c r="F289" s="2710"/>
      <c r="G289" s="2710"/>
      <c r="H289" s="2710"/>
      <c r="I289" s="2710"/>
      <c r="J289" s="2710"/>
      <c r="K289" s="2710"/>
      <c r="L289" s="2710"/>
      <c r="M289" s="2710"/>
      <c r="N289" s="2710"/>
      <c r="O289" s="2710"/>
      <c r="P289" s="2710"/>
      <c r="Q289" s="2710"/>
      <c r="R289" s="2710"/>
      <c r="S289" s="2710"/>
      <c r="T289" s="2710"/>
      <c r="U289" s="2710"/>
      <c r="V289" s="2710"/>
      <c r="W289" s="2710"/>
      <c r="X289" s="2710"/>
      <c r="Y289" s="2710"/>
      <c r="Z289" s="2710"/>
      <c r="AA289" s="2710"/>
      <c r="AB289" s="2710"/>
      <c r="AC289" s="2710"/>
      <c r="AD289" s="2710"/>
      <c r="AE289" s="2710"/>
      <c r="AF289" s="2710"/>
      <c r="AG289" s="2710"/>
      <c r="AH289" s="2710"/>
      <c r="AI289" s="2710"/>
      <c r="AJ289" s="2710"/>
      <c r="AK289" s="2710"/>
      <c r="AL289" s="2710"/>
      <c r="AM289" s="2710"/>
      <c r="AN289" s="2710"/>
      <c r="AO289" s="2710"/>
      <c r="AP289" s="2710"/>
      <c r="AQ289" s="2710"/>
      <c r="AR289" s="2710"/>
      <c r="AS289" s="2710"/>
      <c r="AT289" s="2710"/>
      <c r="AU289" s="2710"/>
      <c r="AV289" s="2710"/>
      <c r="AW289" s="2710"/>
      <c r="AX289" s="2710"/>
      <c r="AY289" s="2710"/>
      <c r="AZ289" s="2710"/>
      <c r="BA289" s="2710"/>
      <c r="BB289" s="2710"/>
      <c r="BC289" s="2710"/>
      <c r="BD289" s="2710"/>
      <c r="BE289" s="2710"/>
      <c r="BF289" s="2710"/>
      <c r="BG289" s="2710"/>
      <c r="BH289" s="2710"/>
      <c r="BI289" s="2710"/>
      <c r="BJ289" s="2710"/>
      <c r="BK289" s="2710"/>
      <c r="BL289" s="2710"/>
      <c r="BM289" s="2710"/>
      <c r="BN289" s="2710"/>
      <c r="BO289" s="2710"/>
      <c r="BP289" s="2710"/>
      <c r="BQ289" s="2710"/>
      <c r="BR289" s="2710"/>
      <c r="BS289" s="2710"/>
      <c r="BT289" s="2710"/>
    </row>
    <row r="290" spans="1:72" x14ac:dyDescent="0.25">
      <c r="A290" s="2710"/>
      <c r="B290" s="2710"/>
      <c r="C290" s="2710"/>
      <c r="D290" s="2710"/>
      <c r="E290" s="2710"/>
      <c r="F290" s="2710"/>
      <c r="G290" s="2710"/>
      <c r="H290" s="2710"/>
      <c r="I290" s="2710"/>
      <c r="J290" s="2710"/>
      <c r="K290" s="2710"/>
      <c r="L290" s="2710"/>
      <c r="M290" s="2710"/>
      <c r="N290" s="2710"/>
      <c r="O290" s="2710"/>
      <c r="P290" s="2710"/>
      <c r="Q290" s="2710"/>
      <c r="R290" s="2710"/>
      <c r="S290" s="2710"/>
      <c r="T290" s="2710"/>
      <c r="U290" s="2710"/>
      <c r="V290" s="2710"/>
      <c r="W290" s="2710"/>
      <c r="X290" s="2710"/>
      <c r="Y290" s="2710"/>
      <c r="Z290" s="2710"/>
      <c r="AA290" s="2710"/>
      <c r="AB290" s="2710"/>
      <c r="AC290" s="2710"/>
      <c r="AD290" s="2710"/>
      <c r="AE290" s="2710"/>
      <c r="AF290" s="2710"/>
      <c r="AG290" s="2710"/>
      <c r="AH290" s="2710"/>
      <c r="AI290" s="2710"/>
      <c r="AJ290" s="2710"/>
      <c r="AK290" s="2710"/>
      <c r="AL290" s="2710"/>
      <c r="AM290" s="2710"/>
      <c r="AN290" s="2710"/>
      <c r="AO290" s="2710"/>
      <c r="AP290" s="2710"/>
      <c r="AQ290" s="2710"/>
      <c r="AR290" s="2710"/>
      <c r="AS290" s="2710"/>
      <c r="AT290" s="2710"/>
      <c r="AU290" s="2710"/>
      <c r="AV290" s="2710"/>
      <c r="AW290" s="2710"/>
      <c r="AX290" s="2710"/>
      <c r="AY290" s="2710"/>
      <c r="AZ290" s="2710"/>
      <c r="BA290" s="2710"/>
      <c r="BB290" s="2710"/>
      <c r="BC290" s="2710"/>
      <c r="BD290" s="2710"/>
      <c r="BE290" s="2710"/>
      <c r="BF290" s="2710"/>
      <c r="BG290" s="2710"/>
      <c r="BH290" s="2710"/>
      <c r="BI290" s="2710"/>
      <c r="BJ290" s="2710"/>
      <c r="BK290" s="2710"/>
      <c r="BL290" s="2710"/>
      <c r="BM290" s="2710"/>
      <c r="BN290" s="2710"/>
      <c r="BO290" s="2710"/>
      <c r="BP290" s="2710"/>
      <c r="BQ290" s="2710"/>
      <c r="BR290" s="2710"/>
      <c r="BS290" s="2710"/>
      <c r="BT290" s="2710"/>
    </row>
    <row r="291" spans="1:72" x14ac:dyDescent="0.25">
      <c r="A291" s="2710"/>
      <c r="B291" s="2710"/>
      <c r="C291" s="2710"/>
      <c r="D291" s="2710"/>
      <c r="E291" s="2710"/>
      <c r="F291" s="2710"/>
      <c r="G291" s="2710"/>
      <c r="H291" s="2710"/>
      <c r="I291" s="2710"/>
      <c r="J291" s="2710"/>
      <c r="K291" s="2710"/>
      <c r="L291" s="2710"/>
      <c r="M291" s="2710"/>
      <c r="N291" s="2710"/>
      <c r="O291" s="2710"/>
      <c r="P291" s="2710"/>
      <c r="Q291" s="2710"/>
      <c r="R291" s="2710"/>
      <c r="S291" s="2710"/>
      <c r="T291" s="2710"/>
      <c r="U291" s="2710"/>
      <c r="V291" s="2710"/>
      <c r="W291" s="2710"/>
      <c r="X291" s="2710"/>
      <c r="Y291" s="2710"/>
      <c r="Z291" s="2710"/>
      <c r="AA291" s="2710"/>
      <c r="AB291" s="2710"/>
      <c r="AC291" s="2710"/>
      <c r="AD291" s="2710"/>
      <c r="AE291" s="2710"/>
      <c r="AF291" s="2710"/>
      <c r="AG291" s="2710"/>
      <c r="AH291" s="2710"/>
      <c r="AI291" s="2710"/>
      <c r="AJ291" s="2710"/>
      <c r="AK291" s="2710"/>
      <c r="AL291" s="2710"/>
      <c r="AM291" s="2710"/>
      <c r="AN291" s="2710"/>
      <c r="AO291" s="2710"/>
      <c r="AP291" s="2710"/>
      <c r="AQ291" s="2710"/>
      <c r="AR291" s="2710"/>
      <c r="AS291" s="2710"/>
      <c r="AT291" s="2710"/>
      <c r="AU291" s="2710"/>
      <c r="AV291" s="2710"/>
      <c r="AW291" s="2710"/>
      <c r="AX291" s="2710"/>
      <c r="AY291" s="2710"/>
      <c r="AZ291" s="2710"/>
      <c r="BA291" s="2710"/>
      <c r="BB291" s="2710"/>
      <c r="BC291" s="2710"/>
      <c r="BD291" s="2710"/>
      <c r="BE291" s="2710"/>
      <c r="BF291" s="2710"/>
      <c r="BG291" s="2710"/>
      <c r="BH291" s="2710"/>
      <c r="BI291" s="2710"/>
      <c r="BJ291" s="2710"/>
      <c r="BK291" s="2710"/>
      <c r="BL291" s="2710"/>
      <c r="BM291" s="2710"/>
      <c r="BN291" s="2710"/>
      <c r="BO291" s="2710"/>
      <c r="BP291" s="2710"/>
      <c r="BQ291" s="2710"/>
      <c r="BR291" s="2710"/>
      <c r="BS291" s="2710"/>
      <c r="BT291" s="2710"/>
    </row>
    <row r="292" spans="1:72" x14ac:dyDescent="0.25">
      <c r="A292" s="2710"/>
      <c r="B292" s="2710"/>
      <c r="C292" s="2710"/>
      <c r="D292" s="2710"/>
      <c r="E292" s="2710"/>
      <c r="F292" s="2710"/>
      <c r="G292" s="2710"/>
      <c r="H292" s="2710"/>
      <c r="I292" s="2710"/>
      <c r="J292" s="2710"/>
      <c r="K292" s="2710"/>
      <c r="L292" s="2710"/>
      <c r="M292" s="2710"/>
      <c r="N292" s="2710"/>
      <c r="O292" s="2710"/>
      <c r="P292" s="2710"/>
      <c r="Q292" s="2710"/>
      <c r="R292" s="2710"/>
      <c r="S292" s="2710"/>
      <c r="T292" s="2710"/>
      <c r="U292" s="2710"/>
      <c r="V292" s="2710"/>
      <c r="W292" s="2710"/>
      <c r="X292" s="2710"/>
      <c r="Y292" s="2710"/>
      <c r="Z292" s="2710"/>
      <c r="AA292" s="2710"/>
      <c r="AB292" s="2710"/>
      <c r="AC292" s="2710"/>
      <c r="AD292" s="2710"/>
      <c r="AE292" s="2710"/>
      <c r="AF292" s="2710"/>
      <c r="AG292" s="2710"/>
      <c r="AH292" s="2710"/>
      <c r="AI292" s="2710"/>
      <c r="AJ292" s="2710"/>
      <c r="AK292" s="2710"/>
      <c r="AL292" s="2710"/>
      <c r="AM292" s="2710"/>
      <c r="AN292" s="2710"/>
      <c r="AO292" s="2710"/>
      <c r="AP292" s="2710"/>
      <c r="AQ292" s="2710"/>
      <c r="AR292" s="2710"/>
      <c r="AS292" s="2710"/>
      <c r="AT292" s="2710"/>
      <c r="AU292" s="2710"/>
      <c r="AV292" s="2710"/>
      <c r="AW292" s="2710"/>
      <c r="AX292" s="2710"/>
      <c r="AY292" s="2710"/>
      <c r="AZ292" s="2710"/>
      <c r="BA292" s="2710"/>
      <c r="BB292" s="2710"/>
      <c r="BC292" s="2710"/>
      <c r="BD292" s="2710"/>
      <c r="BE292" s="2710"/>
      <c r="BF292" s="2710"/>
      <c r="BG292" s="2710"/>
      <c r="BH292" s="2710"/>
      <c r="BI292" s="2710"/>
      <c r="BJ292" s="2710"/>
      <c r="BK292" s="2710"/>
      <c r="BL292" s="2710"/>
      <c r="BM292" s="2710"/>
      <c r="BN292" s="2710"/>
      <c r="BO292" s="2710"/>
      <c r="BP292" s="2710"/>
      <c r="BQ292" s="2710"/>
      <c r="BR292" s="2710"/>
      <c r="BS292" s="2710"/>
      <c r="BT292" s="2710"/>
    </row>
    <row r="293" spans="1:72" x14ac:dyDescent="0.25">
      <c r="A293" s="2710"/>
      <c r="B293" s="2710"/>
      <c r="C293" s="2710"/>
      <c r="D293" s="2710"/>
      <c r="E293" s="2710"/>
      <c r="F293" s="2710"/>
      <c r="G293" s="2710"/>
      <c r="H293" s="2710"/>
      <c r="I293" s="2710"/>
      <c r="J293" s="2710"/>
      <c r="K293" s="2710"/>
      <c r="L293" s="2710"/>
      <c r="M293" s="2710"/>
      <c r="N293" s="2710"/>
      <c r="O293" s="2710"/>
      <c r="P293" s="2710"/>
      <c r="Q293" s="2710"/>
      <c r="R293" s="2710"/>
      <c r="S293" s="2710"/>
      <c r="T293" s="2710"/>
      <c r="U293" s="2710"/>
      <c r="V293" s="2710"/>
      <c r="W293" s="2710"/>
      <c r="X293" s="2710"/>
      <c r="Y293" s="2710"/>
      <c r="Z293" s="2710"/>
      <c r="AA293" s="2710"/>
      <c r="AB293" s="2710"/>
      <c r="AC293" s="2710"/>
      <c r="AD293" s="2710"/>
      <c r="AE293" s="2710"/>
      <c r="AF293" s="2710"/>
      <c r="AG293" s="2710"/>
      <c r="AH293" s="2710"/>
      <c r="AI293" s="2710"/>
      <c r="AJ293" s="2710"/>
      <c r="AK293" s="2710"/>
      <c r="AL293" s="2710"/>
      <c r="AM293" s="2710"/>
      <c r="AN293" s="2710"/>
      <c r="AO293" s="2710"/>
      <c r="AP293" s="2710"/>
      <c r="AQ293" s="2710"/>
      <c r="AR293" s="2710"/>
      <c r="AS293" s="2710"/>
      <c r="AT293" s="2710"/>
      <c r="AU293" s="2710"/>
      <c r="AV293" s="2710"/>
      <c r="AW293" s="2710"/>
      <c r="AX293" s="2710"/>
      <c r="AY293" s="2710"/>
      <c r="AZ293" s="2710"/>
      <c r="BA293" s="2710"/>
      <c r="BB293" s="2710"/>
      <c r="BC293" s="2710"/>
      <c r="BD293" s="2710"/>
      <c r="BE293" s="2710"/>
      <c r="BF293" s="2710"/>
      <c r="BG293" s="2710"/>
      <c r="BH293" s="2710"/>
      <c r="BI293" s="2710"/>
      <c r="BJ293" s="2710"/>
      <c r="BK293" s="2710"/>
      <c r="BL293" s="2710"/>
      <c r="BM293" s="2710"/>
      <c r="BN293" s="2710"/>
      <c r="BO293" s="2710"/>
      <c r="BP293" s="2710"/>
      <c r="BQ293" s="2710"/>
      <c r="BR293" s="2710"/>
      <c r="BS293" s="2710"/>
      <c r="BT293" s="2710"/>
    </row>
    <row r="294" spans="1:72" x14ac:dyDescent="0.25">
      <c r="A294" s="2710"/>
      <c r="B294" s="2710"/>
      <c r="C294" s="2710"/>
      <c r="D294" s="2710"/>
      <c r="E294" s="2710"/>
      <c r="F294" s="2710"/>
      <c r="G294" s="2710"/>
      <c r="H294" s="2710"/>
      <c r="I294" s="2710"/>
      <c r="J294" s="2710"/>
      <c r="K294" s="2710"/>
      <c r="L294" s="2710"/>
      <c r="M294" s="2710"/>
      <c r="N294" s="2710"/>
      <c r="O294" s="2710"/>
      <c r="P294" s="2710"/>
      <c r="Q294" s="2710"/>
      <c r="R294" s="2710"/>
      <c r="S294" s="2710"/>
      <c r="T294" s="2710"/>
      <c r="U294" s="2710"/>
      <c r="V294" s="2710"/>
      <c r="W294" s="2710"/>
      <c r="X294" s="2710"/>
      <c r="Y294" s="2710"/>
      <c r="Z294" s="2710"/>
      <c r="AA294" s="2710"/>
      <c r="AB294" s="2710"/>
      <c r="AC294" s="2710"/>
      <c r="AD294" s="2710"/>
      <c r="AE294" s="2710"/>
      <c r="AF294" s="2710"/>
      <c r="AG294" s="2710"/>
      <c r="AH294" s="2710"/>
      <c r="AI294" s="2710"/>
      <c r="AJ294" s="2710"/>
      <c r="AK294" s="2710"/>
      <c r="AL294" s="2710"/>
      <c r="AM294" s="2710"/>
      <c r="AN294" s="2710"/>
      <c r="AO294" s="2710"/>
      <c r="AP294" s="2710"/>
      <c r="AQ294" s="2710"/>
      <c r="AR294" s="2710"/>
      <c r="AS294" s="2710"/>
      <c r="AT294" s="2710"/>
      <c r="AU294" s="2710"/>
      <c r="AV294" s="2710"/>
      <c r="AW294" s="2710"/>
      <c r="AX294" s="2710"/>
      <c r="AY294" s="2710"/>
      <c r="AZ294" s="2710"/>
      <c r="BA294" s="2710"/>
      <c r="BB294" s="2710"/>
      <c r="BC294" s="2710"/>
      <c r="BD294" s="2710"/>
      <c r="BE294" s="2710"/>
      <c r="BF294" s="2710"/>
      <c r="BG294" s="2710"/>
      <c r="BH294" s="2710"/>
      <c r="BI294" s="2710"/>
      <c r="BJ294" s="2710"/>
      <c r="BK294" s="2710"/>
      <c r="BL294" s="2710"/>
      <c r="BM294" s="2710"/>
      <c r="BN294" s="2710"/>
      <c r="BO294" s="2710"/>
      <c r="BP294" s="2710"/>
      <c r="BQ294" s="2710"/>
      <c r="BR294" s="2710"/>
      <c r="BS294" s="2710"/>
      <c r="BT294" s="2710"/>
    </row>
    <row r="295" spans="1:72" x14ac:dyDescent="0.25">
      <c r="A295" s="2710"/>
      <c r="B295" s="2710"/>
      <c r="C295" s="2710"/>
      <c r="D295" s="2710"/>
      <c r="E295" s="2710"/>
      <c r="F295" s="2710"/>
      <c r="G295" s="2710"/>
      <c r="H295" s="2710"/>
      <c r="I295" s="2710"/>
      <c r="J295" s="2710"/>
      <c r="K295" s="2710"/>
      <c r="L295" s="2710"/>
      <c r="M295" s="2710"/>
      <c r="N295" s="2710"/>
      <c r="O295" s="2710"/>
      <c r="P295" s="2710"/>
      <c r="Q295" s="2710"/>
      <c r="R295" s="2710"/>
      <c r="S295" s="2710"/>
      <c r="T295" s="2710"/>
      <c r="U295" s="2710"/>
      <c r="V295" s="2710"/>
      <c r="W295" s="2710"/>
      <c r="X295" s="2710"/>
      <c r="Y295" s="2710"/>
      <c r="Z295" s="2710"/>
      <c r="AA295" s="2710"/>
      <c r="AB295" s="2710"/>
      <c r="AC295" s="2710"/>
      <c r="AD295" s="2710"/>
      <c r="AE295" s="2710"/>
      <c r="AF295" s="2710"/>
      <c r="AG295" s="2710"/>
      <c r="AH295" s="2710"/>
      <c r="AI295" s="2710"/>
      <c r="AJ295" s="2710"/>
      <c r="AK295" s="2710"/>
      <c r="AL295" s="2710"/>
      <c r="AM295" s="2710"/>
      <c r="AN295" s="2710"/>
      <c r="AO295" s="2710"/>
      <c r="AP295" s="2710"/>
      <c r="AQ295" s="2710"/>
      <c r="AR295" s="2710"/>
      <c r="AS295" s="2710"/>
      <c r="AT295" s="2710"/>
      <c r="AU295" s="2710"/>
      <c r="AV295" s="2710"/>
      <c r="AW295" s="2710"/>
      <c r="AX295" s="2710"/>
      <c r="AY295" s="2710"/>
      <c r="AZ295" s="2710"/>
      <c r="BA295" s="2710"/>
      <c r="BB295" s="2710"/>
      <c r="BC295" s="2710"/>
      <c r="BD295" s="2710"/>
      <c r="BE295" s="2710"/>
      <c r="BF295" s="2710"/>
      <c r="BG295" s="2710"/>
      <c r="BH295" s="2710"/>
      <c r="BI295" s="2710"/>
      <c r="BJ295" s="2710"/>
      <c r="BK295" s="2710"/>
      <c r="BL295" s="2710"/>
      <c r="BM295" s="2710"/>
      <c r="BN295" s="2710"/>
      <c r="BO295" s="2710"/>
      <c r="BP295" s="2710"/>
      <c r="BQ295" s="2710"/>
      <c r="BR295" s="2710"/>
      <c r="BS295" s="2710"/>
      <c r="BT295" s="2710"/>
    </row>
    <row r="296" spans="1:72" x14ac:dyDescent="0.25">
      <c r="A296" s="2710"/>
      <c r="B296" s="2710"/>
      <c r="C296" s="2710"/>
      <c r="D296" s="2710"/>
      <c r="E296" s="2710"/>
      <c r="F296" s="2710"/>
      <c r="G296" s="2710"/>
      <c r="H296" s="2710"/>
      <c r="I296" s="2710"/>
      <c r="J296" s="2710"/>
      <c r="K296" s="2710"/>
      <c r="L296" s="2710"/>
      <c r="M296" s="2710"/>
      <c r="N296" s="2710"/>
      <c r="O296" s="2710"/>
      <c r="P296" s="2710"/>
      <c r="Q296" s="2710"/>
      <c r="R296" s="2710"/>
      <c r="S296" s="2710"/>
      <c r="T296" s="2710"/>
      <c r="U296" s="2710"/>
      <c r="V296" s="2710"/>
      <c r="W296" s="2710"/>
      <c r="X296" s="2710"/>
      <c r="Y296" s="2710"/>
      <c r="Z296" s="2710"/>
      <c r="AA296" s="2710"/>
      <c r="AB296" s="2710"/>
      <c r="AC296" s="2710"/>
      <c r="AD296" s="2710"/>
      <c r="AE296" s="2710"/>
      <c r="AF296" s="2710"/>
      <c r="AG296" s="2710"/>
      <c r="AH296" s="2710"/>
      <c r="AI296" s="2710"/>
      <c r="AJ296" s="2710"/>
      <c r="AK296" s="2710"/>
      <c r="AL296" s="2710"/>
      <c r="AM296" s="2710"/>
      <c r="AN296" s="2710"/>
      <c r="AO296" s="2710"/>
      <c r="AP296" s="2710"/>
      <c r="AQ296" s="2710"/>
      <c r="AR296" s="2710"/>
      <c r="AS296" s="2710"/>
      <c r="AT296" s="2710"/>
      <c r="AU296" s="2710"/>
      <c r="AV296" s="2710"/>
      <c r="AW296" s="2710"/>
      <c r="AX296" s="2710"/>
      <c r="AY296" s="2710"/>
      <c r="AZ296" s="2710"/>
      <c r="BA296" s="2710"/>
      <c r="BB296" s="2710"/>
      <c r="BC296" s="2710"/>
      <c r="BD296" s="2710"/>
      <c r="BE296" s="2710"/>
      <c r="BF296" s="2710"/>
      <c r="BG296" s="2710"/>
      <c r="BH296" s="2710"/>
      <c r="BI296" s="2710"/>
      <c r="BJ296" s="2710"/>
      <c r="BK296" s="2710"/>
      <c r="BL296" s="2710"/>
      <c r="BM296" s="2710"/>
      <c r="BN296" s="2710"/>
      <c r="BO296" s="2710"/>
      <c r="BP296" s="2710"/>
      <c r="BQ296" s="2710"/>
      <c r="BR296" s="2710"/>
      <c r="BS296" s="2710"/>
      <c r="BT296" s="2710"/>
    </row>
    <row r="297" spans="1:72" x14ac:dyDescent="0.25">
      <c r="A297" s="2710"/>
      <c r="B297" s="2710"/>
      <c r="C297" s="2710"/>
      <c r="D297" s="2710"/>
      <c r="E297" s="2710"/>
      <c r="F297" s="2710"/>
      <c r="G297" s="2710"/>
      <c r="H297" s="2710"/>
      <c r="I297" s="2710"/>
      <c r="J297" s="2710"/>
      <c r="K297" s="2710"/>
      <c r="L297" s="2710"/>
      <c r="M297" s="2710"/>
      <c r="N297" s="2710"/>
      <c r="O297" s="2710"/>
      <c r="P297" s="2710"/>
      <c r="Q297" s="2710"/>
      <c r="R297" s="2710"/>
      <c r="S297" s="2710"/>
      <c r="T297" s="2710"/>
      <c r="U297" s="2710"/>
      <c r="V297" s="2710"/>
      <c r="W297" s="2710"/>
      <c r="X297" s="2710"/>
      <c r="Y297" s="2710"/>
      <c r="Z297" s="2710"/>
      <c r="AA297" s="2710"/>
      <c r="AB297" s="2710"/>
      <c r="AC297" s="2710"/>
      <c r="AD297" s="2710"/>
      <c r="AE297" s="2710"/>
      <c r="AF297" s="2710"/>
      <c r="AG297" s="2710"/>
      <c r="AH297" s="2710"/>
      <c r="AI297" s="2710"/>
      <c r="AJ297" s="2710"/>
      <c r="AK297" s="2710"/>
      <c r="AL297" s="2710"/>
      <c r="AM297" s="2710"/>
      <c r="AN297" s="2710"/>
      <c r="AO297" s="2710"/>
      <c r="AP297" s="2710"/>
      <c r="AQ297" s="2710"/>
      <c r="AR297" s="2710"/>
      <c r="AS297" s="2710"/>
      <c r="AT297" s="2710"/>
      <c r="AU297" s="2710"/>
      <c r="AV297" s="2710"/>
      <c r="AW297" s="2710"/>
      <c r="AX297" s="2710"/>
      <c r="AY297" s="2710"/>
      <c r="AZ297" s="2710"/>
      <c r="BA297" s="2710"/>
      <c r="BB297" s="2710"/>
      <c r="BC297" s="2710"/>
      <c r="BD297" s="2710"/>
      <c r="BE297" s="2710"/>
      <c r="BF297" s="2710"/>
      <c r="BG297" s="2710"/>
      <c r="BH297" s="2710"/>
      <c r="BI297" s="2710"/>
      <c r="BJ297" s="2710"/>
      <c r="BK297" s="2710"/>
      <c r="BL297" s="2710"/>
      <c r="BM297" s="2710"/>
      <c r="BN297" s="2710"/>
      <c r="BO297" s="2710"/>
      <c r="BP297" s="2710"/>
      <c r="BQ297" s="2710"/>
      <c r="BR297" s="2710"/>
      <c r="BS297" s="2710"/>
      <c r="BT297" s="2710"/>
    </row>
    <row r="298" spans="1:72" x14ac:dyDescent="0.25">
      <c r="A298" s="2710"/>
      <c r="B298" s="2710"/>
      <c r="C298" s="2710"/>
      <c r="D298" s="2710"/>
      <c r="E298" s="2710"/>
      <c r="F298" s="2710"/>
      <c r="G298" s="2710"/>
      <c r="H298" s="2710"/>
      <c r="I298" s="2710"/>
      <c r="J298" s="2710"/>
      <c r="K298" s="2710"/>
      <c r="L298" s="2710"/>
      <c r="M298" s="2710"/>
      <c r="N298" s="2710"/>
      <c r="O298" s="2710"/>
      <c r="P298" s="2710"/>
      <c r="Q298" s="2710"/>
      <c r="R298" s="2710"/>
      <c r="S298" s="2710"/>
      <c r="T298" s="2710"/>
      <c r="U298" s="2710"/>
      <c r="V298" s="2710"/>
      <c r="W298" s="2710"/>
      <c r="X298" s="2710"/>
      <c r="Y298" s="2710"/>
      <c r="Z298" s="2710"/>
      <c r="AA298" s="2710"/>
      <c r="AB298" s="2710"/>
      <c r="AC298" s="2710"/>
      <c r="AD298" s="2710"/>
      <c r="AE298" s="2710"/>
      <c r="AF298" s="2710"/>
      <c r="AG298" s="2710"/>
      <c r="AH298" s="2710"/>
      <c r="AI298" s="2710"/>
      <c r="AJ298" s="2710"/>
      <c r="AK298" s="2710"/>
      <c r="AL298" s="2710"/>
      <c r="AM298" s="2710"/>
      <c r="AN298" s="2710"/>
      <c r="AO298" s="2710"/>
      <c r="AP298" s="2710"/>
      <c r="AQ298" s="2710"/>
      <c r="AR298" s="2710"/>
      <c r="AS298" s="2710"/>
      <c r="AT298" s="2710"/>
      <c r="AU298" s="2710"/>
      <c r="AV298" s="2710"/>
      <c r="AW298" s="2710"/>
      <c r="AX298" s="2710"/>
      <c r="AY298" s="2710"/>
      <c r="AZ298" s="2710"/>
      <c r="BA298" s="2710"/>
      <c r="BB298" s="2710"/>
      <c r="BC298" s="2710"/>
      <c r="BD298" s="2710"/>
      <c r="BE298" s="2710"/>
      <c r="BF298" s="2710"/>
      <c r="BG298" s="2710"/>
      <c r="BH298" s="2710"/>
      <c r="BI298" s="2710"/>
      <c r="BJ298" s="2710"/>
      <c r="BK298" s="2710"/>
      <c r="BL298" s="2710"/>
      <c r="BM298" s="2710"/>
      <c r="BN298" s="2710"/>
      <c r="BO298" s="2710"/>
      <c r="BP298" s="2710"/>
      <c r="BQ298" s="2710"/>
      <c r="BR298" s="2710"/>
      <c r="BS298" s="2710"/>
      <c r="BT298" s="2710"/>
    </row>
    <row r="299" spans="1:72" x14ac:dyDescent="0.25">
      <c r="A299" s="2710"/>
      <c r="B299" s="2710"/>
      <c r="C299" s="2710"/>
      <c r="D299" s="2710"/>
      <c r="E299" s="2710"/>
      <c r="F299" s="2710"/>
      <c r="G299" s="2710"/>
      <c r="H299" s="2710"/>
      <c r="I299" s="2710"/>
      <c r="J299" s="2710"/>
      <c r="K299" s="2710"/>
      <c r="L299" s="2710"/>
      <c r="M299" s="2710"/>
      <c r="N299" s="2710"/>
      <c r="O299" s="2710"/>
      <c r="P299" s="2710"/>
      <c r="Q299" s="2710"/>
      <c r="R299" s="2710"/>
      <c r="S299" s="2710"/>
      <c r="T299" s="2710"/>
      <c r="U299" s="2710"/>
      <c r="V299" s="2710"/>
      <c r="W299" s="2710"/>
      <c r="X299" s="2710"/>
      <c r="Y299" s="2710"/>
      <c r="Z299" s="2710"/>
      <c r="AA299" s="2710"/>
      <c r="AB299" s="2710"/>
      <c r="AC299" s="2710"/>
      <c r="AD299" s="2710"/>
      <c r="AE299" s="2710"/>
      <c r="AF299" s="2710"/>
      <c r="AG299" s="2710"/>
      <c r="AH299" s="2710"/>
      <c r="AI299" s="2710"/>
      <c r="AJ299" s="2710"/>
      <c r="AK299" s="2710"/>
      <c r="AL299" s="2710"/>
      <c r="AM299" s="2710"/>
      <c r="AN299" s="2710"/>
      <c r="AO299" s="2710"/>
      <c r="AP299" s="2710"/>
      <c r="AQ299" s="2710"/>
      <c r="AR299" s="2710"/>
      <c r="AS299" s="2710"/>
      <c r="AT299" s="2710"/>
      <c r="AU299" s="2710"/>
      <c r="AV299" s="2710"/>
      <c r="AW299" s="2710"/>
      <c r="AX299" s="2710"/>
      <c r="AY299" s="2710"/>
      <c r="AZ299" s="2710"/>
      <c r="BA299" s="2710"/>
      <c r="BB299" s="2710"/>
      <c r="BC299" s="2710"/>
      <c r="BD299" s="2710"/>
      <c r="BE299" s="2710"/>
      <c r="BF299" s="2710"/>
      <c r="BG299" s="2710"/>
      <c r="BH299" s="2710"/>
      <c r="BI299" s="2710"/>
      <c r="BJ299" s="2710"/>
      <c r="BK299" s="2710"/>
      <c r="BL299" s="2710"/>
      <c r="BM299" s="2710"/>
      <c r="BN299" s="2710"/>
      <c r="BO299" s="2710"/>
      <c r="BP299" s="2710"/>
      <c r="BQ299" s="2710"/>
      <c r="BR299" s="2710"/>
      <c r="BS299" s="2710"/>
      <c r="BT299" s="2710"/>
    </row>
    <row r="300" spans="1:72" x14ac:dyDescent="0.25">
      <c r="A300" s="2710"/>
      <c r="B300" s="2710"/>
      <c r="C300" s="2710"/>
      <c r="D300" s="2710"/>
      <c r="E300" s="2710"/>
      <c r="F300" s="2710"/>
      <c r="G300" s="2710"/>
      <c r="H300" s="2710"/>
      <c r="I300" s="2710"/>
      <c r="J300" s="2710"/>
      <c r="K300" s="2710"/>
      <c r="L300" s="2710"/>
      <c r="M300" s="2710"/>
      <c r="N300" s="2710"/>
      <c r="O300" s="2710"/>
      <c r="P300" s="2710"/>
      <c r="Q300" s="2710"/>
      <c r="R300" s="2710"/>
      <c r="S300" s="2710"/>
      <c r="T300" s="2710"/>
      <c r="U300" s="2710"/>
      <c r="V300" s="2710"/>
      <c r="W300" s="2710"/>
      <c r="X300" s="2710"/>
      <c r="Y300" s="2710"/>
      <c r="Z300" s="2710"/>
      <c r="AA300" s="2710"/>
      <c r="AB300" s="2710"/>
      <c r="AC300" s="2710"/>
      <c r="AD300" s="2710"/>
      <c r="AE300" s="2710"/>
      <c r="AF300" s="2710"/>
      <c r="AG300" s="2710"/>
      <c r="AH300" s="2710"/>
      <c r="AI300" s="2710"/>
      <c r="AJ300" s="2710"/>
      <c r="AK300" s="2710"/>
      <c r="AL300" s="2710"/>
      <c r="AM300" s="2710"/>
      <c r="AN300" s="2710"/>
      <c r="AO300" s="2710"/>
      <c r="AP300" s="2710"/>
      <c r="AQ300" s="2710"/>
      <c r="AR300" s="2710"/>
      <c r="AS300" s="2710"/>
      <c r="AT300" s="2710"/>
      <c r="AU300" s="2710"/>
      <c r="AV300" s="2710"/>
      <c r="AW300" s="2710"/>
      <c r="AX300" s="2710"/>
      <c r="AY300" s="2710"/>
      <c r="AZ300" s="2710"/>
      <c r="BA300" s="2710"/>
      <c r="BB300" s="2710"/>
      <c r="BC300" s="2710"/>
      <c r="BD300" s="2710"/>
      <c r="BE300" s="2710"/>
      <c r="BF300" s="2710"/>
      <c r="BG300" s="2710"/>
      <c r="BH300" s="2710"/>
      <c r="BI300" s="2710"/>
      <c r="BJ300" s="2710"/>
      <c r="BK300" s="2710"/>
      <c r="BL300" s="2710"/>
      <c r="BM300" s="2710"/>
      <c r="BN300" s="2710"/>
      <c r="BO300" s="2710"/>
      <c r="BP300" s="2710"/>
      <c r="BQ300" s="2710"/>
      <c r="BR300" s="2710"/>
      <c r="BS300" s="2710"/>
      <c r="BT300" s="2710"/>
    </row>
    <row r="301" spans="1:72" x14ac:dyDescent="0.25">
      <c r="A301" s="2710"/>
      <c r="B301" s="2710"/>
      <c r="C301" s="2710"/>
      <c r="D301" s="2710"/>
      <c r="E301" s="2710"/>
      <c r="F301" s="2710"/>
      <c r="G301" s="2710"/>
      <c r="H301" s="2710"/>
      <c r="I301" s="2710"/>
      <c r="J301" s="2710"/>
      <c r="K301" s="2710"/>
      <c r="L301" s="2710"/>
      <c r="M301" s="2710"/>
      <c r="N301" s="2710"/>
      <c r="O301" s="2710"/>
      <c r="P301" s="2710"/>
      <c r="Q301" s="2710"/>
      <c r="R301" s="2710"/>
      <c r="S301" s="2710"/>
      <c r="T301" s="2710"/>
      <c r="U301" s="2710"/>
      <c r="V301" s="2710"/>
      <c r="W301" s="2710"/>
      <c r="X301" s="2710"/>
      <c r="Y301" s="2710"/>
      <c r="Z301" s="2710"/>
      <c r="AA301" s="2710"/>
      <c r="AB301" s="2710"/>
      <c r="AC301" s="2710"/>
      <c r="AD301" s="2710"/>
      <c r="AE301" s="2710"/>
      <c r="AF301" s="2710"/>
      <c r="AG301" s="2710"/>
      <c r="AH301" s="2710"/>
      <c r="AI301" s="2710"/>
      <c r="AJ301" s="2710"/>
      <c r="AK301" s="2710"/>
      <c r="AL301" s="2710"/>
      <c r="AM301" s="2710"/>
      <c r="AN301" s="2710"/>
      <c r="AO301" s="2710"/>
      <c r="AP301" s="2710"/>
      <c r="AQ301" s="2710"/>
      <c r="AR301" s="2710"/>
      <c r="AS301" s="2710"/>
      <c r="AT301" s="2710"/>
      <c r="AU301" s="2710"/>
      <c r="AV301" s="2710"/>
      <c r="AW301" s="2710"/>
      <c r="AX301" s="2710"/>
      <c r="AY301" s="2710"/>
      <c r="AZ301" s="2710"/>
      <c r="BA301" s="2710"/>
      <c r="BB301" s="2710"/>
      <c r="BC301" s="2710"/>
      <c r="BD301" s="2710"/>
      <c r="BE301" s="2710"/>
      <c r="BF301" s="2710"/>
      <c r="BG301" s="2710"/>
      <c r="BH301" s="2710"/>
      <c r="BI301" s="2710"/>
      <c r="BJ301" s="2710"/>
      <c r="BK301" s="2710"/>
      <c r="BL301" s="2710"/>
      <c r="BM301" s="2710"/>
      <c r="BN301" s="2710"/>
      <c r="BO301" s="2710"/>
      <c r="BP301" s="2710"/>
      <c r="BQ301" s="2710"/>
      <c r="BR301" s="2710"/>
      <c r="BS301" s="2710"/>
      <c r="BT301" s="2710"/>
    </row>
    <row r="302" spans="1:72" x14ac:dyDescent="0.25">
      <c r="A302" s="2710"/>
      <c r="B302" s="2710"/>
      <c r="C302" s="2710"/>
      <c r="D302" s="2710"/>
      <c r="E302" s="2710"/>
      <c r="F302" s="2710"/>
      <c r="G302" s="2710"/>
      <c r="H302" s="2710"/>
      <c r="I302" s="2710"/>
      <c r="J302" s="2710"/>
      <c r="K302" s="2710"/>
      <c r="L302" s="2710"/>
      <c r="M302" s="2710"/>
      <c r="N302" s="2710"/>
      <c r="O302" s="2710"/>
      <c r="P302" s="2710"/>
      <c r="Q302" s="2710"/>
      <c r="R302" s="2710"/>
      <c r="S302" s="2710"/>
      <c r="T302" s="2710"/>
      <c r="U302" s="2710"/>
      <c r="V302" s="2710"/>
      <c r="W302" s="2710"/>
      <c r="X302" s="2710"/>
      <c r="Y302" s="2710"/>
      <c r="Z302" s="2710"/>
      <c r="AA302" s="2710"/>
      <c r="AB302" s="2710"/>
      <c r="AC302" s="2710"/>
      <c r="AD302" s="2710"/>
      <c r="AE302" s="2710"/>
      <c r="AF302" s="2710"/>
      <c r="AG302" s="2710"/>
      <c r="AH302" s="2710"/>
      <c r="AI302" s="2710"/>
      <c r="AJ302" s="2710"/>
      <c r="AK302" s="2710"/>
      <c r="AL302" s="2710"/>
      <c r="AM302" s="2710"/>
      <c r="AN302" s="2710"/>
      <c r="AO302" s="2710"/>
      <c r="AP302" s="2710"/>
      <c r="AQ302" s="2710"/>
      <c r="AR302" s="2710"/>
      <c r="AS302" s="2710"/>
      <c r="AT302" s="2710"/>
      <c r="AU302" s="2710"/>
      <c r="AV302" s="2710"/>
      <c r="AW302" s="2710"/>
      <c r="AX302" s="2710"/>
      <c r="AY302" s="2710"/>
      <c r="AZ302" s="2710"/>
      <c r="BA302" s="2710"/>
      <c r="BB302" s="2710"/>
      <c r="BC302" s="2710"/>
      <c r="BD302" s="2710"/>
      <c r="BE302" s="2710"/>
      <c r="BF302" s="2710"/>
      <c r="BG302" s="2710"/>
      <c r="BH302" s="2710"/>
      <c r="BI302" s="2710"/>
      <c r="BJ302" s="2710"/>
      <c r="BK302" s="2710"/>
      <c r="BL302" s="2710"/>
      <c r="BM302" s="2710"/>
      <c r="BN302" s="2710"/>
      <c r="BO302" s="2710"/>
      <c r="BP302" s="2710"/>
      <c r="BQ302" s="2710"/>
      <c r="BR302" s="2710"/>
      <c r="BS302" s="2710"/>
      <c r="BT302" s="2710"/>
    </row>
    <row r="303" spans="1:72" x14ac:dyDescent="0.25">
      <c r="A303" s="2710"/>
      <c r="B303" s="2710"/>
      <c r="C303" s="2710"/>
      <c r="D303" s="2710"/>
      <c r="E303" s="2710"/>
      <c r="F303" s="2710"/>
      <c r="G303" s="2710"/>
      <c r="H303" s="2710"/>
      <c r="I303" s="2710"/>
      <c r="J303" s="2710"/>
      <c r="K303" s="2710"/>
      <c r="L303" s="2710"/>
      <c r="M303" s="2710"/>
      <c r="N303" s="2710"/>
      <c r="O303" s="2710"/>
      <c r="P303" s="2710"/>
      <c r="Q303" s="2710"/>
      <c r="R303" s="2710"/>
      <c r="S303" s="2710"/>
      <c r="T303" s="2710"/>
      <c r="U303" s="2710"/>
      <c r="V303" s="2710"/>
      <c r="W303" s="2710"/>
      <c r="X303" s="2710"/>
      <c r="Y303" s="2710"/>
      <c r="Z303" s="2710"/>
      <c r="AA303" s="2710"/>
      <c r="AB303" s="2710"/>
      <c r="AC303" s="2710"/>
      <c r="AD303" s="2710"/>
      <c r="AE303" s="2710"/>
      <c r="AF303" s="2710"/>
      <c r="AG303" s="2710"/>
      <c r="AH303" s="2710"/>
      <c r="AI303" s="2710"/>
      <c r="AJ303" s="2710"/>
      <c r="AK303" s="2710"/>
      <c r="AL303" s="2710"/>
      <c r="AM303" s="2710"/>
      <c r="AN303" s="2710"/>
      <c r="AO303" s="2710"/>
      <c r="AP303" s="2710"/>
      <c r="AQ303" s="2710"/>
      <c r="AR303" s="2710"/>
      <c r="AS303" s="2710"/>
      <c r="AT303" s="2710"/>
      <c r="AU303" s="2710"/>
      <c r="AV303" s="2710"/>
      <c r="AW303" s="2710"/>
      <c r="AX303" s="2710"/>
      <c r="AY303" s="2710"/>
      <c r="AZ303" s="2710"/>
      <c r="BA303" s="2710"/>
      <c r="BB303" s="2710"/>
      <c r="BC303" s="2710"/>
      <c r="BD303" s="2710"/>
      <c r="BE303" s="2710"/>
      <c r="BF303" s="2710"/>
      <c r="BG303" s="2710"/>
      <c r="BH303" s="2710"/>
      <c r="BI303" s="2710"/>
      <c r="BJ303" s="2710"/>
      <c r="BK303" s="2710"/>
      <c r="BL303" s="2710"/>
      <c r="BM303" s="2710"/>
      <c r="BN303" s="2710"/>
      <c r="BO303" s="2710"/>
      <c r="BP303" s="2710"/>
      <c r="BQ303" s="2710"/>
      <c r="BR303" s="2710"/>
      <c r="BS303" s="2710"/>
      <c r="BT303" s="2710"/>
    </row>
    <row r="304" spans="1:72" x14ac:dyDescent="0.25">
      <c r="A304" s="2710"/>
      <c r="B304" s="2710"/>
      <c r="C304" s="2710"/>
      <c r="D304" s="2710"/>
      <c r="E304" s="2710"/>
      <c r="F304" s="2710"/>
      <c r="G304" s="2710"/>
      <c r="H304" s="2710"/>
      <c r="I304" s="2710"/>
      <c r="J304" s="2710"/>
      <c r="K304" s="2710"/>
      <c r="L304" s="2710"/>
      <c r="M304" s="2710"/>
      <c r="N304" s="2710"/>
      <c r="O304" s="2710"/>
      <c r="P304" s="2710"/>
      <c r="Q304" s="2710"/>
      <c r="R304" s="2710"/>
      <c r="S304" s="2710"/>
      <c r="T304" s="2710"/>
      <c r="U304" s="2710"/>
      <c r="V304" s="2710"/>
      <c r="W304" s="2710"/>
      <c r="X304" s="2710"/>
      <c r="Y304" s="2710"/>
      <c r="Z304" s="2710"/>
      <c r="AA304" s="2710"/>
      <c r="AB304" s="2710"/>
      <c r="AC304" s="2710"/>
      <c r="AD304" s="2710"/>
      <c r="AE304" s="2710"/>
      <c r="AF304" s="2710"/>
      <c r="AG304" s="2710"/>
      <c r="AH304" s="2710"/>
      <c r="AI304" s="2710"/>
      <c r="AJ304" s="2710"/>
      <c r="AK304" s="2710"/>
      <c r="AL304" s="2710"/>
      <c r="AM304" s="2710"/>
      <c r="AN304" s="2710"/>
      <c r="AO304" s="2710"/>
      <c r="AP304" s="2710"/>
      <c r="AQ304" s="2710"/>
      <c r="AR304" s="2710"/>
      <c r="AS304" s="2710"/>
      <c r="AT304" s="2710"/>
      <c r="AU304" s="2710"/>
      <c r="AV304" s="2710"/>
      <c r="AW304" s="2710"/>
      <c r="AX304" s="2710"/>
      <c r="AY304" s="2710"/>
      <c r="AZ304" s="2710"/>
      <c r="BA304" s="2710"/>
      <c r="BB304" s="2710"/>
      <c r="BC304" s="2710"/>
      <c r="BD304" s="2710"/>
      <c r="BE304" s="2710"/>
      <c r="BF304" s="2710"/>
      <c r="BG304" s="2710"/>
      <c r="BH304" s="2710"/>
      <c r="BI304" s="2710"/>
      <c r="BJ304" s="2710"/>
      <c r="BK304" s="2710"/>
      <c r="BL304" s="2710"/>
      <c r="BM304" s="2710"/>
      <c r="BN304" s="2710"/>
      <c r="BO304" s="2710"/>
      <c r="BP304" s="2710"/>
      <c r="BQ304" s="2710"/>
      <c r="BR304" s="2710"/>
      <c r="BS304" s="2710"/>
      <c r="BT304" s="2710"/>
    </row>
    <row r="305" spans="1:72" x14ac:dyDescent="0.25">
      <c r="A305" s="2710"/>
      <c r="B305" s="2710"/>
      <c r="C305" s="2710"/>
      <c r="D305" s="2710"/>
      <c r="E305" s="2710"/>
      <c r="F305" s="2710"/>
      <c r="G305" s="2710"/>
      <c r="H305" s="2710"/>
      <c r="I305" s="2710"/>
      <c r="J305" s="2710"/>
      <c r="K305" s="2710"/>
      <c r="L305" s="2710"/>
      <c r="M305" s="2710"/>
      <c r="N305" s="2710"/>
      <c r="O305" s="2710"/>
      <c r="P305" s="2710"/>
      <c r="Q305" s="2710"/>
      <c r="R305" s="2710"/>
      <c r="S305" s="2710"/>
      <c r="T305" s="2710"/>
      <c r="U305" s="2710"/>
      <c r="V305" s="2710"/>
      <c r="W305" s="2710"/>
      <c r="X305" s="2710"/>
      <c r="Y305" s="2710"/>
      <c r="Z305" s="2710"/>
      <c r="AA305" s="2710"/>
      <c r="AB305" s="2710"/>
      <c r="AC305" s="2710"/>
      <c r="AD305" s="2710"/>
      <c r="AE305" s="2710"/>
      <c r="AF305" s="2710"/>
      <c r="AG305" s="2710"/>
      <c r="AH305" s="2710"/>
      <c r="AI305" s="2710"/>
      <c r="AJ305" s="2710"/>
      <c r="AK305" s="2710"/>
      <c r="AL305" s="2710"/>
      <c r="AM305" s="2710"/>
      <c r="AN305" s="2710"/>
      <c r="AO305" s="2710"/>
      <c r="AP305" s="2710"/>
      <c r="AQ305" s="2710"/>
      <c r="AR305" s="2710"/>
      <c r="AS305" s="2710"/>
      <c r="AT305" s="2710"/>
      <c r="AU305" s="2710"/>
      <c r="AV305" s="2710"/>
      <c r="AW305" s="2710"/>
      <c r="AX305" s="2710"/>
      <c r="AY305" s="2710"/>
      <c r="AZ305" s="2710"/>
      <c r="BA305" s="2710"/>
      <c r="BB305" s="2710"/>
      <c r="BC305" s="2710"/>
      <c r="BD305" s="2710"/>
      <c r="BE305" s="2710"/>
      <c r="BF305" s="2710"/>
      <c r="BG305" s="2710"/>
      <c r="BH305" s="2710"/>
      <c r="BI305" s="2710"/>
      <c r="BJ305" s="2710"/>
      <c r="BK305" s="2710"/>
      <c r="BL305" s="2710"/>
      <c r="BM305" s="2710"/>
      <c r="BN305" s="2710"/>
      <c r="BO305" s="2710"/>
      <c r="BP305" s="2710"/>
      <c r="BQ305" s="2710"/>
      <c r="BR305" s="2710"/>
      <c r="BS305" s="2710"/>
      <c r="BT305" s="2710"/>
    </row>
    <row r="306" spans="1:72" x14ac:dyDescent="0.25">
      <c r="A306" s="2710"/>
      <c r="B306" s="2710"/>
      <c r="C306" s="2710"/>
      <c r="D306" s="2710"/>
      <c r="E306" s="2710"/>
      <c r="F306" s="2710"/>
      <c r="G306" s="2710"/>
      <c r="H306" s="2710"/>
      <c r="I306" s="2710"/>
      <c r="J306" s="2710"/>
      <c r="K306" s="2710"/>
      <c r="L306" s="2710"/>
      <c r="M306" s="2710"/>
      <c r="N306" s="2710"/>
      <c r="O306" s="2710"/>
      <c r="P306" s="2710"/>
      <c r="Q306" s="2710"/>
      <c r="R306" s="2710"/>
      <c r="S306" s="2710"/>
      <c r="T306" s="2710"/>
      <c r="U306" s="2710"/>
      <c r="V306" s="2710"/>
      <c r="W306" s="2710"/>
      <c r="X306" s="2710"/>
      <c r="Y306" s="2710"/>
      <c r="Z306" s="2710"/>
      <c r="AA306" s="2710"/>
      <c r="AB306" s="2710"/>
      <c r="AC306" s="2710"/>
      <c r="AD306" s="2710"/>
      <c r="AE306" s="2710"/>
      <c r="AF306" s="2710"/>
      <c r="AG306" s="2710"/>
      <c r="AH306" s="2710"/>
      <c r="AI306" s="2710"/>
      <c r="AJ306" s="2710"/>
      <c r="AK306" s="2710"/>
      <c r="AL306" s="2710"/>
      <c r="AM306" s="2710"/>
      <c r="AN306" s="2710"/>
      <c r="AO306" s="2710"/>
      <c r="AP306" s="2710"/>
      <c r="AQ306" s="2710"/>
      <c r="AR306" s="2710"/>
      <c r="AS306" s="2710"/>
      <c r="AT306" s="2710"/>
      <c r="AU306" s="2710"/>
      <c r="AV306" s="2710"/>
      <c r="AW306" s="2710"/>
      <c r="AX306" s="2710"/>
      <c r="AY306" s="2710"/>
      <c r="AZ306" s="2710"/>
      <c r="BA306" s="2710"/>
      <c r="BB306" s="2710"/>
      <c r="BC306" s="2710"/>
      <c r="BD306" s="2710"/>
      <c r="BE306" s="2710"/>
      <c r="BF306" s="2710"/>
      <c r="BG306" s="2710"/>
      <c r="BH306" s="2710"/>
      <c r="BI306" s="2710"/>
      <c r="BJ306" s="2710"/>
      <c r="BK306" s="2710"/>
      <c r="BL306" s="2710"/>
      <c r="BM306" s="2710"/>
      <c r="BN306" s="2710"/>
      <c r="BO306" s="2710"/>
      <c r="BP306" s="2710"/>
      <c r="BQ306" s="2710"/>
      <c r="BR306" s="2710"/>
      <c r="BS306" s="2710"/>
      <c r="BT306" s="2710"/>
    </row>
    <row r="307" spans="1:72" x14ac:dyDescent="0.25">
      <c r="A307" s="2710"/>
      <c r="B307" s="2710"/>
      <c r="C307" s="2710"/>
      <c r="D307" s="2710"/>
      <c r="E307" s="2710"/>
      <c r="F307" s="2710"/>
      <c r="G307" s="2710"/>
      <c r="H307" s="2710"/>
      <c r="I307" s="2710"/>
      <c r="J307" s="2710"/>
      <c r="K307" s="2710"/>
      <c r="L307" s="2710"/>
      <c r="M307" s="2710"/>
      <c r="N307" s="2710"/>
      <c r="O307" s="2710"/>
      <c r="P307" s="2710"/>
      <c r="Q307" s="2710"/>
      <c r="R307" s="2710"/>
      <c r="S307" s="2710"/>
      <c r="T307" s="2710"/>
      <c r="U307" s="2710"/>
      <c r="V307" s="2710"/>
      <c r="W307" s="2710"/>
      <c r="X307" s="2710"/>
      <c r="Y307" s="2710"/>
      <c r="Z307" s="2710"/>
      <c r="AA307" s="2710"/>
      <c r="AB307" s="2710"/>
      <c r="AC307" s="2710"/>
      <c r="AD307" s="2710"/>
      <c r="AE307" s="2710"/>
      <c r="AF307" s="2710"/>
      <c r="AG307" s="2710"/>
      <c r="AH307" s="2710"/>
      <c r="AI307" s="2710"/>
      <c r="AJ307" s="2710"/>
      <c r="AK307" s="2710"/>
      <c r="AL307" s="2710"/>
      <c r="AM307" s="2710"/>
      <c r="AN307" s="2710"/>
      <c r="AO307" s="2710"/>
      <c r="AP307" s="2710"/>
      <c r="AQ307" s="2710"/>
      <c r="AR307" s="2710"/>
      <c r="AS307" s="2710"/>
      <c r="AT307" s="2710"/>
      <c r="AU307" s="2710"/>
      <c r="AV307" s="2710"/>
      <c r="AW307" s="2710"/>
      <c r="AX307" s="2710"/>
      <c r="AY307" s="2710"/>
      <c r="AZ307" s="2710"/>
      <c r="BA307" s="2710"/>
      <c r="BB307" s="2710"/>
      <c r="BC307" s="2710"/>
      <c r="BD307" s="2710"/>
      <c r="BE307" s="2710"/>
      <c r="BF307" s="2710"/>
      <c r="BG307" s="2710"/>
      <c r="BH307" s="2710"/>
      <c r="BI307" s="2710"/>
      <c r="BJ307" s="2710"/>
      <c r="BK307" s="2710"/>
      <c r="BL307" s="2710"/>
      <c r="BM307" s="2710"/>
      <c r="BN307" s="2710"/>
      <c r="BO307" s="2710"/>
      <c r="BP307" s="2710"/>
      <c r="BQ307" s="2710"/>
      <c r="BR307" s="2710"/>
      <c r="BS307" s="2710"/>
      <c r="BT307" s="2710"/>
    </row>
    <row r="308" spans="1:72" x14ac:dyDescent="0.25">
      <c r="A308" s="2710"/>
      <c r="B308" s="2710"/>
      <c r="C308" s="2710"/>
      <c r="D308" s="2710"/>
      <c r="E308" s="2710"/>
      <c r="F308" s="2710"/>
      <c r="G308" s="2710"/>
      <c r="H308" s="2710"/>
      <c r="I308" s="2710"/>
      <c r="J308" s="2710"/>
      <c r="K308" s="2710"/>
      <c r="L308" s="2710"/>
      <c r="M308" s="2710"/>
      <c r="N308" s="2710"/>
      <c r="O308" s="2710"/>
      <c r="P308" s="2710"/>
      <c r="Q308" s="2710"/>
      <c r="R308" s="2710"/>
      <c r="S308" s="2710"/>
      <c r="T308" s="2710"/>
      <c r="U308" s="2710"/>
      <c r="V308" s="2710"/>
      <c r="W308" s="2710"/>
      <c r="X308" s="2710"/>
      <c r="Y308" s="2710"/>
      <c r="Z308" s="2710"/>
      <c r="AA308" s="2710"/>
      <c r="AB308" s="2710"/>
      <c r="AC308" s="2710"/>
      <c r="AD308" s="2710"/>
      <c r="AE308" s="2710"/>
      <c r="AF308" s="2710"/>
      <c r="AG308" s="2710"/>
      <c r="AH308" s="2710"/>
      <c r="AI308" s="2710"/>
      <c r="AJ308" s="2710"/>
      <c r="AK308" s="2710"/>
      <c r="AL308" s="2710"/>
      <c r="AM308" s="2710"/>
      <c r="AN308" s="2710"/>
      <c r="AO308" s="2710"/>
      <c r="AP308" s="2710"/>
      <c r="AQ308" s="2710"/>
      <c r="AR308" s="2710"/>
      <c r="AS308" s="2710"/>
      <c r="AT308" s="2710"/>
      <c r="AU308" s="2710"/>
      <c r="AV308" s="2710"/>
      <c r="AW308" s="2710"/>
      <c r="AX308" s="2710"/>
      <c r="AY308" s="2710"/>
      <c r="AZ308" s="2710"/>
      <c r="BA308" s="2710"/>
      <c r="BB308" s="2710"/>
      <c r="BC308" s="2710"/>
      <c r="BD308" s="2710"/>
      <c r="BE308" s="2710"/>
      <c r="BF308" s="2710"/>
      <c r="BG308" s="2710"/>
      <c r="BH308" s="2710"/>
      <c r="BI308" s="2710"/>
      <c r="BJ308" s="2710"/>
      <c r="BK308" s="2710"/>
      <c r="BL308" s="2710"/>
      <c r="BM308" s="2710"/>
      <c r="BN308" s="2710"/>
      <c r="BO308" s="2710"/>
      <c r="BP308" s="2710"/>
      <c r="BQ308" s="2710"/>
      <c r="BR308" s="2710"/>
      <c r="BS308" s="2710"/>
      <c r="BT308" s="2710"/>
    </row>
    <row r="309" spans="1:72" x14ac:dyDescent="0.25">
      <c r="A309" s="2710"/>
      <c r="B309" s="2710"/>
      <c r="C309" s="2710"/>
      <c r="D309" s="2710"/>
      <c r="E309" s="2710"/>
      <c r="F309" s="2710"/>
      <c r="G309" s="2710"/>
      <c r="H309" s="2710"/>
      <c r="I309" s="2710"/>
      <c r="J309" s="2710"/>
      <c r="K309" s="2710"/>
      <c r="L309" s="2710"/>
      <c r="M309" s="2710"/>
      <c r="N309" s="2710"/>
      <c r="O309" s="2710"/>
      <c r="P309" s="2710"/>
      <c r="Q309" s="2710"/>
      <c r="R309" s="2710"/>
      <c r="S309" s="2710"/>
      <c r="T309" s="2710"/>
      <c r="U309" s="2710"/>
      <c r="V309" s="2710"/>
      <c r="W309" s="2710"/>
      <c r="X309" s="2710"/>
      <c r="Y309" s="2710"/>
      <c r="Z309" s="2710"/>
      <c r="AA309" s="2710"/>
      <c r="AB309" s="2710"/>
      <c r="AC309" s="2710"/>
      <c r="AD309" s="2710"/>
      <c r="AE309" s="2710"/>
      <c r="AF309" s="2710"/>
      <c r="AG309" s="2710"/>
      <c r="AH309" s="2710"/>
      <c r="AI309" s="2710"/>
      <c r="AJ309" s="2710"/>
      <c r="AK309" s="2710"/>
      <c r="AL309" s="2710"/>
      <c r="AM309" s="2710"/>
      <c r="AN309" s="2710"/>
      <c r="AO309" s="2710"/>
      <c r="AP309" s="2710"/>
      <c r="AQ309" s="2710"/>
      <c r="AR309" s="2710"/>
      <c r="AS309" s="2710"/>
      <c r="AT309" s="2710"/>
      <c r="AU309" s="2710"/>
      <c r="AV309" s="2710"/>
      <c r="AW309" s="2710"/>
      <c r="AX309" s="2710"/>
      <c r="AY309" s="2710"/>
      <c r="AZ309" s="2710"/>
      <c r="BA309" s="2710"/>
      <c r="BB309" s="2710"/>
      <c r="BC309" s="2710"/>
      <c r="BD309" s="2710"/>
      <c r="BE309" s="2710"/>
      <c r="BF309" s="2710"/>
      <c r="BG309" s="2710"/>
      <c r="BH309" s="2710"/>
      <c r="BI309" s="2710"/>
      <c r="BJ309" s="2710"/>
      <c r="BK309" s="2710"/>
      <c r="BL309" s="2710"/>
      <c r="BM309" s="2710"/>
      <c r="BN309" s="2710"/>
      <c r="BO309" s="2710"/>
      <c r="BP309" s="2710"/>
      <c r="BQ309" s="2710"/>
      <c r="BR309" s="2710"/>
      <c r="BS309" s="2710"/>
      <c r="BT309" s="2710"/>
    </row>
    <row r="310" spans="1:72" x14ac:dyDescent="0.25">
      <c r="A310" s="2710"/>
      <c r="B310" s="2710"/>
      <c r="C310" s="2710"/>
      <c r="D310" s="2710"/>
      <c r="E310" s="2710"/>
      <c r="F310" s="2710"/>
      <c r="G310" s="2710"/>
      <c r="H310" s="2710"/>
      <c r="I310" s="2710"/>
      <c r="J310" s="2710"/>
      <c r="K310" s="2710"/>
      <c r="L310" s="2710"/>
      <c r="M310" s="2710"/>
      <c r="N310" s="2710"/>
      <c r="O310" s="2710"/>
      <c r="P310" s="2710"/>
      <c r="Q310" s="2710"/>
      <c r="R310" s="2710"/>
      <c r="S310" s="2710"/>
      <c r="T310" s="2710"/>
      <c r="U310" s="2710"/>
      <c r="V310" s="2710"/>
      <c r="W310" s="2710"/>
      <c r="X310" s="2710"/>
      <c r="Y310" s="2710"/>
      <c r="Z310" s="2710"/>
      <c r="AA310" s="2710"/>
      <c r="AB310" s="2710"/>
      <c r="AC310" s="2710"/>
      <c r="AD310" s="2710"/>
      <c r="AE310" s="2710"/>
      <c r="AF310" s="2710"/>
      <c r="AG310" s="2710"/>
      <c r="AH310" s="2710"/>
      <c r="AI310" s="2710"/>
      <c r="AJ310" s="2710"/>
      <c r="AK310" s="2710"/>
      <c r="AL310" s="2710"/>
      <c r="AM310" s="2710"/>
      <c r="AN310" s="2710"/>
      <c r="AO310" s="2710"/>
      <c r="AP310" s="2710"/>
      <c r="AQ310" s="2710"/>
      <c r="AR310" s="2710"/>
      <c r="AS310" s="2710"/>
      <c r="AT310" s="2710"/>
      <c r="AU310" s="2710"/>
      <c r="AV310" s="2710"/>
      <c r="AW310" s="2710"/>
      <c r="AX310" s="2710"/>
      <c r="AY310" s="2710"/>
      <c r="AZ310" s="2710"/>
      <c r="BA310" s="2710"/>
      <c r="BB310" s="2710"/>
      <c r="BC310" s="2710"/>
      <c r="BD310" s="2710"/>
      <c r="BE310" s="2710"/>
      <c r="BF310" s="2710"/>
      <c r="BG310" s="2710"/>
      <c r="BH310" s="2710"/>
      <c r="BI310" s="2710"/>
      <c r="BJ310" s="2710"/>
      <c r="BK310" s="2710"/>
      <c r="BL310" s="2710"/>
      <c r="BM310" s="2710"/>
      <c r="BN310" s="2710"/>
      <c r="BO310" s="2710"/>
      <c r="BP310" s="2710"/>
      <c r="BQ310" s="2710"/>
      <c r="BR310" s="2710"/>
      <c r="BS310" s="2710"/>
      <c r="BT310" s="2710"/>
    </row>
    <row r="311" spans="1:72" x14ac:dyDescent="0.25">
      <c r="A311" s="2710"/>
      <c r="B311" s="2710"/>
      <c r="C311" s="2710"/>
      <c r="D311" s="2710"/>
      <c r="E311" s="2710"/>
      <c r="F311" s="2710"/>
      <c r="G311" s="2710"/>
      <c r="H311" s="2710"/>
      <c r="I311" s="2710"/>
      <c r="J311" s="2710"/>
      <c r="K311" s="2710"/>
      <c r="L311" s="2710"/>
      <c r="M311" s="2710"/>
      <c r="N311" s="2710"/>
      <c r="O311" s="2710"/>
      <c r="P311" s="2710"/>
      <c r="Q311" s="2710"/>
      <c r="R311" s="2710"/>
      <c r="S311" s="2710"/>
      <c r="T311" s="2710"/>
      <c r="U311" s="2710"/>
      <c r="V311" s="2710"/>
      <c r="W311" s="2710"/>
      <c r="X311" s="2710"/>
      <c r="Y311" s="2710"/>
      <c r="Z311" s="2710"/>
      <c r="AA311" s="2710"/>
      <c r="AB311" s="2710"/>
      <c r="AC311" s="2710"/>
      <c r="AD311" s="2710"/>
      <c r="AE311" s="2710"/>
      <c r="AF311" s="2710"/>
      <c r="AG311" s="2710"/>
      <c r="AH311" s="2710"/>
      <c r="AI311" s="2710"/>
      <c r="AJ311" s="2710"/>
      <c r="AK311" s="2710"/>
      <c r="AL311" s="2710"/>
      <c r="AM311" s="2710"/>
      <c r="AN311" s="2710"/>
      <c r="AO311" s="2710"/>
      <c r="AP311" s="2710"/>
      <c r="AQ311" s="2710"/>
      <c r="AR311" s="2710"/>
      <c r="AS311" s="2710"/>
      <c r="AT311" s="2710"/>
      <c r="AU311" s="2710"/>
      <c r="AV311" s="2710"/>
      <c r="AW311" s="2710"/>
      <c r="AX311" s="2710"/>
      <c r="AY311" s="2710"/>
      <c r="AZ311" s="2710"/>
      <c r="BA311" s="2710"/>
      <c r="BB311" s="2710"/>
      <c r="BC311" s="2710"/>
      <c r="BD311" s="2710"/>
      <c r="BE311" s="2710"/>
      <c r="BF311" s="2710"/>
      <c r="BG311" s="2710"/>
      <c r="BH311" s="2710"/>
      <c r="BI311" s="2710"/>
      <c r="BJ311" s="2710"/>
      <c r="BK311" s="2710"/>
      <c r="BL311" s="2710"/>
      <c r="BM311" s="2710"/>
      <c r="BN311" s="2710"/>
      <c r="BO311" s="2710"/>
      <c r="BP311" s="2710"/>
      <c r="BQ311" s="2710"/>
      <c r="BR311" s="2710"/>
      <c r="BS311" s="2710"/>
      <c r="BT311" s="2710"/>
    </row>
    <row r="312" spans="1:72" x14ac:dyDescent="0.25">
      <c r="A312" s="2710"/>
      <c r="B312" s="2710"/>
      <c r="C312" s="2710"/>
      <c r="D312" s="2710"/>
      <c r="E312" s="2710"/>
      <c r="F312" s="2710"/>
      <c r="G312" s="2710"/>
      <c r="H312" s="2710"/>
      <c r="I312" s="2710"/>
      <c r="J312" s="2710"/>
      <c r="K312" s="2710"/>
      <c r="L312" s="2710"/>
      <c r="M312" s="2710"/>
      <c r="N312" s="2710"/>
      <c r="O312" s="2710"/>
      <c r="P312" s="2710"/>
      <c r="Q312" s="2710"/>
      <c r="R312" s="2710"/>
      <c r="S312" s="2710"/>
      <c r="T312" s="2710"/>
      <c r="U312" s="2710"/>
      <c r="V312" s="2710"/>
      <c r="W312" s="2710"/>
      <c r="X312" s="2710"/>
      <c r="Y312" s="2710"/>
      <c r="Z312" s="2710"/>
      <c r="AA312" s="2710"/>
      <c r="AB312" s="2710"/>
      <c r="AC312" s="2710"/>
      <c r="AD312" s="2710"/>
      <c r="AE312" s="2710"/>
      <c r="AF312" s="2710"/>
      <c r="AG312" s="2710"/>
      <c r="AH312" s="2710"/>
      <c r="AI312" s="2710"/>
      <c r="AJ312" s="2710"/>
      <c r="AK312" s="2710"/>
      <c r="AL312" s="2710"/>
      <c r="AM312" s="2710"/>
      <c r="AN312" s="2710"/>
      <c r="AO312" s="2710"/>
      <c r="AP312" s="2710"/>
      <c r="AQ312" s="2710"/>
      <c r="AR312" s="2710"/>
      <c r="AS312" s="2710"/>
      <c r="AT312" s="2710"/>
      <c r="AU312" s="2710"/>
      <c r="AV312" s="2710"/>
      <c r="AW312" s="2710"/>
      <c r="AX312" s="2710"/>
      <c r="AY312" s="2710"/>
      <c r="AZ312" s="2710"/>
      <c r="BA312" s="2710"/>
      <c r="BB312" s="2710"/>
      <c r="BC312" s="2710"/>
      <c r="BD312" s="2710"/>
      <c r="BE312" s="2710"/>
      <c r="BF312" s="2710"/>
      <c r="BG312" s="2710"/>
      <c r="BH312" s="2710"/>
      <c r="BI312" s="2710"/>
      <c r="BJ312" s="2710"/>
      <c r="BK312" s="2710"/>
      <c r="BL312" s="2710"/>
      <c r="BM312" s="2710"/>
      <c r="BN312" s="2710"/>
      <c r="BO312" s="2710"/>
      <c r="BP312" s="2710"/>
      <c r="BQ312" s="2710"/>
      <c r="BR312" s="2710"/>
      <c r="BS312" s="2710"/>
      <c r="BT312" s="2710"/>
    </row>
    <row r="313" spans="1:72" x14ac:dyDescent="0.25">
      <c r="A313" s="2710"/>
      <c r="B313" s="2710"/>
      <c r="C313" s="2710"/>
      <c r="D313" s="2710"/>
      <c r="E313" s="2710"/>
      <c r="F313" s="2710"/>
      <c r="G313" s="2710"/>
      <c r="H313" s="2710"/>
      <c r="I313" s="2710"/>
      <c r="J313" s="2710"/>
      <c r="K313" s="2710"/>
      <c r="L313" s="2710"/>
      <c r="M313" s="2710"/>
      <c r="N313" s="2710"/>
      <c r="O313" s="2710"/>
      <c r="P313" s="2710"/>
      <c r="Q313" s="2710"/>
      <c r="R313" s="2710"/>
      <c r="S313" s="2710"/>
      <c r="T313" s="2710"/>
      <c r="U313" s="2710"/>
      <c r="V313" s="2710"/>
      <c r="W313" s="2710"/>
      <c r="X313" s="2710"/>
      <c r="Y313" s="2710"/>
      <c r="Z313" s="2710"/>
      <c r="AA313" s="2710"/>
      <c r="AB313" s="2710"/>
      <c r="AC313" s="2710"/>
      <c r="AD313" s="2710"/>
      <c r="AE313" s="2710"/>
      <c r="AF313" s="2710"/>
      <c r="AG313" s="2710"/>
      <c r="AH313" s="2710"/>
      <c r="AI313" s="2710"/>
      <c r="AJ313" s="2710"/>
      <c r="AK313" s="2710"/>
      <c r="AL313" s="2710"/>
      <c r="AM313" s="2710"/>
      <c r="AN313" s="2710"/>
      <c r="AO313" s="2710"/>
      <c r="AP313" s="2710"/>
      <c r="AQ313" s="2710"/>
      <c r="AR313" s="2710"/>
      <c r="AS313" s="2710"/>
      <c r="AT313" s="2710"/>
      <c r="AU313" s="2710"/>
      <c r="AV313" s="2710"/>
      <c r="AW313" s="2710"/>
      <c r="AX313" s="2710"/>
      <c r="AY313" s="2710"/>
      <c r="AZ313" s="2710"/>
      <c r="BA313" s="2710"/>
      <c r="BB313" s="2710"/>
      <c r="BC313" s="2710"/>
      <c r="BD313" s="2710"/>
      <c r="BE313" s="2710"/>
      <c r="BF313" s="2710"/>
      <c r="BG313" s="2710"/>
      <c r="BH313" s="2710"/>
      <c r="BI313" s="2710"/>
      <c r="BJ313" s="2710"/>
      <c r="BK313" s="2710"/>
      <c r="BL313" s="2710"/>
      <c r="BM313" s="2710"/>
      <c r="BN313" s="2710"/>
      <c r="BO313" s="2710"/>
      <c r="BP313" s="2710"/>
      <c r="BQ313" s="2710"/>
      <c r="BR313" s="2710"/>
      <c r="BS313" s="2710"/>
      <c r="BT313" s="2710"/>
    </row>
    <row r="314" spans="1:72" x14ac:dyDescent="0.25">
      <c r="A314" s="2710"/>
      <c r="B314" s="2710"/>
      <c r="C314" s="2710"/>
      <c r="D314" s="2710"/>
      <c r="E314" s="2710"/>
      <c r="F314" s="2710"/>
      <c r="G314" s="2710"/>
      <c r="H314" s="2710"/>
      <c r="I314" s="2710"/>
      <c r="J314" s="2710"/>
      <c r="K314" s="2710"/>
      <c r="L314" s="2710"/>
      <c r="M314" s="2710"/>
      <c r="N314" s="2710"/>
      <c r="O314" s="2710"/>
      <c r="P314" s="2710"/>
      <c r="Q314" s="2710"/>
      <c r="R314" s="2710"/>
      <c r="S314" s="2710"/>
      <c r="T314" s="2710"/>
      <c r="U314" s="2710"/>
      <c r="V314" s="2710"/>
      <c r="W314" s="2710"/>
      <c r="X314" s="2710"/>
      <c r="Y314" s="2710"/>
      <c r="Z314" s="2710"/>
      <c r="AA314" s="2710"/>
      <c r="AB314" s="2710"/>
      <c r="AC314" s="2710"/>
      <c r="AD314" s="2710"/>
      <c r="AE314" s="2710"/>
      <c r="AF314" s="2710"/>
      <c r="AG314" s="2710"/>
      <c r="AH314" s="2710"/>
      <c r="AI314" s="2710"/>
      <c r="AJ314" s="2710"/>
      <c r="AK314" s="2710"/>
      <c r="AL314" s="2710"/>
      <c r="AM314" s="2710"/>
      <c r="AN314" s="2710"/>
      <c r="AO314" s="2710"/>
      <c r="AP314" s="2710"/>
      <c r="AQ314" s="2710"/>
      <c r="AR314" s="2710"/>
      <c r="AS314" s="2710"/>
      <c r="AT314" s="2710"/>
      <c r="AU314" s="2710"/>
      <c r="AV314" s="2710"/>
      <c r="AW314" s="2710"/>
      <c r="AX314" s="2710"/>
      <c r="AY314" s="2710"/>
      <c r="AZ314" s="2710"/>
      <c r="BA314" s="2710"/>
      <c r="BB314" s="2710"/>
      <c r="BC314" s="2710"/>
      <c r="BD314" s="2710"/>
      <c r="BE314" s="2710"/>
      <c r="BF314" s="2710"/>
      <c r="BG314" s="2710"/>
      <c r="BH314" s="2710"/>
      <c r="BI314" s="2710"/>
      <c r="BJ314" s="2710"/>
      <c r="BK314" s="2710"/>
      <c r="BL314" s="2710"/>
      <c r="BM314" s="2710"/>
      <c r="BN314" s="2710"/>
      <c r="BO314" s="2710"/>
      <c r="BP314" s="2710"/>
      <c r="BQ314" s="2710"/>
      <c r="BR314" s="2710"/>
      <c r="BS314" s="2710"/>
      <c r="BT314" s="2710"/>
    </row>
    <row r="315" spans="1:72" x14ac:dyDescent="0.25">
      <c r="A315" s="2710"/>
      <c r="B315" s="2710"/>
      <c r="C315" s="2710"/>
      <c r="D315" s="2710"/>
      <c r="E315" s="2710"/>
      <c r="F315" s="2710"/>
      <c r="G315" s="2710"/>
      <c r="H315" s="2710"/>
      <c r="I315" s="2710"/>
      <c r="J315" s="2710"/>
      <c r="K315" s="2710"/>
      <c r="L315" s="2710"/>
      <c r="M315" s="2710"/>
      <c r="N315" s="2710"/>
      <c r="O315" s="2710"/>
      <c r="P315" s="2710"/>
      <c r="Q315" s="2710"/>
      <c r="R315" s="2710"/>
      <c r="S315" s="2710"/>
      <c r="T315" s="2710"/>
      <c r="U315" s="2710"/>
      <c r="V315" s="2710"/>
      <c r="W315" s="2710"/>
      <c r="X315" s="2710"/>
      <c r="Y315" s="2710"/>
      <c r="Z315" s="2710"/>
      <c r="AA315" s="2710"/>
      <c r="AB315" s="2710"/>
      <c r="AC315" s="2710"/>
      <c r="AD315" s="2710"/>
      <c r="AE315" s="2710"/>
      <c r="AF315" s="2710"/>
      <c r="AG315" s="2710"/>
      <c r="AH315" s="2710"/>
      <c r="AI315" s="2710"/>
      <c r="AJ315" s="2710"/>
      <c r="AK315" s="2710"/>
      <c r="AL315" s="2710"/>
      <c r="AM315" s="2710"/>
      <c r="AN315" s="2710"/>
      <c r="AO315" s="2710"/>
      <c r="AP315" s="2710"/>
      <c r="AQ315" s="2710"/>
      <c r="AR315" s="2710"/>
      <c r="AS315" s="2710"/>
      <c r="AT315" s="2710"/>
      <c r="AU315" s="2710"/>
      <c r="AV315" s="2710"/>
      <c r="AW315" s="2710"/>
      <c r="AX315" s="2710"/>
      <c r="AY315" s="2710"/>
      <c r="AZ315" s="2710"/>
      <c r="BA315" s="2710"/>
      <c r="BB315" s="2710"/>
      <c r="BC315" s="2710"/>
      <c r="BD315" s="2710"/>
      <c r="BE315" s="2710"/>
      <c r="BF315" s="2710"/>
      <c r="BG315" s="2710"/>
      <c r="BH315" s="2710"/>
      <c r="BI315" s="2710"/>
      <c r="BJ315" s="2710"/>
      <c r="BK315" s="2710"/>
      <c r="BL315" s="2710"/>
      <c r="BM315" s="2710"/>
      <c r="BN315" s="2710"/>
      <c r="BO315" s="2710"/>
      <c r="BP315" s="2710"/>
      <c r="BQ315" s="2710"/>
      <c r="BR315" s="2710"/>
      <c r="BS315" s="2710"/>
      <c r="BT315" s="2710"/>
    </row>
    <row r="316" spans="1:72" x14ac:dyDescent="0.25">
      <c r="A316" s="2710"/>
      <c r="B316" s="2710"/>
      <c r="C316" s="2710"/>
      <c r="D316" s="2710"/>
      <c r="E316" s="2710"/>
      <c r="F316" s="2710"/>
      <c r="G316" s="2710"/>
      <c r="H316" s="2710"/>
      <c r="I316" s="2710"/>
      <c r="J316" s="2710"/>
      <c r="K316" s="2710"/>
      <c r="L316" s="2710"/>
      <c r="M316" s="2710"/>
      <c r="N316" s="2710"/>
      <c r="O316" s="2710"/>
      <c r="P316" s="2710"/>
      <c r="Q316" s="2710"/>
      <c r="R316" s="2710"/>
      <c r="S316" s="2710"/>
      <c r="T316" s="2710"/>
      <c r="U316" s="2710"/>
      <c r="V316" s="2710"/>
      <c r="W316" s="2710"/>
      <c r="X316" s="2710"/>
      <c r="Y316" s="2710"/>
      <c r="Z316" s="2710"/>
      <c r="AA316" s="2710"/>
      <c r="AB316" s="2710"/>
      <c r="AC316" s="2710"/>
      <c r="AD316" s="2710"/>
      <c r="AE316" s="2710"/>
      <c r="AF316" s="2710"/>
      <c r="AG316" s="2710"/>
      <c r="AH316" s="2710"/>
      <c r="AI316" s="2710"/>
      <c r="AJ316" s="2710"/>
      <c r="AK316" s="2710"/>
      <c r="AL316" s="2710"/>
      <c r="AM316" s="2710"/>
      <c r="AN316" s="2710"/>
      <c r="AO316" s="2710"/>
      <c r="AP316" s="2710"/>
      <c r="AQ316" s="2710"/>
      <c r="AR316" s="2710"/>
      <c r="AS316" s="2710"/>
      <c r="AT316" s="2710"/>
      <c r="AU316" s="2710"/>
      <c r="AV316" s="2710"/>
      <c r="AW316" s="2710"/>
      <c r="AX316" s="2710"/>
      <c r="AY316" s="2710"/>
      <c r="AZ316" s="2710"/>
      <c r="BA316" s="2710"/>
      <c r="BB316" s="2710"/>
      <c r="BC316" s="2710"/>
      <c r="BD316" s="2710"/>
      <c r="BE316" s="2710"/>
      <c r="BF316" s="2710"/>
      <c r="BG316" s="2710"/>
      <c r="BH316" s="2710"/>
      <c r="BI316" s="2710"/>
      <c r="BJ316" s="2710"/>
      <c r="BK316" s="2710"/>
      <c r="BL316" s="2710"/>
      <c r="BM316" s="2710"/>
      <c r="BN316" s="2710"/>
      <c r="BO316" s="2710"/>
      <c r="BP316" s="2710"/>
      <c r="BQ316" s="2710"/>
      <c r="BR316" s="2710"/>
      <c r="BS316" s="2710"/>
      <c r="BT316" s="2710"/>
    </row>
    <row r="317" spans="1:72" x14ac:dyDescent="0.25">
      <c r="A317" s="2710"/>
      <c r="B317" s="2710"/>
      <c r="C317" s="2710"/>
      <c r="D317" s="2710"/>
      <c r="E317" s="2710"/>
      <c r="F317" s="2710"/>
      <c r="G317" s="2710"/>
      <c r="H317" s="2710"/>
      <c r="I317" s="2710"/>
      <c r="J317" s="2710"/>
      <c r="K317" s="2710"/>
      <c r="L317" s="2710"/>
      <c r="M317" s="2710"/>
      <c r="N317" s="2710"/>
      <c r="O317" s="2710"/>
      <c r="P317" s="2710"/>
      <c r="Q317" s="2710"/>
      <c r="R317" s="2710"/>
      <c r="S317" s="2710"/>
      <c r="T317" s="2710"/>
      <c r="U317" s="2710"/>
      <c r="V317" s="2710"/>
      <c r="W317" s="2710"/>
      <c r="X317" s="2710"/>
      <c r="Y317" s="2710"/>
      <c r="Z317" s="2710"/>
      <c r="AA317" s="2710"/>
      <c r="AB317" s="2710"/>
      <c r="AC317" s="2710"/>
      <c r="AD317" s="2710"/>
      <c r="AE317" s="2710"/>
      <c r="AF317" s="2710"/>
      <c r="AG317" s="2710"/>
      <c r="AH317" s="2710"/>
      <c r="AI317" s="2710"/>
      <c r="AJ317" s="2710"/>
      <c r="AK317" s="2710"/>
      <c r="AL317" s="2710"/>
      <c r="AM317" s="2710"/>
      <c r="AN317" s="2710"/>
      <c r="AO317" s="2710"/>
      <c r="AP317" s="2710"/>
      <c r="AQ317" s="2710"/>
      <c r="AR317" s="2710"/>
      <c r="AS317" s="2710"/>
      <c r="AT317" s="2710"/>
      <c r="AU317" s="2710"/>
      <c r="AV317" s="2710"/>
      <c r="AW317" s="2710"/>
      <c r="AX317" s="2710"/>
      <c r="AY317" s="2710"/>
      <c r="AZ317" s="2710"/>
      <c r="BA317" s="2710"/>
      <c r="BB317" s="2710"/>
      <c r="BC317" s="2710"/>
      <c r="BD317" s="2710"/>
      <c r="BE317" s="2710"/>
      <c r="BF317" s="2710"/>
      <c r="BG317" s="2710"/>
      <c r="BH317" s="2710"/>
      <c r="BI317" s="2710"/>
      <c r="BJ317" s="2710"/>
      <c r="BK317" s="2710"/>
      <c r="BL317" s="2710"/>
      <c r="BM317" s="2710"/>
      <c r="BN317" s="2710"/>
      <c r="BO317" s="2710"/>
      <c r="BP317" s="2710"/>
      <c r="BQ317" s="2710"/>
      <c r="BR317" s="2710"/>
      <c r="BS317" s="2710"/>
      <c r="BT317" s="2710"/>
    </row>
    <row r="318" spans="1:72" x14ac:dyDescent="0.25">
      <c r="A318" s="2710"/>
      <c r="B318" s="2710"/>
      <c r="C318" s="2710"/>
      <c r="D318" s="2710"/>
      <c r="E318" s="2710"/>
      <c r="F318" s="2710"/>
      <c r="G318" s="2710"/>
      <c r="H318" s="2710"/>
      <c r="I318" s="2710"/>
      <c r="J318" s="2710"/>
      <c r="K318" s="2710"/>
      <c r="L318" s="2710"/>
      <c r="M318" s="2710"/>
      <c r="N318" s="2710"/>
      <c r="O318" s="2710"/>
      <c r="P318" s="2710"/>
      <c r="Q318" s="2710"/>
      <c r="R318" s="2710"/>
      <c r="S318" s="2710"/>
      <c r="T318" s="2710"/>
      <c r="U318" s="2710"/>
      <c r="V318" s="2710"/>
      <c r="W318" s="2710"/>
      <c r="X318" s="2710"/>
      <c r="Y318" s="2710"/>
      <c r="Z318" s="2710"/>
      <c r="AA318" s="2710"/>
      <c r="AB318" s="2710"/>
      <c r="AC318" s="2710"/>
      <c r="AD318" s="2710"/>
      <c r="AE318" s="2710"/>
      <c r="AF318" s="2710"/>
      <c r="AG318" s="2710"/>
      <c r="AH318" s="2710"/>
      <c r="AI318" s="2710"/>
      <c r="AJ318" s="2710"/>
      <c r="AK318" s="2710"/>
      <c r="AL318" s="2710"/>
      <c r="AM318" s="2710"/>
      <c r="AN318" s="2710"/>
      <c r="AO318" s="2710"/>
      <c r="AP318" s="2710"/>
      <c r="AQ318" s="2710"/>
      <c r="AR318" s="2710"/>
      <c r="AS318" s="2710"/>
      <c r="AT318" s="2710"/>
      <c r="AU318" s="2710"/>
      <c r="AV318" s="2710"/>
      <c r="AW318" s="2710"/>
      <c r="AX318" s="2710"/>
      <c r="AY318" s="2710"/>
      <c r="AZ318" s="2710"/>
      <c r="BA318" s="2710"/>
      <c r="BB318" s="2710"/>
      <c r="BC318" s="2710"/>
      <c r="BD318" s="2710"/>
      <c r="BE318" s="2710"/>
      <c r="BF318" s="2710"/>
      <c r="BG318" s="2710"/>
      <c r="BH318" s="2710"/>
      <c r="BI318" s="2710"/>
      <c r="BJ318" s="2710"/>
      <c r="BK318" s="2710"/>
      <c r="BL318" s="2710"/>
      <c r="BM318" s="2710"/>
      <c r="BN318" s="2710"/>
      <c r="BO318" s="2710"/>
      <c r="BP318" s="2710"/>
      <c r="BQ318" s="2710"/>
      <c r="BR318" s="2710"/>
      <c r="BS318" s="2710"/>
      <c r="BT318" s="2710"/>
    </row>
    <row r="319" spans="1:72" x14ac:dyDescent="0.25">
      <c r="A319" s="2710"/>
      <c r="B319" s="2710"/>
      <c r="C319" s="2710"/>
      <c r="D319" s="2710"/>
      <c r="E319" s="2710"/>
      <c r="F319" s="2710"/>
      <c r="G319" s="2710"/>
      <c r="H319" s="2710"/>
      <c r="I319" s="2710"/>
      <c r="J319" s="2710"/>
      <c r="K319" s="2710"/>
      <c r="L319" s="2710"/>
      <c r="M319" s="2710"/>
      <c r="N319" s="2710"/>
      <c r="O319" s="2710"/>
      <c r="P319" s="2710"/>
      <c r="Q319" s="2710"/>
      <c r="R319" s="2710"/>
      <c r="S319" s="2710"/>
      <c r="T319" s="2710"/>
      <c r="U319" s="2710"/>
      <c r="V319" s="2710"/>
      <c r="W319" s="2710"/>
      <c r="X319" s="2710"/>
      <c r="Y319" s="2710"/>
      <c r="Z319" s="2710"/>
      <c r="AA319" s="2710"/>
      <c r="AB319" s="2710"/>
      <c r="AC319" s="2710"/>
      <c r="AD319" s="2710"/>
      <c r="AE319" s="2710"/>
      <c r="AF319" s="2710"/>
      <c r="AG319" s="2710"/>
      <c r="AH319" s="2710"/>
      <c r="AI319" s="2710"/>
      <c r="AJ319" s="2710"/>
      <c r="AK319" s="2710"/>
      <c r="AL319" s="2710"/>
      <c r="AM319" s="2710"/>
      <c r="AN319" s="2710"/>
      <c r="AO319" s="2710"/>
      <c r="AP319" s="2710"/>
      <c r="AQ319" s="2710"/>
      <c r="AR319" s="2710"/>
      <c r="AS319" s="2710"/>
      <c r="AT319" s="2710"/>
      <c r="AU319" s="2710"/>
      <c r="AV319" s="2710"/>
      <c r="AW319" s="2710"/>
      <c r="AX319" s="2710"/>
      <c r="AY319" s="2710"/>
      <c r="AZ319" s="2710"/>
      <c r="BA319" s="2710"/>
      <c r="BB319" s="2710"/>
      <c r="BC319" s="2710"/>
      <c r="BD319" s="2710"/>
      <c r="BE319" s="2710"/>
      <c r="BF319" s="2710"/>
      <c r="BG319" s="2710"/>
      <c r="BH319" s="2710"/>
      <c r="BI319" s="2710"/>
      <c r="BJ319" s="2710"/>
      <c r="BK319" s="2710"/>
      <c r="BL319" s="2710"/>
      <c r="BM319" s="2710"/>
      <c r="BN319" s="2710"/>
      <c r="BO319" s="2710"/>
      <c r="BP319" s="2710"/>
      <c r="BQ319" s="2710"/>
      <c r="BR319" s="2710"/>
      <c r="BS319" s="2710"/>
      <c r="BT319" s="2710"/>
    </row>
    <row r="320" spans="1:72" x14ac:dyDescent="0.25">
      <c r="A320" s="2710"/>
      <c r="B320" s="2710"/>
      <c r="C320" s="2710"/>
      <c r="D320" s="2710"/>
      <c r="E320" s="2710"/>
      <c r="F320" s="2710"/>
      <c r="G320" s="2710"/>
      <c r="H320" s="2710"/>
      <c r="I320" s="2710"/>
      <c r="J320" s="2710"/>
      <c r="K320" s="2710"/>
      <c r="L320" s="2710"/>
      <c r="M320" s="2710"/>
      <c r="N320" s="2710"/>
      <c r="O320" s="2710"/>
      <c r="P320" s="2710"/>
      <c r="Q320" s="2710"/>
      <c r="R320" s="2710"/>
      <c r="S320" s="2710"/>
      <c r="T320" s="2710"/>
      <c r="U320" s="2710"/>
      <c r="V320" s="2710"/>
      <c r="W320" s="2710"/>
      <c r="X320" s="2710"/>
      <c r="Y320" s="2710"/>
      <c r="Z320" s="2710"/>
      <c r="AA320" s="2710"/>
      <c r="AB320" s="2710"/>
      <c r="AC320" s="2710"/>
      <c r="AD320" s="2710"/>
      <c r="AE320" s="2710"/>
      <c r="AF320" s="2710"/>
      <c r="AG320" s="2710"/>
      <c r="AH320" s="2710"/>
      <c r="AI320" s="2710"/>
      <c r="AJ320" s="2710"/>
      <c r="AK320" s="2710"/>
      <c r="AL320" s="2710"/>
      <c r="AM320" s="2710"/>
      <c r="AN320" s="2710"/>
      <c r="AO320" s="2710"/>
      <c r="AP320" s="2710"/>
      <c r="AQ320" s="2710"/>
      <c r="AR320" s="2710"/>
      <c r="AS320" s="2710"/>
      <c r="AT320" s="2710"/>
      <c r="AU320" s="2710"/>
      <c r="AV320" s="2710"/>
      <c r="AW320" s="2710"/>
      <c r="AX320" s="2710"/>
      <c r="AY320" s="2710"/>
      <c r="AZ320" s="2710"/>
      <c r="BA320" s="2710"/>
      <c r="BB320" s="2710"/>
      <c r="BC320" s="2710"/>
      <c r="BD320" s="2710"/>
      <c r="BE320" s="2710"/>
      <c r="BF320" s="2710"/>
      <c r="BG320" s="2710"/>
      <c r="BH320" s="2710"/>
      <c r="BI320" s="2710"/>
      <c r="BJ320" s="2710"/>
      <c r="BK320" s="2710"/>
      <c r="BL320" s="2710"/>
      <c r="BM320" s="2710"/>
      <c r="BN320" s="2710"/>
      <c r="BO320" s="2710"/>
      <c r="BP320" s="2710"/>
      <c r="BQ320" s="2710"/>
      <c r="BR320" s="2710"/>
      <c r="BS320" s="2710"/>
      <c r="BT320" s="2710"/>
    </row>
    <row r="321" spans="1:72" x14ac:dyDescent="0.25">
      <c r="A321" s="2710"/>
      <c r="B321" s="2710"/>
      <c r="C321" s="2710"/>
      <c r="D321" s="2710"/>
      <c r="E321" s="2710"/>
      <c r="F321" s="2710"/>
      <c r="G321" s="2710"/>
      <c r="H321" s="2710"/>
      <c r="I321" s="2710"/>
      <c r="J321" s="2710"/>
      <c r="K321" s="2710"/>
      <c r="L321" s="2710"/>
      <c r="M321" s="2710"/>
      <c r="N321" s="2710"/>
      <c r="O321" s="2710"/>
      <c r="P321" s="2710"/>
      <c r="Q321" s="2710"/>
      <c r="R321" s="2710"/>
      <c r="S321" s="2710"/>
      <c r="T321" s="2710"/>
      <c r="U321" s="2710"/>
      <c r="V321" s="2710"/>
      <c r="W321" s="2710"/>
      <c r="X321" s="2710"/>
      <c r="Y321" s="2710"/>
      <c r="Z321" s="2710"/>
      <c r="AA321" s="2710"/>
      <c r="AB321" s="2710"/>
      <c r="AC321" s="2710"/>
      <c r="AD321" s="2710"/>
      <c r="AE321" s="2710"/>
      <c r="AF321" s="2710"/>
      <c r="AG321" s="2710"/>
      <c r="AH321" s="2710"/>
      <c r="AI321" s="2710"/>
      <c r="AJ321" s="2710"/>
      <c r="AK321" s="2710"/>
      <c r="AL321" s="2710"/>
      <c r="AM321" s="2710"/>
      <c r="AN321" s="2710"/>
      <c r="AO321" s="2710"/>
      <c r="AP321" s="2710"/>
      <c r="AQ321" s="2710"/>
      <c r="AR321" s="2710"/>
      <c r="AS321" s="2710"/>
      <c r="AT321" s="2710"/>
      <c r="AU321" s="2710"/>
      <c r="AV321" s="2710"/>
      <c r="AW321" s="2710"/>
      <c r="AX321" s="2710"/>
      <c r="AY321" s="2710"/>
      <c r="AZ321" s="2710"/>
      <c r="BA321" s="2710"/>
      <c r="BB321" s="2710"/>
      <c r="BC321" s="2710"/>
      <c r="BD321" s="2710"/>
      <c r="BE321" s="2710"/>
      <c r="BF321" s="2710"/>
      <c r="BG321" s="2710"/>
      <c r="BH321" s="2710"/>
      <c r="BI321" s="2710"/>
      <c r="BJ321" s="2710"/>
      <c r="BK321" s="2710"/>
      <c r="BL321" s="2710"/>
      <c r="BM321" s="2710"/>
      <c r="BN321" s="2710"/>
      <c r="BO321" s="2710"/>
      <c r="BP321" s="2710"/>
      <c r="BQ321" s="2710"/>
      <c r="BR321" s="2710"/>
      <c r="BS321" s="2710"/>
      <c r="BT321" s="2710"/>
    </row>
    <row r="322" spans="1:72" x14ac:dyDescent="0.25">
      <c r="A322" s="2710"/>
      <c r="B322" s="2710"/>
      <c r="C322" s="2710"/>
      <c r="D322" s="2710"/>
      <c r="E322" s="2710"/>
      <c r="F322" s="2710"/>
      <c r="G322" s="2710"/>
      <c r="H322" s="2710"/>
      <c r="I322" s="2710"/>
      <c r="J322" s="2710"/>
      <c r="K322" s="2710"/>
      <c r="L322" s="2710"/>
      <c r="M322" s="2710"/>
      <c r="N322" s="2710"/>
      <c r="O322" s="2710"/>
      <c r="P322" s="2710"/>
      <c r="Q322" s="2710"/>
      <c r="R322" s="2710"/>
      <c r="S322" s="2710"/>
      <c r="T322" s="2710"/>
      <c r="U322" s="2710"/>
      <c r="V322" s="2710"/>
      <c r="W322" s="2710"/>
      <c r="X322" s="2710"/>
      <c r="Y322" s="2710"/>
      <c r="Z322" s="2710"/>
      <c r="AA322" s="2710"/>
      <c r="AB322" s="2710"/>
      <c r="AC322" s="2710"/>
      <c r="AD322" s="2710"/>
      <c r="AE322" s="2710"/>
      <c r="AF322" s="2710"/>
      <c r="AG322" s="2710"/>
      <c r="AH322" s="2710"/>
      <c r="AI322" s="2710"/>
      <c r="AJ322" s="2710"/>
      <c r="AK322" s="2710"/>
      <c r="AL322" s="2710"/>
      <c r="AM322" s="2710"/>
      <c r="AN322" s="2710"/>
      <c r="AO322" s="2710"/>
      <c r="AP322" s="2710"/>
      <c r="AQ322" s="2710"/>
      <c r="AR322" s="2710"/>
      <c r="AS322" s="2710"/>
      <c r="AT322" s="2710"/>
      <c r="AU322" s="2710"/>
      <c r="AV322" s="2710"/>
      <c r="AW322" s="2710"/>
      <c r="AX322" s="2710"/>
      <c r="AY322" s="2710"/>
      <c r="AZ322" s="2710"/>
      <c r="BA322" s="2710"/>
      <c r="BB322" s="2710"/>
      <c r="BC322" s="2710"/>
      <c r="BD322" s="2710"/>
      <c r="BE322" s="2710"/>
      <c r="BF322" s="2710"/>
      <c r="BG322" s="2710"/>
      <c r="BH322" s="2710"/>
      <c r="BI322" s="2710"/>
      <c r="BJ322" s="2710"/>
      <c r="BK322" s="2710"/>
      <c r="BL322" s="2710"/>
      <c r="BM322" s="2710"/>
      <c r="BN322" s="2710"/>
      <c r="BO322" s="2710"/>
      <c r="BP322" s="2710"/>
      <c r="BQ322" s="2710"/>
      <c r="BR322" s="2710"/>
      <c r="BS322" s="2710"/>
      <c r="BT322" s="2710"/>
    </row>
    <row r="323" spans="1:72" x14ac:dyDescent="0.25">
      <c r="A323" s="2710"/>
      <c r="B323" s="2710"/>
      <c r="C323" s="2710"/>
      <c r="D323" s="2710"/>
      <c r="E323" s="2710"/>
      <c r="F323" s="2710"/>
      <c r="G323" s="2710"/>
      <c r="H323" s="2710"/>
      <c r="I323" s="2710"/>
      <c r="J323" s="2710"/>
      <c r="K323" s="2710"/>
      <c r="L323" s="2710"/>
      <c r="M323" s="2710"/>
      <c r="N323" s="2710"/>
      <c r="O323" s="2710"/>
      <c r="P323" s="2710"/>
      <c r="Q323" s="2710"/>
      <c r="R323" s="2710"/>
      <c r="S323" s="2710"/>
      <c r="T323" s="2710"/>
      <c r="U323" s="2710"/>
      <c r="V323" s="2710"/>
      <c r="W323" s="2710"/>
      <c r="X323" s="2710"/>
      <c r="Y323" s="2710"/>
      <c r="Z323" s="2710"/>
      <c r="AA323" s="2710"/>
      <c r="AB323" s="2710"/>
      <c r="AC323" s="2710"/>
      <c r="AD323" s="2710"/>
      <c r="AE323" s="2710"/>
      <c r="AF323" s="2710"/>
      <c r="AG323" s="2710"/>
      <c r="AH323" s="2710"/>
      <c r="AI323" s="2710"/>
      <c r="AJ323" s="2710"/>
      <c r="AK323" s="2710"/>
      <c r="AL323" s="2710"/>
      <c r="AM323" s="2710"/>
      <c r="AN323" s="2710"/>
      <c r="AO323" s="2710"/>
      <c r="AP323" s="2710"/>
      <c r="AQ323" s="2710"/>
      <c r="AR323" s="2710"/>
      <c r="AS323" s="2710"/>
      <c r="AT323" s="2710"/>
      <c r="AU323" s="2710"/>
      <c r="AV323" s="2710"/>
      <c r="AW323" s="2710"/>
      <c r="AX323" s="2710"/>
      <c r="AY323" s="2710"/>
      <c r="AZ323" s="2710"/>
      <c r="BA323" s="2710"/>
      <c r="BB323" s="2710"/>
      <c r="BC323" s="2710"/>
      <c r="BD323" s="2710"/>
      <c r="BE323" s="2710"/>
      <c r="BF323" s="2710"/>
      <c r="BG323" s="2710"/>
      <c r="BH323" s="2710"/>
      <c r="BI323" s="2710"/>
      <c r="BJ323" s="2710"/>
      <c r="BK323" s="2710"/>
      <c r="BL323" s="2710"/>
      <c r="BM323" s="2710"/>
      <c r="BN323" s="2710"/>
      <c r="BO323" s="2710"/>
      <c r="BP323" s="2710"/>
      <c r="BQ323" s="2710"/>
      <c r="BR323" s="2710"/>
      <c r="BS323" s="2710"/>
      <c r="BT323" s="2710"/>
    </row>
    <row r="324" spans="1:72" x14ac:dyDescent="0.25">
      <c r="A324" s="2710"/>
      <c r="B324" s="2710"/>
      <c r="C324" s="2710"/>
      <c r="D324" s="2710"/>
      <c r="E324" s="2710"/>
      <c r="F324" s="2710"/>
      <c r="G324" s="2710"/>
      <c r="H324" s="2710"/>
      <c r="I324" s="2710"/>
      <c r="J324" s="2710"/>
      <c r="K324" s="2710"/>
      <c r="L324" s="2710"/>
      <c r="M324" s="2710"/>
      <c r="N324" s="2710"/>
      <c r="O324" s="2710"/>
      <c r="P324" s="2710"/>
      <c r="Q324" s="2710"/>
      <c r="R324" s="2710"/>
      <c r="S324" s="2710"/>
      <c r="T324" s="2710"/>
      <c r="U324" s="2710"/>
      <c r="V324" s="2710"/>
      <c r="W324" s="2710"/>
      <c r="X324" s="2710"/>
      <c r="Y324" s="2710"/>
      <c r="Z324" s="2710"/>
      <c r="AA324" s="2710"/>
      <c r="AB324" s="2710"/>
      <c r="AC324" s="2710"/>
      <c r="AD324" s="2710"/>
      <c r="AE324" s="2710"/>
      <c r="AF324" s="2710"/>
      <c r="AG324" s="2710"/>
      <c r="AH324" s="2710"/>
      <c r="AI324" s="2710"/>
      <c r="AJ324" s="2710"/>
      <c r="AK324" s="2710"/>
      <c r="AL324" s="2710"/>
      <c r="AM324" s="2710"/>
      <c r="AN324" s="2710"/>
      <c r="AO324" s="2710"/>
      <c r="AP324" s="2710"/>
      <c r="AQ324" s="2710"/>
      <c r="AR324" s="2710"/>
      <c r="AS324" s="2710"/>
      <c r="AT324" s="2710"/>
      <c r="AU324" s="2710"/>
      <c r="AV324" s="2710"/>
      <c r="AW324" s="2710"/>
      <c r="AX324" s="2710"/>
      <c r="AY324" s="2710"/>
      <c r="AZ324" s="2710"/>
      <c r="BA324" s="2710"/>
      <c r="BB324" s="2710"/>
      <c r="BC324" s="2710"/>
      <c r="BD324" s="2710"/>
      <c r="BE324" s="2710"/>
      <c r="BF324" s="2710"/>
      <c r="BG324" s="2710"/>
      <c r="BH324" s="2710"/>
      <c r="BI324" s="2710"/>
      <c r="BJ324" s="2710"/>
      <c r="BK324" s="2710"/>
      <c r="BL324" s="2710"/>
      <c r="BM324" s="2710"/>
      <c r="BN324" s="2710"/>
      <c r="BO324" s="2710"/>
      <c r="BP324" s="2710"/>
      <c r="BQ324" s="2710"/>
      <c r="BR324" s="2710"/>
      <c r="BS324" s="2710"/>
      <c r="BT324" s="2710"/>
    </row>
    <row r="325" spans="1:72" x14ac:dyDescent="0.25">
      <c r="A325" s="2710"/>
      <c r="B325" s="2710"/>
      <c r="C325" s="2710"/>
      <c r="D325" s="2710"/>
      <c r="E325" s="2710"/>
      <c r="F325" s="2710"/>
      <c r="G325" s="2710"/>
      <c r="H325" s="2710"/>
      <c r="I325" s="2710"/>
      <c r="J325" s="2710"/>
      <c r="K325" s="2710"/>
      <c r="L325" s="2710"/>
      <c r="M325" s="2710"/>
      <c r="N325" s="2710"/>
      <c r="O325" s="2710"/>
      <c r="P325" s="2710"/>
      <c r="Q325" s="2710"/>
      <c r="R325" s="2710"/>
      <c r="S325" s="2710"/>
      <c r="T325" s="2710"/>
      <c r="U325" s="2710"/>
      <c r="V325" s="2710"/>
      <c r="W325" s="2710"/>
      <c r="X325" s="2710"/>
      <c r="Y325" s="2710"/>
      <c r="Z325" s="2710"/>
      <c r="AA325" s="2710"/>
      <c r="AB325" s="2710"/>
      <c r="AC325" s="2710"/>
      <c r="AD325" s="2710"/>
      <c r="AE325" s="2710"/>
      <c r="AF325" s="2710"/>
      <c r="AG325" s="2710"/>
      <c r="AH325" s="2710"/>
      <c r="AI325" s="2710"/>
      <c r="AJ325" s="2710"/>
      <c r="AK325" s="2710"/>
      <c r="AL325" s="2710"/>
      <c r="AM325" s="2710"/>
      <c r="AN325" s="2710"/>
      <c r="AO325" s="2710"/>
      <c r="AP325" s="2710"/>
      <c r="AQ325" s="2710"/>
      <c r="AR325" s="2710"/>
      <c r="AS325" s="2710"/>
      <c r="AT325" s="2710"/>
      <c r="AU325" s="2710"/>
      <c r="AV325" s="2710"/>
      <c r="AW325" s="2710"/>
      <c r="AX325" s="2710"/>
      <c r="AY325" s="2710"/>
      <c r="AZ325" s="2710"/>
      <c r="BA325" s="2710"/>
      <c r="BB325" s="2710"/>
      <c r="BC325" s="2710"/>
      <c r="BD325" s="2710"/>
      <c r="BE325" s="2710"/>
      <c r="BF325" s="2710"/>
      <c r="BG325" s="2710"/>
      <c r="BH325" s="2710"/>
      <c r="BI325" s="2710"/>
      <c r="BJ325" s="2710"/>
      <c r="BK325" s="2710"/>
      <c r="BL325" s="2710"/>
      <c r="BM325" s="2710"/>
      <c r="BN325" s="2710"/>
      <c r="BO325" s="2710"/>
      <c r="BP325" s="2710"/>
      <c r="BQ325" s="2710"/>
      <c r="BR325" s="2710"/>
      <c r="BS325" s="2710"/>
      <c r="BT325" s="2710"/>
    </row>
    <row r="326" spans="1:72" x14ac:dyDescent="0.25">
      <c r="A326" s="2710"/>
      <c r="B326" s="2710"/>
      <c r="C326" s="2710"/>
      <c r="D326" s="2710"/>
      <c r="E326" s="2710"/>
      <c r="F326" s="2710"/>
      <c r="G326" s="2710"/>
      <c r="H326" s="2710"/>
      <c r="I326" s="2710"/>
      <c r="J326" s="2710"/>
      <c r="K326" s="2710"/>
      <c r="L326" s="2710"/>
      <c r="M326" s="2710"/>
      <c r="N326" s="2710"/>
      <c r="O326" s="2710"/>
      <c r="P326" s="2710"/>
      <c r="Q326" s="2710"/>
      <c r="R326" s="2710"/>
      <c r="S326" s="2710"/>
      <c r="T326" s="2710"/>
      <c r="U326" s="2710"/>
      <c r="V326" s="2710"/>
      <c r="W326" s="2710"/>
      <c r="X326" s="2710"/>
      <c r="Y326" s="2710"/>
      <c r="Z326" s="2710"/>
      <c r="AA326" s="2710"/>
      <c r="AB326" s="2710"/>
      <c r="AC326" s="2710"/>
      <c r="AD326" s="2710"/>
      <c r="AE326" s="2710"/>
      <c r="AF326" s="2710"/>
      <c r="AG326" s="2710"/>
      <c r="AH326" s="2710"/>
      <c r="AI326" s="2710"/>
      <c r="AJ326" s="2710"/>
      <c r="AK326" s="2710"/>
      <c r="AL326" s="2710"/>
      <c r="AM326" s="2710"/>
      <c r="AN326" s="2710"/>
      <c r="AO326" s="2710"/>
      <c r="AP326" s="2710"/>
      <c r="AQ326" s="2710"/>
      <c r="AR326" s="2710"/>
      <c r="AS326" s="2710"/>
      <c r="AT326" s="2710"/>
      <c r="AU326" s="2710"/>
      <c r="AV326" s="2710"/>
      <c r="AW326" s="2710"/>
      <c r="AX326" s="2710"/>
      <c r="AY326" s="2710"/>
      <c r="AZ326" s="2710"/>
      <c r="BA326" s="2710"/>
      <c r="BB326" s="2710"/>
      <c r="BC326" s="2710"/>
      <c r="BD326" s="2710"/>
      <c r="BE326" s="2710"/>
      <c r="BF326" s="2710"/>
      <c r="BG326" s="2710"/>
      <c r="BH326" s="2710"/>
      <c r="BI326" s="2710"/>
      <c r="BJ326" s="2710"/>
      <c r="BK326" s="2710"/>
      <c r="BL326" s="2710"/>
      <c r="BM326" s="2710"/>
      <c r="BN326" s="2710"/>
      <c r="BO326" s="2710"/>
      <c r="BP326" s="2710"/>
      <c r="BQ326" s="2710"/>
      <c r="BR326" s="2710"/>
      <c r="BS326" s="2710"/>
      <c r="BT326" s="2710"/>
    </row>
    <row r="327" spans="1:72" x14ac:dyDescent="0.25">
      <c r="A327" s="2710"/>
      <c r="B327" s="2710"/>
      <c r="C327" s="2710"/>
      <c r="D327" s="2710"/>
      <c r="E327" s="2710"/>
      <c r="F327" s="2710"/>
      <c r="G327" s="2710"/>
      <c r="H327" s="2710"/>
      <c r="I327" s="2710"/>
      <c r="J327" s="2710"/>
      <c r="K327" s="2710"/>
      <c r="L327" s="2710"/>
      <c r="M327" s="2710"/>
      <c r="N327" s="2710"/>
      <c r="O327" s="2710"/>
      <c r="P327" s="2710"/>
      <c r="Q327" s="2710"/>
      <c r="R327" s="2710"/>
      <c r="S327" s="2710"/>
      <c r="T327" s="2710"/>
      <c r="U327" s="2710"/>
      <c r="V327" s="2710"/>
      <c r="W327" s="2710"/>
      <c r="X327" s="2710"/>
      <c r="Y327" s="2710"/>
      <c r="Z327" s="2710"/>
      <c r="AA327" s="2710"/>
      <c r="AB327" s="2710"/>
      <c r="AC327" s="2710"/>
      <c r="AD327" s="2710"/>
      <c r="AE327" s="2710"/>
      <c r="AF327" s="2710"/>
      <c r="AG327" s="2710"/>
      <c r="AH327" s="2710"/>
      <c r="AI327" s="2710"/>
      <c r="AJ327" s="2710"/>
      <c r="AK327" s="2710"/>
      <c r="AL327" s="2710"/>
      <c r="AM327" s="2710"/>
      <c r="AN327" s="2710"/>
      <c r="AO327" s="2710"/>
      <c r="AP327" s="2710"/>
      <c r="AQ327" s="2710"/>
      <c r="AR327" s="2710"/>
      <c r="AS327" s="2710"/>
      <c r="AT327" s="2710"/>
      <c r="AU327" s="2710"/>
      <c r="AV327" s="2710"/>
      <c r="AW327" s="2710"/>
      <c r="AX327" s="2710"/>
      <c r="AY327" s="2710"/>
      <c r="AZ327" s="2710"/>
      <c r="BA327" s="2710"/>
      <c r="BB327" s="2710"/>
      <c r="BC327" s="2710"/>
      <c r="BD327" s="2710"/>
      <c r="BE327" s="2710"/>
      <c r="BF327" s="2710"/>
      <c r="BG327" s="2710"/>
      <c r="BH327" s="2710"/>
      <c r="BI327" s="2710"/>
      <c r="BJ327" s="2710"/>
      <c r="BK327" s="2710"/>
      <c r="BL327" s="2710"/>
      <c r="BM327" s="2710"/>
      <c r="BN327" s="2710"/>
      <c r="BO327" s="2710"/>
      <c r="BP327" s="2710"/>
      <c r="BQ327" s="2710"/>
      <c r="BR327" s="2710"/>
      <c r="BS327" s="2710"/>
      <c r="BT327" s="2710"/>
    </row>
    <row r="328" spans="1:72" x14ac:dyDescent="0.25">
      <c r="A328" s="2710"/>
      <c r="B328" s="2710"/>
      <c r="C328" s="2710"/>
      <c r="D328" s="2710"/>
      <c r="E328" s="2710"/>
      <c r="F328" s="2710"/>
      <c r="G328" s="2710"/>
      <c r="H328" s="2710"/>
      <c r="I328" s="2710"/>
      <c r="J328" s="2710"/>
      <c r="K328" s="2710"/>
      <c r="L328" s="2710"/>
      <c r="M328" s="2710"/>
      <c r="N328" s="2710"/>
      <c r="O328" s="2710"/>
      <c r="P328" s="2710"/>
      <c r="Q328" s="2710"/>
      <c r="R328" s="2710"/>
      <c r="S328" s="2710"/>
      <c r="T328" s="2710"/>
      <c r="U328" s="2710"/>
      <c r="V328" s="2710"/>
      <c r="W328" s="2710"/>
      <c r="X328" s="2710"/>
      <c r="Y328" s="2710"/>
      <c r="Z328" s="2710"/>
      <c r="AA328" s="2710"/>
      <c r="AB328" s="2710"/>
      <c r="AC328" s="2710"/>
      <c r="AD328" s="2710"/>
      <c r="AE328" s="2710"/>
      <c r="AF328" s="2710"/>
      <c r="AG328" s="2710"/>
      <c r="AH328" s="2710"/>
      <c r="AI328" s="2710"/>
      <c r="AJ328" s="2710"/>
      <c r="AK328" s="2710"/>
      <c r="AL328" s="2710"/>
      <c r="AM328" s="2710"/>
      <c r="AN328" s="2710"/>
      <c r="AO328" s="2710"/>
      <c r="AP328" s="2710"/>
      <c r="AQ328" s="2710"/>
      <c r="AR328" s="2710"/>
      <c r="AS328" s="2710"/>
      <c r="AT328" s="2710"/>
      <c r="AU328" s="2710"/>
      <c r="AV328" s="2710"/>
      <c r="AW328" s="2710"/>
      <c r="AX328" s="2710"/>
      <c r="AY328" s="2710"/>
      <c r="AZ328" s="2710"/>
      <c r="BA328" s="2710"/>
      <c r="BB328" s="2710"/>
      <c r="BC328" s="2710"/>
      <c r="BD328" s="2710"/>
      <c r="BE328" s="2710"/>
      <c r="BF328" s="2710"/>
      <c r="BG328" s="2710"/>
      <c r="BH328" s="2710"/>
      <c r="BI328" s="2710"/>
      <c r="BJ328" s="2710"/>
      <c r="BK328" s="2710"/>
      <c r="BL328" s="2710"/>
      <c r="BM328" s="2710"/>
      <c r="BN328" s="2710"/>
      <c r="BO328" s="2710"/>
      <c r="BP328" s="2710"/>
      <c r="BQ328" s="2710"/>
      <c r="BR328" s="2710"/>
      <c r="BS328" s="2710"/>
      <c r="BT328" s="2710"/>
    </row>
    <row r="329" spans="1:72" x14ac:dyDescent="0.25">
      <c r="A329" s="2710"/>
      <c r="B329" s="2710"/>
      <c r="C329" s="2710"/>
      <c r="D329" s="2710"/>
      <c r="E329" s="2710"/>
      <c r="F329" s="2710"/>
      <c r="G329" s="2710"/>
      <c r="H329" s="2710"/>
      <c r="I329" s="2710"/>
      <c r="J329" s="2710"/>
      <c r="K329" s="2710"/>
      <c r="L329" s="2710"/>
      <c r="M329" s="2710"/>
      <c r="N329" s="2710"/>
      <c r="O329" s="2710"/>
      <c r="P329" s="2710"/>
      <c r="Q329" s="2710"/>
      <c r="R329" s="2710"/>
      <c r="S329" s="2710"/>
      <c r="T329" s="2710"/>
      <c r="U329" s="2710"/>
      <c r="V329" s="2710"/>
      <c r="W329" s="2710"/>
      <c r="X329" s="2710"/>
      <c r="Y329" s="2710"/>
      <c r="Z329" s="2710"/>
      <c r="AA329" s="2710"/>
      <c r="AB329" s="2710"/>
      <c r="AC329" s="2710"/>
      <c r="AD329" s="2710"/>
      <c r="AE329" s="2710"/>
      <c r="AF329" s="2710"/>
      <c r="AG329" s="2710"/>
      <c r="AH329" s="2710"/>
      <c r="AI329" s="2710"/>
      <c r="AJ329" s="2710"/>
      <c r="AK329" s="2710"/>
      <c r="AL329" s="2710"/>
      <c r="AM329" s="2710"/>
      <c r="AN329" s="2710"/>
      <c r="AO329" s="2710"/>
      <c r="AP329" s="2710"/>
      <c r="AQ329" s="2710"/>
      <c r="AR329" s="2710"/>
      <c r="AS329" s="2710"/>
      <c r="AT329" s="2710"/>
      <c r="AU329" s="2710"/>
      <c r="AV329" s="2710"/>
      <c r="AW329" s="2710"/>
      <c r="AX329" s="2710"/>
      <c r="AY329" s="2710"/>
      <c r="AZ329" s="2710"/>
      <c r="BA329" s="2710"/>
      <c r="BB329" s="2710"/>
      <c r="BC329" s="2710"/>
      <c r="BD329" s="2710"/>
      <c r="BE329" s="2710"/>
      <c r="BF329" s="2710"/>
      <c r="BG329" s="2710"/>
      <c r="BH329" s="2710"/>
      <c r="BI329" s="2710"/>
      <c r="BJ329" s="2710"/>
      <c r="BK329" s="2710"/>
      <c r="BL329" s="2710"/>
      <c r="BM329" s="2710"/>
      <c r="BN329" s="2710"/>
      <c r="BO329" s="2710"/>
      <c r="BP329" s="2710"/>
      <c r="BQ329" s="2710"/>
      <c r="BR329" s="2710"/>
      <c r="BS329" s="2710"/>
      <c r="BT329" s="2710"/>
    </row>
    <row r="330" spans="1:72" x14ac:dyDescent="0.25">
      <c r="A330" s="2710"/>
      <c r="B330" s="2710"/>
      <c r="C330" s="2710"/>
      <c r="D330" s="2710"/>
      <c r="E330" s="2710"/>
      <c r="F330" s="2710"/>
      <c r="G330" s="2710"/>
      <c r="H330" s="2710"/>
      <c r="I330" s="2710"/>
      <c r="J330" s="2710"/>
      <c r="K330" s="2710"/>
      <c r="L330" s="2710"/>
      <c r="M330" s="2710"/>
      <c r="N330" s="2710"/>
      <c r="O330" s="2710"/>
      <c r="P330" s="2710"/>
      <c r="Q330" s="2710"/>
      <c r="R330" s="2710"/>
      <c r="S330" s="2710"/>
      <c r="T330" s="2710"/>
      <c r="U330" s="2710"/>
      <c r="V330" s="2710"/>
      <c r="W330" s="2710"/>
      <c r="X330" s="2710"/>
      <c r="Y330" s="2710"/>
      <c r="Z330" s="2710"/>
      <c r="AA330" s="2710"/>
      <c r="AB330" s="2710"/>
      <c r="AC330" s="2710"/>
      <c r="AD330" s="2710"/>
      <c r="AE330" s="2710"/>
      <c r="AF330" s="2710"/>
      <c r="AG330" s="2710"/>
      <c r="AH330" s="2710"/>
      <c r="AI330" s="2710"/>
      <c r="AJ330" s="2710"/>
      <c r="AK330" s="2710"/>
      <c r="AL330" s="2710"/>
      <c r="AM330" s="2710"/>
      <c r="AN330" s="2710"/>
      <c r="AO330" s="2710"/>
      <c r="AP330" s="2710"/>
      <c r="AQ330" s="2710"/>
      <c r="AR330" s="2710"/>
      <c r="AS330" s="2710"/>
      <c r="AT330" s="2710"/>
      <c r="AU330" s="2710"/>
      <c r="AV330" s="2710"/>
      <c r="AW330" s="2710"/>
      <c r="AX330" s="2710"/>
      <c r="AY330" s="2710"/>
      <c r="AZ330" s="2710"/>
      <c r="BA330" s="2710"/>
      <c r="BB330" s="2710"/>
      <c r="BC330" s="2710"/>
      <c r="BD330" s="2710"/>
      <c r="BE330" s="2710"/>
      <c r="BF330" s="2710"/>
      <c r="BG330" s="2710"/>
      <c r="BH330" s="2710"/>
      <c r="BI330" s="2710"/>
      <c r="BJ330" s="2710"/>
      <c r="BK330" s="2710"/>
      <c r="BL330" s="2710"/>
      <c r="BM330" s="2710"/>
      <c r="BN330" s="2710"/>
      <c r="BO330" s="2710"/>
      <c r="BP330" s="2710"/>
      <c r="BQ330" s="2710"/>
      <c r="BR330" s="2710"/>
      <c r="BS330" s="2710"/>
      <c r="BT330" s="2710"/>
    </row>
    <row r="331" spans="1:72" x14ac:dyDescent="0.25">
      <c r="A331" s="2710"/>
      <c r="B331" s="2710"/>
      <c r="C331" s="2710"/>
      <c r="D331" s="2710"/>
      <c r="E331" s="2710"/>
      <c r="F331" s="2710"/>
      <c r="G331" s="2710"/>
      <c r="H331" s="2710"/>
      <c r="I331" s="2710"/>
      <c r="J331" s="2710"/>
      <c r="K331" s="2710"/>
      <c r="L331" s="2710"/>
      <c r="M331" s="2710"/>
      <c r="N331" s="2710"/>
      <c r="O331" s="2710"/>
      <c r="P331" s="2710"/>
      <c r="Q331" s="2710"/>
      <c r="R331" s="2710"/>
      <c r="S331" s="2710"/>
      <c r="T331" s="2710"/>
      <c r="U331" s="2710"/>
      <c r="V331" s="2710"/>
      <c r="W331" s="2710"/>
      <c r="X331" s="2710"/>
      <c r="Y331" s="2710"/>
      <c r="Z331" s="2710"/>
      <c r="AA331" s="2710"/>
      <c r="AB331" s="2710"/>
      <c r="AC331" s="2710"/>
      <c r="AD331" s="2710"/>
      <c r="AE331" s="2710"/>
      <c r="AF331" s="2710"/>
      <c r="AG331" s="2710"/>
      <c r="AH331" s="2710"/>
      <c r="AI331" s="2710"/>
      <c r="AJ331" s="2710"/>
      <c r="AK331" s="2710"/>
      <c r="AL331" s="2710"/>
      <c r="AM331" s="2710"/>
      <c r="AN331" s="2710"/>
      <c r="AO331" s="2710"/>
      <c r="AP331" s="2710"/>
      <c r="AQ331" s="2710"/>
      <c r="AR331" s="2710"/>
      <c r="AS331" s="2710"/>
      <c r="AT331" s="2710"/>
      <c r="AU331" s="2710"/>
      <c r="AV331" s="2710"/>
      <c r="AW331" s="2710"/>
      <c r="AX331" s="2710"/>
      <c r="AY331" s="2710"/>
      <c r="AZ331" s="2710"/>
      <c r="BA331" s="2710"/>
      <c r="BB331" s="2710"/>
      <c r="BC331" s="2710"/>
      <c r="BD331" s="2710"/>
      <c r="BE331" s="2710"/>
      <c r="BF331" s="2710"/>
      <c r="BG331" s="2710"/>
      <c r="BH331" s="2710"/>
      <c r="BI331" s="2710"/>
      <c r="BJ331" s="2710"/>
      <c r="BK331" s="2710"/>
      <c r="BL331" s="2710"/>
      <c r="BM331" s="2710"/>
      <c r="BN331" s="2710"/>
      <c r="BO331" s="2710"/>
      <c r="BP331" s="2710"/>
      <c r="BQ331" s="2710"/>
      <c r="BR331" s="2710"/>
      <c r="BS331" s="2710"/>
      <c r="BT331" s="2710"/>
    </row>
    <row r="332" spans="1:72" x14ac:dyDescent="0.25">
      <c r="A332" s="2710"/>
      <c r="B332" s="2710"/>
      <c r="C332" s="2710"/>
      <c r="D332" s="2710"/>
      <c r="E332" s="2710"/>
      <c r="F332" s="2710"/>
      <c r="G332" s="2710"/>
      <c r="H332" s="2710"/>
      <c r="I332" s="2710"/>
      <c r="J332" s="2710"/>
      <c r="K332" s="2710"/>
      <c r="L332" s="2710"/>
      <c r="M332" s="2710"/>
      <c r="N332" s="2710"/>
      <c r="O332" s="2710"/>
      <c r="P332" s="2710"/>
      <c r="Q332" s="2710"/>
      <c r="R332" s="2710"/>
      <c r="S332" s="2710"/>
      <c r="T332" s="2710"/>
      <c r="U332" s="2710"/>
      <c r="V332" s="2710"/>
      <c r="W332" s="2710"/>
      <c r="X332" s="2710"/>
      <c r="Y332" s="2710"/>
      <c r="Z332" s="2710"/>
      <c r="AA332" s="2710"/>
      <c r="AB332" s="2710"/>
      <c r="AC332" s="2710"/>
      <c r="AD332" s="2710"/>
      <c r="AE332" s="2710"/>
      <c r="AF332" s="2710"/>
      <c r="AG332" s="2710"/>
      <c r="AH332" s="2710"/>
      <c r="AI332" s="2710"/>
      <c r="AJ332" s="2710"/>
      <c r="AK332" s="2710"/>
      <c r="AL332" s="2710"/>
      <c r="AM332" s="2710"/>
      <c r="AN332" s="2710"/>
      <c r="AO332" s="2710"/>
      <c r="AP332" s="2710"/>
      <c r="AQ332" s="2710"/>
      <c r="AR332" s="2710"/>
      <c r="AS332" s="2710"/>
      <c r="AT332" s="2710"/>
      <c r="AU332" s="2710"/>
      <c r="AV332" s="2710"/>
      <c r="AW332" s="2710"/>
      <c r="AX332" s="2710"/>
      <c r="AY332" s="2710"/>
      <c r="AZ332" s="2710"/>
      <c r="BA332" s="2710"/>
      <c r="BB332" s="2710"/>
      <c r="BC332" s="2710"/>
      <c r="BD332" s="2710"/>
      <c r="BE332" s="2710"/>
      <c r="BF332" s="2710"/>
      <c r="BG332" s="2710"/>
      <c r="BH332" s="2710"/>
      <c r="BI332" s="2710"/>
      <c r="BJ332" s="2710"/>
      <c r="BK332" s="2710"/>
      <c r="BL332" s="2710"/>
      <c r="BM332" s="2710"/>
      <c r="BN332" s="2710"/>
      <c r="BO332" s="2710"/>
      <c r="BP332" s="2710"/>
      <c r="BQ332" s="2710"/>
      <c r="BR332" s="2710"/>
      <c r="BS332" s="2710"/>
      <c r="BT332" s="2710"/>
    </row>
    <row r="333" spans="1:72" x14ac:dyDescent="0.25">
      <c r="A333" s="2710"/>
      <c r="B333" s="2710"/>
      <c r="C333" s="2710"/>
      <c r="D333" s="2710"/>
      <c r="E333" s="2710"/>
      <c r="F333" s="2710"/>
      <c r="G333" s="2710"/>
      <c r="H333" s="2710"/>
      <c r="I333" s="2710"/>
      <c r="J333" s="2710"/>
      <c r="K333" s="2710"/>
      <c r="L333" s="2710"/>
      <c r="M333" s="2710"/>
      <c r="N333" s="2710"/>
      <c r="O333" s="2710"/>
      <c r="P333" s="2710"/>
      <c r="Q333" s="2710"/>
      <c r="R333" s="2710"/>
      <c r="S333" s="2710"/>
      <c r="T333" s="2710"/>
      <c r="U333" s="2710"/>
      <c r="V333" s="2710"/>
      <c r="W333" s="2710"/>
      <c r="X333" s="2710"/>
      <c r="Y333" s="2710"/>
      <c r="Z333" s="2710"/>
      <c r="AA333" s="2710"/>
      <c r="AB333" s="2710"/>
      <c r="AC333" s="2710"/>
      <c r="AD333" s="2710"/>
      <c r="AE333" s="2710"/>
      <c r="AF333" s="2710"/>
      <c r="AG333" s="2710"/>
      <c r="AH333" s="2710"/>
      <c r="AI333" s="2710"/>
      <c r="AJ333" s="2710"/>
      <c r="AK333" s="2710"/>
      <c r="AL333" s="2710"/>
      <c r="AM333" s="2710"/>
      <c r="AN333" s="2710"/>
      <c r="AO333" s="2710"/>
      <c r="AP333" s="2710"/>
      <c r="AQ333" s="2710"/>
      <c r="AR333" s="2710"/>
      <c r="AS333" s="2710"/>
      <c r="AT333" s="2710"/>
      <c r="AU333" s="2710"/>
      <c r="AV333" s="2710"/>
      <c r="AW333" s="2710"/>
      <c r="AX333" s="2710"/>
      <c r="AY333" s="2710"/>
      <c r="AZ333" s="2710"/>
      <c r="BA333" s="2710"/>
      <c r="BB333" s="2710"/>
      <c r="BC333" s="2710"/>
      <c r="BD333" s="2710"/>
      <c r="BE333" s="2710"/>
      <c r="BF333" s="2710"/>
      <c r="BG333" s="2710"/>
      <c r="BH333" s="2710"/>
      <c r="BI333" s="2710"/>
      <c r="BJ333" s="2710"/>
      <c r="BK333" s="2710"/>
      <c r="BL333" s="2710"/>
      <c r="BM333" s="2710"/>
      <c r="BN333" s="2710"/>
      <c r="BO333" s="2710"/>
      <c r="BP333" s="2710"/>
      <c r="BQ333" s="2710"/>
      <c r="BR333" s="2710"/>
      <c r="BS333" s="2710"/>
      <c r="BT333" s="2710"/>
    </row>
    <row r="334" spans="1:72" x14ac:dyDescent="0.25">
      <c r="A334" s="2710"/>
      <c r="B334" s="2710"/>
      <c r="C334" s="2710"/>
      <c r="D334" s="2710"/>
      <c r="E334" s="2710"/>
      <c r="F334" s="2710"/>
      <c r="G334" s="2710"/>
      <c r="H334" s="2710"/>
      <c r="I334" s="2710"/>
      <c r="J334" s="2710"/>
      <c r="K334" s="2710"/>
      <c r="L334" s="2710"/>
      <c r="M334" s="2710"/>
      <c r="N334" s="2710"/>
      <c r="O334" s="2710"/>
      <c r="P334" s="2710"/>
      <c r="Q334" s="2710"/>
      <c r="R334" s="2710"/>
      <c r="S334" s="2710"/>
      <c r="T334" s="2710"/>
      <c r="U334" s="2710"/>
      <c r="V334" s="2710"/>
      <c r="W334" s="2710"/>
      <c r="X334" s="2710"/>
      <c r="Y334" s="2710"/>
      <c r="Z334" s="2710"/>
      <c r="AA334" s="2710"/>
      <c r="AB334" s="2710"/>
      <c r="AC334" s="2710"/>
      <c r="AD334" s="2710"/>
      <c r="AE334" s="2710"/>
      <c r="AF334" s="2710"/>
      <c r="AG334" s="2710"/>
      <c r="AH334" s="2710"/>
      <c r="AI334" s="2710"/>
      <c r="AJ334" s="2710"/>
      <c r="AK334" s="2710"/>
      <c r="AL334" s="2710"/>
      <c r="AM334" s="2710"/>
      <c r="AN334" s="2710"/>
      <c r="AO334" s="2710"/>
      <c r="AP334" s="2710"/>
      <c r="AQ334" s="2710"/>
      <c r="AR334" s="2710"/>
      <c r="AS334" s="2710"/>
      <c r="AT334" s="2710"/>
      <c r="AU334" s="2710"/>
      <c r="AV334" s="2710"/>
      <c r="AW334" s="2710"/>
      <c r="AX334" s="2710"/>
      <c r="AY334" s="2710"/>
      <c r="AZ334" s="2710"/>
      <c r="BA334" s="2710"/>
      <c r="BB334" s="2710"/>
      <c r="BC334" s="2710"/>
      <c r="BD334" s="2710"/>
      <c r="BE334" s="2710"/>
      <c r="BF334" s="2710"/>
      <c r="BG334" s="2710"/>
      <c r="BH334" s="2710"/>
      <c r="BI334" s="2710"/>
      <c r="BJ334" s="2710"/>
      <c r="BK334" s="2710"/>
      <c r="BL334" s="2710"/>
      <c r="BM334" s="2710"/>
      <c r="BN334" s="2710"/>
      <c r="BO334" s="2710"/>
      <c r="BP334" s="2710"/>
      <c r="BQ334" s="2710"/>
      <c r="BR334" s="2710"/>
      <c r="BS334" s="2710"/>
      <c r="BT334" s="2710"/>
    </row>
    <row r="335" spans="1:72" x14ac:dyDescent="0.25">
      <c r="A335" s="2710"/>
      <c r="B335" s="2710"/>
      <c r="C335" s="2710"/>
      <c r="D335" s="2710"/>
      <c r="E335" s="2710"/>
      <c r="F335" s="2710"/>
      <c r="G335" s="2710"/>
      <c r="H335" s="2710"/>
      <c r="I335" s="2710"/>
      <c r="J335" s="2710"/>
      <c r="K335" s="2710"/>
      <c r="L335" s="2710"/>
      <c r="M335" s="2710"/>
      <c r="N335" s="2710"/>
      <c r="O335" s="2710"/>
      <c r="P335" s="2710"/>
      <c r="Q335" s="2710"/>
      <c r="R335" s="2710"/>
      <c r="S335" s="2710"/>
      <c r="T335" s="2710"/>
      <c r="U335" s="2710"/>
      <c r="V335" s="2710"/>
      <c r="W335" s="2710"/>
      <c r="X335" s="2710"/>
      <c r="Y335" s="2710"/>
      <c r="Z335" s="2710"/>
      <c r="AA335" s="2710"/>
      <c r="AB335" s="2710"/>
      <c r="AC335" s="2710"/>
      <c r="AD335" s="2710"/>
      <c r="AE335" s="2710"/>
      <c r="AF335" s="2710"/>
      <c r="AG335" s="2710"/>
      <c r="AH335" s="2710"/>
      <c r="AI335" s="2710"/>
      <c r="AJ335" s="2710"/>
      <c r="AK335" s="2710"/>
      <c r="AL335" s="2710"/>
      <c r="AM335" s="2710"/>
      <c r="AN335" s="2710"/>
      <c r="AO335" s="2710"/>
      <c r="AP335" s="2710"/>
      <c r="AQ335" s="2710"/>
      <c r="AR335" s="2710"/>
      <c r="AS335" s="2710"/>
      <c r="AT335" s="2710"/>
      <c r="AU335" s="2710"/>
      <c r="AV335" s="2710"/>
      <c r="AW335" s="2710"/>
      <c r="AX335" s="2710"/>
      <c r="AY335" s="2710"/>
      <c r="AZ335" s="2710"/>
      <c r="BA335" s="2710"/>
      <c r="BB335" s="2710"/>
      <c r="BC335" s="2710"/>
      <c r="BD335" s="2710"/>
      <c r="BE335" s="2710"/>
      <c r="BF335" s="2710"/>
      <c r="BG335" s="2710"/>
      <c r="BH335" s="2710"/>
      <c r="BI335" s="2710"/>
      <c r="BJ335" s="2710"/>
      <c r="BK335" s="2710"/>
      <c r="BL335" s="2710"/>
      <c r="BM335" s="2710"/>
      <c r="BN335" s="2710"/>
      <c r="BO335" s="2710"/>
      <c r="BP335" s="2710"/>
      <c r="BQ335" s="2710"/>
      <c r="BR335" s="2710"/>
      <c r="BS335" s="2710"/>
      <c r="BT335" s="2710"/>
    </row>
    <row r="336" spans="1:72" x14ac:dyDescent="0.25">
      <c r="A336" s="2710"/>
      <c r="B336" s="2710"/>
      <c r="C336" s="2710"/>
      <c r="D336" s="2710"/>
      <c r="E336" s="2710"/>
      <c r="F336" s="2710"/>
      <c r="G336" s="2710"/>
      <c r="H336" s="2710"/>
      <c r="I336" s="2710"/>
      <c r="J336" s="2710"/>
      <c r="K336" s="2710"/>
      <c r="L336" s="2710"/>
      <c r="M336" s="2710"/>
      <c r="N336" s="2710"/>
      <c r="O336" s="2710"/>
      <c r="P336" s="2710"/>
      <c r="Q336" s="2710"/>
      <c r="R336" s="2710"/>
      <c r="S336" s="2710"/>
      <c r="T336" s="2710"/>
      <c r="U336" s="2710"/>
      <c r="V336" s="2710"/>
      <c r="W336" s="2710"/>
      <c r="X336" s="2710"/>
      <c r="Y336" s="2710"/>
      <c r="Z336" s="2710"/>
      <c r="AA336" s="2710"/>
      <c r="AB336" s="2710"/>
      <c r="AC336" s="2710"/>
      <c r="AD336" s="2710"/>
      <c r="AE336" s="2710"/>
      <c r="AF336" s="2710"/>
      <c r="AG336" s="2710"/>
      <c r="AH336" s="2710"/>
      <c r="AI336" s="2710"/>
      <c r="AJ336" s="2710"/>
      <c r="AK336" s="2710"/>
      <c r="AL336" s="2710"/>
      <c r="AM336" s="2710"/>
      <c r="AN336" s="2710"/>
      <c r="AO336" s="2710"/>
      <c r="AP336" s="2710"/>
      <c r="AQ336" s="2710"/>
      <c r="AR336" s="2710"/>
      <c r="AS336" s="2710"/>
      <c r="AT336" s="2710"/>
      <c r="AU336" s="2710"/>
      <c r="AV336" s="2710"/>
      <c r="AW336" s="2710"/>
      <c r="AX336" s="2710"/>
      <c r="AY336" s="2710"/>
      <c r="AZ336" s="2710"/>
      <c r="BA336" s="2710"/>
      <c r="BB336" s="2710"/>
      <c r="BC336" s="2710"/>
      <c r="BD336" s="2710"/>
      <c r="BE336" s="2710"/>
      <c r="BF336" s="2710"/>
      <c r="BG336" s="2710"/>
      <c r="BH336" s="2710"/>
      <c r="BI336" s="2710"/>
      <c r="BJ336" s="2710"/>
      <c r="BK336" s="2710"/>
      <c r="BL336" s="2710"/>
      <c r="BM336" s="2710"/>
      <c r="BN336" s="2710"/>
      <c r="BO336" s="2710"/>
      <c r="BP336" s="2710"/>
      <c r="BQ336" s="2710"/>
      <c r="BR336" s="2710"/>
      <c r="BS336" s="2710"/>
      <c r="BT336" s="2710"/>
    </row>
    <row r="337" spans="1:72" x14ac:dyDescent="0.25">
      <c r="A337" s="2710"/>
      <c r="B337" s="2710"/>
      <c r="C337" s="2710"/>
      <c r="D337" s="2710"/>
      <c r="E337" s="2710"/>
      <c r="F337" s="2710"/>
      <c r="G337" s="2710"/>
      <c r="H337" s="2710"/>
      <c r="I337" s="2710"/>
      <c r="J337" s="2710"/>
      <c r="K337" s="2710"/>
      <c r="L337" s="2710"/>
      <c r="M337" s="2710"/>
      <c r="N337" s="2710"/>
      <c r="O337" s="2710"/>
      <c r="P337" s="2710"/>
      <c r="Q337" s="2710"/>
      <c r="R337" s="2710"/>
      <c r="S337" s="2710"/>
      <c r="T337" s="2710"/>
      <c r="U337" s="2710"/>
      <c r="V337" s="2710"/>
      <c r="W337" s="2710"/>
      <c r="X337" s="2710"/>
      <c r="Y337" s="2710"/>
      <c r="Z337" s="2710"/>
      <c r="AA337" s="2710"/>
      <c r="AB337" s="2710"/>
      <c r="AC337" s="2710"/>
      <c r="AD337" s="2710"/>
      <c r="AE337" s="2710"/>
      <c r="AF337" s="2710"/>
      <c r="AG337" s="2710"/>
      <c r="AH337" s="2710"/>
      <c r="AI337" s="2710"/>
      <c r="AJ337" s="2710"/>
      <c r="AK337" s="2710"/>
      <c r="AL337" s="2710"/>
      <c r="AM337" s="2710"/>
      <c r="AN337" s="2710"/>
      <c r="AO337" s="2710"/>
      <c r="AP337" s="2710"/>
      <c r="AQ337" s="2710"/>
      <c r="AR337" s="2710"/>
      <c r="AS337" s="2710"/>
      <c r="AT337" s="2710"/>
      <c r="AU337" s="2710"/>
      <c r="AV337" s="2710"/>
      <c r="AW337" s="2710"/>
      <c r="AX337" s="2710"/>
      <c r="AY337" s="2710"/>
      <c r="AZ337" s="2710"/>
      <c r="BA337" s="2710"/>
      <c r="BB337" s="2710"/>
      <c r="BC337" s="2710"/>
      <c r="BD337" s="2710"/>
      <c r="BE337" s="2710"/>
      <c r="BF337" s="2710"/>
      <c r="BG337" s="2710"/>
      <c r="BH337" s="2710"/>
      <c r="BI337" s="2710"/>
      <c r="BJ337" s="2710"/>
      <c r="BK337" s="2710"/>
      <c r="BL337" s="2710"/>
      <c r="BM337" s="2710"/>
      <c r="BN337" s="2710"/>
      <c r="BO337" s="2710"/>
      <c r="BP337" s="2710"/>
      <c r="BQ337" s="2710"/>
      <c r="BR337" s="2710"/>
      <c r="BS337" s="2710"/>
      <c r="BT337" s="2710"/>
    </row>
    <row r="338" spans="1:72" x14ac:dyDescent="0.25">
      <c r="A338" s="2710"/>
      <c r="B338" s="2710"/>
      <c r="C338" s="2710"/>
      <c r="D338" s="2710"/>
      <c r="E338" s="2710"/>
      <c r="F338" s="2710"/>
      <c r="G338" s="2710"/>
      <c r="H338" s="2710"/>
      <c r="I338" s="2710"/>
      <c r="J338" s="2710"/>
      <c r="K338" s="2710"/>
      <c r="L338" s="2710"/>
      <c r="M338" s="2710"/>
      <c r="N338" s="2710"/>
      <c r="O338" s="2710"/>
      <c r="P338" s="2710"/>
      <c r="Q338" s="2710"/>
      <c r="R338" s="2710"/>
      <c r="S338" s="2710"/>
      <c r="T338" s="2710"/>
      <c r="U338" s="2710"/>
      <c r="V338" s="2710"/>
      <c r="W338" s="2710"/>
      <c r="X338" s="2710"/>
      <c r="Y338" s="2710"/>
      <c r="Z338" s="2710"/>
      <c r="AA338" s="2710"/>
      <c r="AB338" s="2710"/>
      <c r="AC338" s="2710"/>
      <c r="AD338" s="2710"/>
      <c r="AE338" s="2710"/>
      <c r="AF338" s="2710"/>
      <c r="AG338" s="2710"/>
      <c r="AH338" s="2710"/>
      <c r="AI338" s="2710"/>
      <c r="AJ338" s="2710"/>
      <c r="AK338" s="2710"/>
      <c r="AL338" s="2710"/>
      <c r="AM338" s="2710"/>
      <c r="AN338" s="2710"/>
      <c r="AO338" s="2710"/>
      <c r="AP338" s="2710"/>
      <c r="AQ338" s="2710"/>
      <c r="AR338" s="2710"/>
      <c r="AS338" s="2710"/>
      <c r="AT338" s="2710"/>
      <c r="AU338" s="2710"/>
      <c r="AV338" s="2710"/>
      <c r="AW338" s="2710"/>
      <c r="AX338" s="2710"/>
      <c r="AY338" s="2710"/>
      <c r="AZ338" s="2710"/>
      <c r="BA338" s="2710"/>
      <c r="BB338" s="2710"/>
      <c r="BC338" s="2710"/>
      <c r="BD338" s="2710"/>
      <c r="BE338" s="2710"/>
      <c r="BF338" s="2710"/>
      <c r="BG338" s="2710"/>
      <c r="BH338" s="2710"/>
      <c r="BI338" s="2710"/>
      <c r="BJ338" s="2710"/>
      <c r="BK338" s="2710"/>
      <c r="BL338" s="2710"/>
      <c r="BM338" s="2710"/>
      <c r="BN338" s="2710"/>
      <c r="BO338" s="2710"/>
      <c r="BP338" s="2710"/>
      <c r="BQ338" s="2710"/>
      <c r="BR338" s="2710"/>
      <c r="BS338" s="2710"/>
      <c r="BT338" s="2710"/>
    </row>
    <row r="339" spans="1:72" x14ac:dyDescent="0.25">
      <c r="A339" s="2710"/>
      <c r="B339" s="2710"/>
      <c r="C339" s="2710"/>
      <c r="D339" s="2710"/>
      <c r="E339" s="2710"/>
      <c r="F339" s="2710"/>
      <c r="G339" s="2710"/>
      <c r="H339" s="2710"/>
      <c r="I339" s="2710"/>
      <c r="J339" s="2710"/>
      <c r="K339" s="2710"/>
      <c r="L339" s="2710"/>
      <c r="M339" s="2710"/>
      <c r="N339" s="2710"/>
      <c r="O339" s="2710"/>
      <c r="P339" s="2710"/>
      <c r="Q339" s="2710"/>
      <c r="R339" s="2710"/>
      <c r="S339" s="2710"/>
      <c r="T339" s="2710"/>
      <c r="U339" s="2710"/>
      <c r="V339" s="2710"/>
      <c r="W339" s="2710"/>
      <c r="X339" s="2710"/>
      <c r="Y339" s="2710"/>
      <c r="Z339" s="2710"/>
      <c r="AA339" s="2710"/>
      <c r="AB339" s="2710"/>
      <c r="AC339" s="2710"/>
      <c r="AD339" s="2710"/>
      <c r="AE339" s="2710"/>
      <c r="AF339" s="2710"/>
      <c r="AG339" s="2710"/>
      <c r="AH339" s="2710"/>
      <c r="AI339" s="2710"/>
      <c r="AJ339" s="2710"/>
      <c r="AK339" s="2710"/>
      <c r="AL339" s="2710"/>
      <c r="AM339" s="2710"/>
      <c r="AN339" s="2710"/>
      <c r="AO339" s="2710"/>
      <c r="AP339" s="2710"/>
      <c r="AQ339" s="2710"/>
      <c r="AR339" s="2710"/>
      <c r="AS339" s="2710"/>
      <c r="AT339" s="2710"/>
      <c r="AU339" s="2710"/>
      <c r="AV339" s="2710"/>
      <c r="AW339" s="2710"/>
      <c r="AX339" s="2710"/>
      <c r="AY339" s="2710"/>
      <c r="AZ339" s="2710"/>
      <c r="BA339" s="2710"/>
      <c r="BB339" s="2710"/>
      <c r="BC339" s="2710"/>
      <c r="BD339" s="2710"/>
      <c r="BE339" s="2710"/>
      <c r="BF339" s="2710"/>
      <c r="BG339" s="2710"/>
      <c r="BH339" s="2710"/>
      <c r="BI339" s="2710"/>
      <c r="BJ339" s="2710"/>
      <c r="BK339" s="2710"/>
      <c r="BL339" s="2710"/>
      <c r="BM339" s="2710"/>
      <c r="BN339" s="2710"/>
      <c r="BO339" s="2710"/>
      <c r="BP339" s="2710"/>
      <c r="BQ339" s="2710"/>
      <c r="BR339" s="2710"/>
      <c r="BS339" s="2710"/>
      <c r="BT339" s="2710"/>
    </row>
    <row r="340" spans="1:72" x14ac:dyDescent="0.25">
      <c r="A340" s="2710"/>
      <c r="B340" s="2710"/>
      <c r="C340" s="2710"/>
      <c r="D340" s="2710"/>
      <c r="E340" s="2710"/>
      <c r="F340" s="2710"/>
      <c r="G340" s="2710"/>
      <c r="H340" s="2710"/>
      <c r="I340" s="2710"/>
      <c r="J340" s="2710"/>
      <c r="K340" s="2710"/>
      <c r="L340" s="2710"/>
      <c r="M340" s="2710"/>
      <c r="N340" s="2710"/>
      <c r="O340" s="2710"/>
      <c r="P340" s="2710"/>
      <c r="Q340" s="2710"/>
      <c r="R340" s="2710"/>
      <c r="S340" s="2710"/>
      <c r="T340" s="2710"/>
      <c r="U340" s="2710"/>
      <c r="V340" s="2710"/>
      <c r="W340" s="2710"/>
      <c r="X340" s="2710"/>
      <c r="Y340" s="2710"/>
      <c r="Z340" s="2710"/>
      <c r="AA340" s="2710"/>
      <c r="AB340" s="2710"/>
      <c r="AC340" s="2710"/>
      <c r="AD340" s="2710"/>
      <c r="AE340" s="2710"/>
      <c r="AF340" s="2710"/>
      <c r="AG340" s="2710"/>
      <c r="AH340" s="2710"/>
      <c r="AI340" s="2710"/>
      <c r="AJ340" s="2710"/>
      <c r="AK340" s="2710"/>
      <c r="AL340" s="2710"/>
      <c r="AM340" s="2710"/>
      <c r="AN340" s="2710"/>
      <c r="AO340" s="2710"/>
      <c r="AP340" s="2710"/>
      <c r="AQ340" s="2710"/>
      <c r="AR340" s="2710"/>
      <c r="AS340" s="2710"/>
      <c r="AT340" s="2710"/>
      <c r="AU340" s="2710"/>
      <c r="AV340" s="2710"/>
      <c r="AW340" s="2710"/>
      <c r="AX340" s="2710"/>
      <c r="AY340" s="2710"/>
      <c r="AZ340" s="2710"/>
      <c r="BA340" s="2710"/>
      <c r="BB340" s="2710"/>
      <c r="BC340" s="2710"/>
      <c r="BD340" s="2710"/>
      <c r="BE340" s="2710"/>
      <c r="BF340" s="2710"/>
      <c r="BG340" s="2710"/>
      <c r="BH340" s="2710"/>
      <c r="BI340" s="2710"/>
      <c r="BJ340" s="2710"/>
      <c r="BK340" s="2710"/>
      <c r="BL340" s="2710"/>
      <c r="BM340" s="2710"/>
      <c r="BN340" s="2710"/>
      <c r="BO340" s="2710"/>
      <c r="BP340" s="2710"/>
      <c r="BQ340" s="2710"/>
      <c r="BR340" s="2710"/>
      <c r="BS340" s="2710"/>
      <c r="BT340" s="2710"/>
    </row>
    <row r="341" spans="1:72" x14ac:dyDescent="0.25">
      <c r="A341" s="2710"/>
      <c r="B341" s="2710"/>
      <c r="C341" s="2710"/>
      <c r="D341" s="2710"/>
      <c r="E341" s="2710"/>
      <c r="F341" s="2710"/>
      <c r="G341" s="2710"/>
      <c r="H341" s="2710"/>
      <c r="I341" s="2710"/>
      <c r="J341" s="2710"/>
      <c r="K341" s="2710"/>
      <c r="L341" s="2710"/>
      <c r="M341" s="2710"/>
      <c r="N341" s="2710"/>
      <c r="O341" s="2710"/>
      <c r="P341" s="2710"/>
      <c r="Q341" s="2710"/>
      <c r="R341" s="2710"/>
      <c r="S341" s="2710"/>
      <c r="T341" s="2710"/>
      <c r="U341" s="2710"/>
      <c r="V341" s="2710"/>
      <c r="W341" s="2710"/>
      <c r="X341" s="2710"/>
      <c r="Y341" s="2710"/>
      <c r="Z341" s="2710"/>
      <c r="AA341" s="2710"/>
      <c r="AB341" s="2710"/>
      <c r="AC341" s="2710"/>
      <c r="AD341" s="2710"/>
      <c r="AE341" s="2710"/>
      <c r="AF341" s="2710"/>
      <c r="AG341" s="2710"/>
      <c r="AH341" s="2710"/>
      <c r="AI341" s="2710"/>
      <c r="AJ341" s="2710"/>
      <c r="AK341" s="2710"/>
      <c r="AL341" s="2710"/>
      <c r="AM341" s="2710"/>
      <c r="AN341" s="2710"/>
      <c r="AO341" s="2710"/>
      <c r="AP341" s="2710"/>
      <c r="AQ341" s="2710"/>
      <c r="AR341" s="2710"/>
      <c r="AS341" s="2710"/>
      <c r="AT341" s="2710"/>
      <c r="AU341" s="2710"/>
      <c r="AV341" s="2710"/>
      <c r="AW341" s="2710"/>
      <c r="AX341" s="2710"/>
      <c r="AY341" s="2710"/>
      <c r="AZ341" s="2710"/>
      <c r="BA341" s="2710"/>
      <c r="BB341" s="2710"/>
      <c r="BC341" s="2710"/>
      <c r="BD341" s="2710"/>
      <c r="BE341" s="2710"/>
      <c r="BF341" s="2710"/>
      <c r="BG341" s="2710"/>
      <c r="BH341" s="2710"/>
      <c r="BI341" s="2710"/>
      <c r="BJ341" s="2710"/>
      <c r="BK341" s="2710"/>
      <c r="BL341" s="2710"/>
      <c r="BM341" s="2710"/>
      <c r="BN341" s="2710"/>
      <c r="BO341" s="2710"/>
      <c r="BP341" s="2710"/>
      <c r="BQ341" s="2710"/>
      <c r="BR341" s="2710"/>
      <c r="BS341" s="2710"/>
      <c r="BT341" s="2710"/>
    </row>
    <row r="342" spans="1:72" x14ac:dyDescent="0.25">
      <c r="A342" s="2710"/>
      <c r="B342" s="2710"/>
      <c r="C342" s="2710"/>
      <c r="D342" s="2710"/>
      <c r="E342" s="2710"/>
      <c r="F342" s="2710"/>
      <c r="G342" s="2710"/>
      <c r="H342" s="2710"/>
      <c r="I342" s="2710"/>
      <c r="J342" s="2710"/>
      <c r="K342" s="2710"/>
      <c r="L342" s="2710"/>
      <c r="M342" s="2710"/>
      <c r="N342" s="2710"/>
      <c r="O342" s="2710"/>
      <c r="P342" s="2710"/>
      <c r="Q342" s="2710"/>
      <c r="R342" s="2710"/>
      <c r="S342" s="2710"/>
      <c r="T342" s="2710"/>
      <c r="U342" s="2710"/>
      <c r="V342" s="2710"/>
      <c r="W342" s="2710"/>
      <c r="X342" s="2710"/>
      <c r="Y342" s="2710"/>
      <c r="Z342" s="2710"/>
      <c r="AA342" s="2710"/>
      <c r="AB342" s="2710"/>
      <c r="AC342" s="2710"/>
      <c r="AD342" s="2710"/>
      <c r="AE342" s="2710"/>
      <c r="AF342" s="2710"/>
      <c r="AG342" s="2710"/>
      <c r="AH342" s="2710"/>
      <c r="AI342" s="2710"/>
      <c r="AJ342" s="2710"/>
      <c r="AK342" s="2710"/>
      <c r="AL342" s="2710"/>
      <c r="AM342" s="2710"/>
      <c r="AN342" s="2710"/>
      <c r="AO342" s="2710"/>
      <c r="AP342" s="2710"/>
      <c r="AQ342" s="2710"/>
      <c r="AR342" s="2710"/>
      <c r="AS342" s="2710"/>
      <c r="AT342" s="2710"/>
      <c r="AU342" s="2710"/>
      <c r="AV342" s="2710"/>
      <c r="AW342" s="2710"/>
      <c r="AX342" s="2710"/>
      <c r="AY342" s="2710"/>
      <c r="AZ342" s="2710"/>
      <c r="BA342" s="2710"/>
      <c r="BB342" s="2710"/>
      <c r="BC342" s="2710"/>
      <c r="BD342" s="2710"/>
      <c r="BE342" s="2710"/>
      <c r="BF342" s="2710"/>
      <c r="BG342" s="2710"/>
      <c r="BH342" s="2710"/>
      <c r="BI342" s="2710"/>
      <c r="BJ342" s="2710"/>
      <c r="BK342" s="2710"/>
      <c r="BL342" s="2710"/>
      <c r="BM342" s="2710"/>
      <c r="BN342" s="2710"/>
      <c r="BO342" s="2710"/>
      <c r="BP342" s="2710"/>
      <c r="BQ342" s="2710"/>
      <c r="BR342" s="2710"/>
      <c r="BS342" s="2710"/>
      <c r="BT342" s="2710"/>
    </row>
    <row r="343" spans="1:72" x14ac:dyDescent="0.25">
      <c r="A343" s="2710"/>
      <c r="B343" s="2710"/>
      <c r="C343" s="2710"/>
      <c r="D343" s="2710"/>
      <c r="E343" s="2710"/>
      <c r="F343" s="2710"/>
      <c r="G343" s="2710"/>
      <c r="H343" s="2710"/>
      <c r="I343" s="2710"/>
      <c r="J343" s="2710"/>
      <c r="K343" s="2710"/>
      <c r="L343" s="2710"/>
      <c r="M343" s="2710"/>
      <c r="N343" s="2710"/>
      <c r="O343" s="2710"/>
      <c r="P343" s="2710"/>
      <c r="Q343" s="2710"/>
      <c r="R343" s="2710"/>
      <c r="S343" s="2710"/>
      <c r="T343" s="2710"/>
      <c r="U343" s="2710"/>
      <c r="V343" s="2710"/>
      <c r="W343" s="2710"/>
      <c r="X343" s="2710"/>
      <c r="Y343" s="2710"/>
      <c r="Z343" s="2710"/>
      <c r="AA343" s="2710"/>
      <c r="AB343" s="2710"/>
      <c r="AC343" s="2710"/>
      <c r="AD343" s="2710"/>
      <c r="AE343" s="2710"/>
      <c r="AF343" s="2710"/>
      <c r="AG343" s="2710"/>
      <c r="AH343" s="2710"/>
      <c r="AI343" s="2710"/>
      <c r="AJ343" s="2710"/>
      <c r="AK343" s="2710"/>
      <c r="AL343" s="2710"/>
      <c r="AM343" s="2710"/>
      <c r="AN343" s="2710"/>
      <c r="AO343" s="2710"/>
      <c r="AP343" s="2710"/>
      <c r="AQ343" s="2710"/>
      <c r="AR343" s="2710"/>
      <c r="AS343" s="2710"/>
      <c r="AT343" s="2710"/>
      <c r="AU343" s="2710"/>
      <c r="AV343" s="2710"/>
      <c r="AW343" s="2710"/>
      <c r="AX343" s="2710"/>
      <c r="AY343" s="2710"/>
      <c r="AZ343" s="2710"/>
      <c r="BA343" s="2710"/>
      <c r="BB343" s="2710"/>
      <c r="BC343" s="2710"/>
      <c r="BD343" s="2710"/>
      <c r="BE343" s="2710"/>
      <c r="BF343" s="2710"/>
      <c r="BG343" s="2710"/>
      <c r="BH343" s="2710"/>
      <c r="BI343" s="2710"/>
      <c r="BJ343" s="2710"/>
      <c r="BK343" s="2710"/>
      <c r="BL343" s="2710"/>
      <c r="BM343" s="2710"/>
      <c r="BN343" s="2710"/>
      <c r="BO343" s="2710"/>
      <c r="BP343" s="2710"/>
      <c r="BQ343" s="2710"/>
      <c r="BR343" s="2710"/>
      <c r="BS343" s="2710"/>
      <c r="BT343" s="2710"/>
    </row>
    <row r="344" spans="1:72" x14ac:dyDescent="0.25">
      <c r="A344" s="2710"/>
      <c r="B344" s="2710"/>
      <c r="C344" s="2710"/>
      <c r="D344" s="2710"/>
      <c r="E344" s="2710"/>
      <c r="F344" s="2710"/>
      <c r="G344" s="2710"/>
      <c r="H344" s="2710"/>
      <c r="I344" s="2710"/>
      <c r="J344" s="2710"/>
      <c r="K344" s="2710"/>
      <c r="L344" s="2710"/>
      <c r="M344" s="2710"/>
      <c r="N344" s="2710"/>
      <c r="O344" s="2710"/>
      <c r="P344" s="2710"/>
      <c r="Q344" s="2710"/>
      <c r="R344" s="2710"/>
      <c r="S344" s="2710"/>
      <c r="T344" s="2710"/>
      <c r="U344" s="2710"/>
      <c r="V344" s="2710"/>
      <c r="W344" s="2710"/>
      <c r="X344" s="2710"/>
      <c r="Y344" s="2710"/>
      <c r="Z344" s="2710"/>
      <c r="AA344" s="2710"/>
      <c r="AB344" s="2710"/>
      <c r="AC344" s="2710"/>
      <c r="AD344" s="2710"/>
      <c r="AE344" s="2710"/>
      <c r="AF344" s="2710"/>
      <c r="AG344" s="2710"/>
      <c r="AH344" s="2710"/>
      <c r="AI344" s="2710"/>
      <c r="AJ344" s="2710"/>
      <c r="AK344" s="2710"/>
      <c r="AL344" s="2710"/>
      <c r="AM344" s="2710"/>
      <c r="AN344" s="2710"/>
      <c r="AO344" s="2710"/>
      <c r="AP344" s="2710"/>
      <c r="AQ344" s="2710"/>
      <c r="AR344" s="2710"/>
      <c r="AS344" s="2710"/>
      <c r="AT344" s="2710"/>
      <c r="AU344" s="2710"/>
      <c r="AV344" s="2710"/>
      <c r="AW344" s="2710"/>
      <c r="AX344" s="2710"/>
      <c r="AY344" s="2710"/>
      <c r="AZ344" s="2710"/>
      <c r="BA344" s="2710"/>
      <c r="BB344" s="2710"/>
      <c r="BC344" s="2710"/>
      <c r="BD344" s="2710"/>
      <c r="BE344" s="2710"/>
      <c r="BF344" s="2710"/>
      <c r="BG344" s="2710"/>
      <c r="BH344" s="2710"/>
      <c r="BI344" s="2710"/>
      <c r="BJ344" s="2710"/>
      <c r="BK344" s="2710"/>
      <c r="BL344" s="2710"/>
      <c r="BM344" s="2710"/>
      <c r="BN344" s="2710"/>
      <c r="BO344" s="2710"/>
      <c r="BP344" s="2710"/>
      <c r="BQ344" s="2710"/>
      <c r="BR344" s="2710"/>
      <c r="BS344" s="2710"/>
      <c r="BT344" s="2710"/>
    </row>
    <row r="345" spans="1:72" x14ac:dyDescent="0.25">
      <c r="A345" s="2710"/>
      <c r="B345" s="2710"/>
      <c r="C345" s="2710"/>
      <c r="D345" s="2710"/>
      <c r="E345" s="2710"/>
      <c r="F345" s="2710"/>
      <c r="G345" s="2710"/>
      <c r="H345" s="2710"/>
      <c r="I345" s="2710"/>
      <c r="J345" s="2710"/>
      <c r="K345" s="2710"/>
      <c r="L345" s="2710"/>
      <c r="M345" s="2710"/>
      <c r="N345" s="2710"/>
      <c r="O345" s="2710"/>
      <c r="P345" s="2710"/>
      <c r="Q345" s="2710"/>
      <c r="R345" s="2710"/>
      <c r="S345" s="2710"/>
      <c r="T345" s="2710"/>
      <c r="U345" s="2710"/>
      <c r="V345" s="2710"/>
      <c r="W345" s="2710"/>
      <c r="X345" s="2710"/>
      <c r="Y345" s="2710"/>
      <c r="Z345" s="2710"/>
      <c r="AA345" s="2710"/>
      <c r="AB345" s="2710"/>
      <c r="AC345" s="2710"/>
      <c r="AD345" s="2710"/>
      <c r="AE345" s="2710"/>
      <c r="AF345" s="2710"/>
      <c r="AG345" s="2710"/>
      <c r="AH345" s="2710"/>
      <c r="AI345" s="2710"/>
      <c r="AJ345" s="2710"/>
      <c r="AK345" s="2710"/>
      <c r="AL345" s="2710"/>
      <c r="AM345" s="2710"/>
      <c r="AN345" s="2710"/>
      <c r="AO345" s="2710"/>
      <c r="AP345" s="2710"/>
      <c r="AQ345" s="2710"/>
      <c r="AR345" s="2710"/>
      <c r="AS345" s="2710"/>
      <c r="AT345" s="2710"/>
      <c r="AU345" s="2710"/>
      <c r="AV345" s="2710"/>
      <c r="AW345" s="2710"/>
      <c r="AX345" s="2710"/>
      <c r="AY345" s="2710"/>
      <c r="AZ345" s="2710"/>
      <c r="BA345" s="2710"/>
      <c r="BB345" s="2710"/>
      <c r="BC345" s="2710"/>
      <c r="BD345" s="2710"/>
      <c r="BE345" s="2710"/>
      <c r="BF345" s="2710"/>
      <c r="BG345" s="2710"/>
      <c r="BH345" s="2710"/>
      <c r="BI345" s="2710"/>
      <c r="BJ345" s="2710"/>
      <c r="BK345" s="2710"/>
      <c r="BL345" s="2710"/>
      <c r="BM345" s="2710"/>
      <c r="BN345" s="2710"/>
      <c r="BO345" s="2710"/>
      <c r="BP345" s="2710"/>
      <c r="BQ345" s="2710"/>
      <c r="BR345" s="2710"/>
      <c r="BS345" s="2710"/>
      <c r="BT345" s="2710"/>
    </row>
    <row r="346" spans="1:72" x14ac:dyDescent="0.25">
      <c r="A346" s="2710"/>
      <c r="B346" s="2710"/>
      <c r="C346" s="2710"/>
      <c r="D346" s="2710"/>
      <c r="E346" s="2710"/>
      <c r="F346" s="2710"/>
      <c r="G346" s="2710"/>
      <c r="H346" s="2710"/>
      <c r="I346" s="2710"/>
      <c r="J346" s="2710"/>
      <c r="K346" s="2710"/>
      <c r="L346" s="2710"/>
      <c r="M346" s="2710"/>
      <c r="N346" s="2710"/>
      <c r="O346" s="2710"/>
      <c r="P346" s="2710"/>
      <c r="Q346" s="2710"/>
      <c r="R346" s="2710"/>
      <c r="S346" s="2710"/>
      <c r="T346" s="2710"/>
      <c r="U346" s="2710"/>
      <c r="V346" s="2710"/>
      <c r="W346" s="2710"/>
      <c r="X346" s="2710"/>
      <c r="Y346" s="2710"/>
      <c r="Z346" s="2710"/>
      <c r="AA346" s="2710"/>
      <c r="AB346" s="2710"/>
      <c r="AC346" s="2710"/>
      <c r="AD346" s="2710"/>
      <c r="AE346" s="2710"/>
      <c r="AF346" s="2710"/>
      <c r="AG346" s="2710"/>
      <c r="AH346" s="2710"/>
      <c r="AI346" s="2710"/>
      <c r="AJ346" s="2710"/>
      <c r="AK346" s="2710"/>
      <c r="AL346" s="2710"/>
      <c r="AM346" s="2710"/>
      <c r="AN346" s="2710"/>
      <c r="AO346" s="2710"/>
      <c r="AP346" s="2710"/>
      <c r="AQ346" s="2710"/>
      <c r="AR346" s="2710"/>
      <c r="AS346" s="2710"/>
      <c r="AT346" s="2710"/>
      <c r="AU346" s="2710"/>
      <c r="AV346" s="2710"/>
      <c r="AW346" s="2710"/>
      <c r="AX346" s="2710"/>
      <c r="AY346" s="2710"/>
      <c r="AZ346" s="2710"/>
      <c r="BA346" s="2710"/>
      <c r="BB346" s="2710"/>
      <c r="BC346" s="2710"/>
      <c r="BD346" s="2710"/>
      <c r="BE346" s="2710"/>
      <c r="BF346" s="2710"/>
      <c r="BG346" s="2710"/>
      <c r="BH346" s="2710"/>
      <c r="BI346" s="2710"/>
      <c r="BJ346" s="2710"/>
      <c r="BK346" s="2710"/>
      <c r="BL346" s="2710"/>
      <c r="BM346" s="2710"/>
      <c r="BN346" s="2710"/>
      <c r="BO346" s="2710"/>
      <c r="BP346" s="2710"/>
      <c r="BQ346" s="2710"/>
      <c r="BR346" s="2710"/>
      <c r="BS346" s="2710"/>
      <c r="BT346" s="2710"/>
    </row>
    <row r="347" spans="1:72" x14ac:dyDescent="0.25">
      <c r="A347" s="2710"/>
      <c r="B347" s="2710"/>
      <c r="C347" s="2710"/>
      <c r="D347" s="2710"/>
      <c r="E347" s="2710"/>
      <c r="F347" s="2710"/>
      <c r="G347" s="2710"/>
      <c r="H347" s="2710"/>
      <c r="I347" s="2710"/>
      <c r="J347" s="2710"/>
      <c r="K347" s="2710"/>
      <c r="L347" s="2710"/>
      <c r="M347" s="2710"/>
      <c r="N347" s="2710"/>
      <c r="O347" s="2710"/>
      <c r="P347" s="2710"/>
      <c r="Q347" s="2710"/>
      <c r="R347" s="2710"/>
      <c r="S347" s="2710"/>
      <c r="T347" s="2710"/>
      <c r="U347" s="2710"/>
      <c r="V347" s="2710"/>
      <c r="W347" s="2710"/>
      <c r="X347" s="2710"/>
      <c r="Y347" s="2710"/>
      <c r="Z347" s="2710"/>
      <c r="AA347" s="2710"/>
      <c r="AB347" s="2710"/>
      <c r="AC347" s="2710"/>
      <c r="AD347" s="2710"/>
      <c r="AE347" s="2710"/>
      <c r="AF347" s="2710"/>
      <c r="AG347" s="2710"/>
      <c r="AH347" s="2710"/>
      <c r="AI347" s="2710"/>
      <c r="AJ347" s="2710"/>
      <c r="AK347" s="2710"/>
      <c r="AL347" s="2710"/>
      <c r="AM347" s="2710"/>
      <c r="AN347" s="2710"/>
      <c r="AO347" s="2710"/>
      <c r="AP347" s="2710"/>
      <c r="AQ347" s="2710"/>
      <c r="AR347" s="2710"/>
      <c r="AS347" s="2710"/>
      <c r="AT347" s="2710"/>
      <c r="AU347" s="2710"/>
      <c r="AV347" s="2710"/>
      <c r="AW347" s="2710"/>
      <c r="AX347" s="2710"/>
      <c r="AY347" s="2710"/>
      <c r="AZ347" s="2710"/>
      <c r="BA347" s="2710"/>
      <c r="BB347" s="2710"/>
      <c r="BC347" s="2710"/>
      <c r="BD347" s="2710"/>
      <c r="BE347" s="2710"/>
      <c r="BF347" s="2710"/>
      <c r="BG347" s="2710"/>
      <c r="BH347" s="2710"/>
      <c r="BI347" s="2710"/>
      <c r="BJ347" s="2710"/>
      <c r="BK347" s="2710"/>
      <c r="BL347" s="2710"/>
      <c r="BM347" s="2710"/>
      <c r="BN347" s="2710"/>
      <c r="BO347" s="2710"/>
      <c r="BP347" s="2710"/>
      <c r="BQ347" s="2710"/>
      <c r="BR347" s="2710"/>
      <c r="BS347" s="2710"/>
      <c r="BT347" s="2710"/>
    </row>
    <row r="348" spans="1:72" x14ac:dyDescent="0.25">
      <c r="A348" s="2710"/>
      <c r="B348" s="2710"/>
      <c r="C348" s="2710"/>
      <c r="D348" s="2710"/>
      <c r="E348" s="2710"/>
      <c r="F348" s="2710"/>
      <c r="G348" s="2710"/>
      <c r="H348" s="2710"/>
      <c r="I348" s="2710"/>
      <c r="J348" s="2710"/>
      <c r="K348" s="2710"/>
      <c r="L348" s="2710"/>
      <c r="M348" s="2710"/>
      <c r="N348" s="2710"/>
      <c r="O348" s="2710"/>
      <c r="P348" s="2710"/>
      <c r="Q348" s="2710"/>
      <c r="R348" s="2710"/>
      <c r="S348" s="2710"/>
      <c r="T348" s="2710"/>
      <c r="U348" s="2710"/>
      <c r="V348" s="2710"/>
      <c r="W348" s="2710"/>
      <c r="X348" s="2710"/>
      <c r="Y348" s="2710"/>
      <c r="Z348" s="2710"/>
      <c r="AA348" s="2710"/>
      <c r="AB348" s="2710"/>
      <c r="AC348" s="2710"/>
      <c r="AD348" s="2710"/>
      <c r="AE348" s="2710"/>
      <c r="AF348" s="2710"/>
      <c r="AG348" s="2710"/>
      <c r="AH348" s="2710"/>
      <c r="AI348" s="2710"/>
      <c r="AJ348" s="2710"/>
      <c r="AK348" s="2710"/>
      <c r="AL348" s="2710"/>
      <c r="AM348" s="2710"/>
      <c r="AN348" s="2710"/>
      <c r="AO348" s="2710"/>
      <c r="AP348" s="2710"/>
      <c r="AQ348" s="2710"/>
      <c r="AR348" s="2710"/>
      <c r="AS348" s="2710"/>
      <c r="AT348" s="2710"/>
      <c r="AU348" s="2710"/>
      <c r="AV348" s="2710"/>
      <c r="AW348" s="2710"/>
      <c r="AX348" s="2710"/>
      <c r="AY348" s="2710"/>
      <c r="AZ348" s="2710"/>
      <c r="BA348" s="2710"/>
      <c r="BB348" s="2710"/>
      <c r="BC348" s="2710"/>
      <c r="BD348" s="2710"/>
      <c r="BE348" s="2710"/>
      <c r="BF348" s="2710"/>
      <c r="BG348" s="2710"/>
      <c r="BH348" s="2710"/>
      <c r="BI348" s="2710"/>
      <c r="BJ348" s="2710"/>
      <c r="BK348" s="2710"/>
      <c r="BL348" s="2710"/>
      <c r="BM348" s="2710"/>
      <c r="BN348" s="2710"/>
      <c r="BO348" s="2710"/>
      <c r="BP348" s="2710"/>
      <c r="BQ348" s="2710"/>
      <c r="BR348" s="2710"/>
      <c r="BS348" s="2710"/>
      <c r="BT348" s="2710"/>
    </row>
    <row r="349" spans="1:72" x14ac:dyDescent="0.25">
      <c r="A349" s="2710"/>
      <c r="B349" s="2710"/>
      <c r="C349" s="2710"/>
      <c r="D349" s="2710"/>
      <c r="E349" s="2710"/>
      <c r="F349" s="2710"/>
      <c r="G349" s="2710"/>
      <c r="H349" s="2710"/>
      <c r="I349" s="2710"/>
      <c r="J349" s="2710"/>
      <c r="K349" s="2710"/>
      <c r="L349" s="2710"/>
      <c r="M349" s="2710"/>
      <c r="N349" s="2710"/>
      <c r="O349" s="2710"/>
      <c r="P349" s="2710"/>
      <c r="Q349" s="2710"/>
      <c r="R349" s="2710"/>
      <c r="S349" s="2710"/>
      <c r="T349" s="2710"/>
      <c r="U349" s="2710"/>
      <c r="V349" s="2710"/>
      <c r="W349" s="2710"/>
      <c r="X349" s="2710"/>
      <c r="Y349" s="2710"/>
      <c r="Z349" s="2710"/>
      <c r="AA349" s="2710"/>
      <c r="AB349" s="2710"/>
      <c r="AC349" s="2710"/>
      <c r="AD349" s="2710"/>
      <c r="AE349" s="2710"/>
      <c r="AF349" s="2710"/>
      <c r="AG349" s="2710"/>
      <c r="AH349" s="2710"/>
      <c r="AI349" s="2710"/>
      <c r="AJ349" s="2710"/>
      <c r="AK349" s="2710"/>
      <c r="AL349" s="2710"/>
      <c r="AM349" s="2710"/>
      <c r="AN349" s="2710"/>
      <c r="AO349" s="2710"/>
      <c r="AP349" s="2710"/>
      <c r="AQ349" s="2710"/>
      <c r="AR349" s="2710"/>
      <c r="AS349" s="2710"/>
      <c r="AT349" s="2710"/>
      <c r="AU349" s="2710"/>
      <c r="AV349" s="2710"/>
      <c r="AW349" s="2710"/>
      <c r="AX349" s="2710"/>
      <c r="AY349" s="2710"/>
      <c r="AZ349" s="2710"/>
      <c r="BA349" s="2710"/>
      <c r="BB349" s="2710"/>
      <c r="BC349" s="2710"/>
      <c r="BD349" s="2710"/>
      <c r="BE349" s="2710"/>
      <c r="BF349" s="2710"/>
      <c r="BG349" s="2710"/>
      <c r="BH349" s="2710"/>
      <c r="BI349" s="2710"/>
      <c r="BJ349" s="2710"/>
      <c r="BK349" s="2710"/>
      <c r="BL349" s="2710"/>
      <c r="BM349" s="2710"/>
      <c r="BN349" s="2710"/>
      <c r="BO349" s="2710"/>
      <c r="BP349" s="2710"/>
      <c r="BQ349" s="2710"/>
      <c r="BR349" s="2710"/>
      <c r="BS349" s="2710"/>
      <c r="BT349" s="2710"/>
    </row>
    <row r="350" spans="1:72" x14ac:dyDescent="0.25">
      <c r="A350" s="2710"/>
      <c r="B350" s="2710"/>
      <c r="C350" s="2710"/>
      <c r="D350" s="2710"/>
      <c r="E350" s="2710"/>
      <c r="F350" s="2710"/>
      <c r="G350" s="2710"/>
      <c r="H350" s="2710"/>
      <c r="I350" s="2710"/>
      <c r="J350" s="2710"/>
      <c r="K350" s="2710"/>
      <c r="L350" s="2710"/>
      <c r="M350" s="2710"/>
      <c r="N350" s="2710"/>
      <c r="O350" s="2710"/>
      <c r="P350" s="2710"/>
      <c r="Q350" s="2710"/>
      <c r="R350" s="2710"/>
      <c r="S350" s="2710"/>
      <c r="T350" s="2710"/>
      <c r="U350" s="2710"/>
      <c r="V350" s="2710"/>
      <c r="W350" s="2710"/>
      <c r="X350" s="2710"/>
      <c r="Y350" s="2710"/>
      <c r="Z350" s="2710"/>
      <c r="AA350" s="2710"/>
      <c r="AB350" s="2710"/>
      <c r="AC350" s="2710"/>
      <c r="AD350" s="2710"/>
      <c r="AE350" s="2710"/>
      <c r="AF350" s="2710"/>
      <c r="AG350" s="2710"/>
      <c r="AH350" s="2710"/>
      <c r="AI350" s="2710"/>
      <c r="AJ350" s="2710"/>
      <c r="AK350" s="2710"/>
      <c r="AL350" s="2710"/>
      <c r="AM350" s="2710"/>
      <c r="AN350" s="2710"/>
      <c r="AO350" s="2710"/>
      <c r="AP350" s="2710"/>
      <c r="AQ350" s="2710"/>
      <c r="AR350" s="2710"/>
      <c r="AS350" s="2710"/>
      <c r="AT350" s="2710"/>
      <c r="AU350" s="2710"/>
      <c r="AV350" s="2710"/>
      <c r="AW350" s="2710"/>
      <c r="AX350" s="2710"/>
      <c r="AY350" s="2710"/>
      <c r="AZ350" s="2710"/>
      <c r="BA350" s="2710"/>
      <c r="BB350" s="2710"/>
      <c r="BC350" s="2710"/>
      <c r="BD350" s="2710"/>
      <c r="BE350" s="2710"/>
      <c r="BF350" s="2710"/>
      <c r="BG350" s="2710"/>
      <c r="BH350" s="2710"/>
      <c r="BI350" s="2710"/>
      <c r="BJ350" s="2710"/>
      <c r="BK350" s="2710"/>
      <c r="BL350" s="2710"/>
      <c r="BM350" s="2710"/>
      <c r="BN350" s="2710"/>
      <c r="BO350" s="2710"/>
      <c r="BP350" s="2710"/>
      <c r="BQ350" s="2710"/>
      <c r="BR350" s="2710"/>
      <c r="BS350" s="2710"/>
      <c r="BT350" s="2710"/>
    </row>
    <row r="351" spans="1:72" x14ac:dyDescent="0.25">
      <c r="A351" s="2710"/>
      <c r="B351" s="2710"/>
      <c r="C351" s="2710"/>
      <c r="D351" s="2710"/>
      <c r="E351" s="2710"/>
      <c r="F351" s="2710"/>
      <c r="G351" s="2710"/>
      <c r="H351" s="2710"/>
      <c r="I351" s="2710"/>
      <c r="J351" s="2710"/>
      <c r="K351" s="2710"/>
      <c r="L351" s="2710"/>
      <c r="M351" s="2710"/>
      <c r="N351" s="2710"/>
      <c r="O351" s="2710"/>
      <c r="P351" s="2710"/>
      <c r="Q351" s="2710"/>
      <c r="R351" s="2710"/>
      <c r="S351" s="2710"/>
      <c r="T351" s="2710"/>
      <c r="U351" s="2710"/>
      <c r="V351" s="2710"/>
      <c r="W351" s="2710"/>
      <c r="X351" s="2710"/>
      <c r="Y351" s="2710"/>
      <c r="Z351" s="2710"/>
      <c r="AA351" s="2710"/>
      <c r="AB351" s="2710"/>
      <c r="AC351" s="2710"/>
      <c r="AD351" s="2710"/>
      <c r="AE351" s="2710"/>
      <c r="AF351" s="2710"/>
      <c r="AG351" s="2710"/>
      <c r="AH351" s="2710"/>
      <c r="AI351" s="2710"/>
      <c r="AJ351" s="2710"/>
      <c r="AK351" s="2710"/>
      <c r="AL351" s="2710"/>
      <c r="AM351" s="2710"/>
      <c r="AN351" s="2710"/>
      <c r="AO351" s="2710"/>
      <c r="AP351" s="2710"/>
      <c r="AQ351" s="2710"/>
      <c r="AR351" s="2710"/>
      <c r="AS351" s="2710"/>
      <c r="AT351" s="2710"/>
      <c r="AU351" s="2710"/>
      <c r="AV351" s="2710"/>
      <c r="AW351" s="2710"/>
      <c r="AX351" s="2710"/>
      <c r="AY351" s="2710"/>
      <c r="AZ351" s="2710"/>
      <c r="BA351" s="2710"/>
      <c r="BB351" s="2710"/>
      <c r="BC351" s="2710"/>
      <c r="BD351" s="2710"/>
      <c r="BE351" s="2710"/>
      <c r="BF351" s="2710"/>
      <c r="BG351" s="2710"/>
      <c r="BH351" s="2710"/>
      <c r="BI351" s="2710"/>
      <c r="BJ351" s="2710"/>
      <c r="BK351" s="2710"/>
      <c r="BL351" s="2710"/>
      <c r="BM351" s="2710"/>
      <c r="BN351" s="2710"/>
      <c r="BO351" s="2710"/>
      <c r="BP351" s="2710"/>
      <c r="BQ351" s="2710"/>
      <c r="BR351" s="2710"/>
      <c r="BS351" s="2710"/>
      <c r="BT351" s="2710"/>
    </row>
    <row r="352" spans="1:72" x14ac:dyDescent="0.25">
      <c r="A352" s="2710"/>
      <c r="B352" s="2710"/>
      <c r="C352" s="2710"/>
      <c r="D352" s="2710"/>
      <c r="E352" s="2710"/>
      <c r="F352" s="2710"/>
      <c r="G352" s="2710"/>
      <c r="H352" s="2710"/>
      <c r="I352" s="2710"/>
      <c r="J352" s="2710"/>
      <c r="K352" s="2710"/>
      <c r="L352" s="2710"/>
      <c r="M352" s="2710"/>
      <c r="N352" s="2710"/>
      <c r="O352" s="2710"/>
      <c r="P352" s="2710"/>
      <c r="Q352" s="2710"/>
      <c r="R352" s="2710"/>
      <c r="S352" s="2710"/>
      <c r="T352" s="2710"/>
      <c r="U352" s="2710"/>
      <c r="V352" s="2710"/>
      <c r="W352" s="2710"/>
      <c r="X352" s="2710"/>
      <c r="Y352" s="2710"/>
      <c r="Z352" s="2710"/>
      <c r="AA352" s="2710"/>
      <c r="AB352" s="2710"/>
      <c r="AC352" s="2710"/>
      <c r="AD352" s="2710"/>
      <c r="AE352" s="2710"/>
      <c r="AF352" s="2710"/>
      <c r="AG352" s="2710"/>
      <c r="AH352" s="2710"/>
      <c r="AI352" s="2710"/>
      <c r="AJ352" s="2710"/>
      <c r="AK352" s="2710"/>
      <c r="AL352" s="2710"/>
      <c r="AM352" s="2710"/>
      <c r="AN352" s="2710"/>
      <c r="AO352" s="2710"/>
      <c r="AP352" s="2710"/>
      <c r="AQ352" s="2710"/>
      <c r="AR352" s="2710"/>
      <c r="AS352" s="2710"/>
      <c r="AT352" s="2710"/>
      <c r="AU352" s="2710"/>
      <c r="AV352" s="2710"/>
      <c r="AW352" s="2710"/>
      <c r="AX352" s="2710"/>
      <c r="AY352" s="2710"/>
      <c r="AZ352" s="2710"/>
      <c r="BA352" s="2710"/>
      <c r="BB352" s="2710"/>
      <c r="BC352" s="2710"/>
      <c r="BD352" s="2710"/>
      <c r="BE352" s="2710"/>
      <c r="BF352" s="2710"/>
      <c r="BG352" s="2710"/>
      <c r="BH352" s="2710"/>
      <c r="BI352" s="2710"/>
      <c r="BJ352" s="2710"/>
      <c r="BK352" s="2710"/>
      <c r="BL352" s="2710"/>
      <c r="BM352" s="2710"/>
      <c r="BN352" s="2710"/>
      <c r="BO352" s="2710"/>
      <c r="BP352" s="2710"/>
      <c r="BQ352" s="2710"/>
      <c r="BR352" s="2710"/>
      <c r="BS352" s="2710"/>
      <c r="BT352" s="2710"/>
    </row>
    <row r="353" spans="1:72" x14ac:dyDescent="0.25">
      <c r="A353" s="2710"/>
      <c r="B353" s="2710"/>
      <c r="C353" s="2710"/>
      <c r="D353" s="2710"/>
      <c r="E353" s="2710"/>
      <c r="F353" s="2710"/>
      <c r="G353" s="2710"/>
      <c r="H353" s="2710"/>
      <c r="I353" s="2710"/>
      <c r="J353" s="2710"/>
      <c r="K353" s="2710"/>
      <c r="L353" s="2710"/>
      <c r="M353" s="2710"/>
      <c r="N353" s="2710"/>
      <c r="O353" s="2710"/>
      <c r="P353" s="2710"/>
      <c r="Q353" s="2710"/>
      <c r="R353" s="2710"/>
      <c r="S353" s="2710"/>
      <c r="T353" s="2710"/>
      <c r="U353" s="2710"/>
      <c r="V353" s="2710"/>
      <c r="W353" s="2710"/>
      <c r="X353" s="2710"/>
      <c r="Y353" s="2710"/>
      <c r="Z353" s="2710"/>
      <c r="AA353" s="2710"/>
      <c r="AB353" s="2710"/>
      <c r="AC353" s="2710"/>
      <c r="AD353" s="2710"/>
      <c r="AE353" s="2710"/>
      <c r="AF353" s="2710"/>
      <c r="AG353" s="2710"/>
      <c r="AH353" s="2710"/>
      <c r="AI353" s="2710"/>
      <c r="AJ353" s="2710"/>
      <c r="AK353" s="2710"/>
      <c r="AL353" s="2710"/>
      <c r="AM353" s="2710"/>
      <c r="AN353" s="2710"/>
      <c r="AO353" s="2710"/>
      <c r="AP353" s="2710"/>
      <c r="AQ353" s="2710"/>
      <c r="AR353" s="2710"/>
      <c r="AS353" s="2710"/>
      <c r="AT353" s="2710"/>
      <c r="AU353" s="2710"/>
      <c r="AV353" s="2710"/>
      <c r="AW353" s="2710"/>
      <c r="AX353" s="2710"/>
      <c r="AY353" s="2710"/>
      <c r="AZ353" s="2710"/>
      <c r="BA353" s="2710"/>
      <c r="BB353" s="2710"/>
      <c r="BC353" s="2710"/>
      <c r="BD353" s="2710"/>
      <c r="BE353" s="2710"/>
      <c r="BF353" s="2710"/>
      <c r="BG353" s="2710"/>
      <c r="BH353" s="2710"/>
      <c r="BI353" s="2710"/>
      <c r="BJ353" s="2710"/>
      <c r="BK353" s="2710"/>
      <c r="BL353" s="2710"/>
      <c r="BM353" s="2710"/>
      <c r="BN353" s="2710"/>
      <c r="BO353" s="2710"/>
      <c r="BP353" s="2710"/>
      <c r="BQ353" s="2710"/>
      <c r="BR353" s="2710"/>
      <c r="BS353" s="2710"/>
      <c r="BT353" s="2710"/>
    </row>
    <row r="354" spans="1:72" x14ac:dyDescent="0.25">
      <c r="A354" s="2710"/>
      <c r="B354" s="2710"/>
      <c r="C354" s="2710"/>
      <c r="D354" s="2710"/>
      <c r="E354" s="2710"/>
      <c r="F354" s="2710"/>
      <c r="G354" s="2710"/>
      <c r="H354" s="2710"/>
      <c r="I354" s="2710"/>
      <c r="J354" s="2710"/>
      <c r="K354" s="2710"/>
      <c r="L354" s="2710"/>
      <c r="M354" s="2710"/>
      <c r="N354" s="2710"/>
      <c r="O354" s="2710"/>
      <c r="P354" s="2710"/>
      <c r="Q354" s="2710"/>
      <c r="R354" s="2710"/>
      <c r="S354" s="2710"/>
      <c r="T354" s="2710"/>
      <c r="U354" s="2710"/>
      <c r="V354" s="2710"/>
      <c r="W354" s="2710"/>
      <c r="X354" s="2710"/>
      <c r="Y354" s="2710"/>
      <c r="Z354" s="2710"/>
      <c r="AA354" s="2710"/>
      <c r="AB354" s="2710"/>
      <c r="AC354" s="2710"/>
      <c r="AD354" s="2710"/>
      <c r="AE354" s="2710"/>
      <c r="AF354" s="2710"/>
      <c r="AG354" s="2710"/>
      <c r="AH354" s="2710"/>
      <c r="AI354" s="2710"/>
      <c r="AJ354" s="2710"/>
      <c r="AK354" s="2710"/>
      <c r="AL354" s="2710"/>
      <c r="AM354" s="2710"/>
      <c r="AN354" s="2710"/>
      <c r="AO354" s="2710"/>
      <c r="AP354" s="2710"/>
      <c r="AQ354" s="2710"/>
      <c r="AR354" s="2710"/>
      <c r="AS354" s="2710"/>
      <c r="AT354" s="2710"/>
      <c r="AU354" s="2710"/>
      <c r="AV354" s="2710"/>
      <c r="AW354" s="2710"/>
      <c r="AX354" s="2710"/>
      <c r="AY354" s="2710"/>
      <c r="AZ354" s="2710"/>
      <c r="BA354" s="2710"/>
      <c r="BB354" s="2710"/>
      <c r="BC354" s="2710"/>
      <c r="BD354" s="2710"/>
      <c r="BE354" s="2710"/>
      <c r="BF354" s="2710"/>
      <c r="BG354" s="2710"/>
      <c r="BH354" s="2710"/>
      <c r="BI354" s="2710"/>
      <c r="BJ354" s="2710"/>
      <c r="BK354" s="2710"/>
      <c r="BL354" s="2710"/>
      <c r="BM354" s="2710"/>
      <c r="BN354" s="2710"/>
      <c r="BO354" s="2710"/>
      <c r="BP354" s="2710"/>
      <c r="BQ354" s="2710"/>
      <c r="BR354" s="2710"/>
      <c r="BS354" s="2710"/>
      <c r="BT354" s="2710"/>
    </row>
    <row r="355" spans="1:72" x14ac:dyDescent="0.25">
      <c r="A355" s="2710"/>
      <c r="B355" s="2710"/>
      <c r="C355" s="2710"/>
      <c r="D355" s="2710"/>
      <c r="E355" s="2710"/>
      <c r="F355" s="2710"/>
      <c r="G355" s="2710"/>
      <c r="H355" s="2710"/>
      <c r="I355" s="2710"/>
      <c r="J355" s="2710"/>
      <c r="K355" s="2710"/>
      <c r="L355" s="2710"/>
      <c r="M355" s="2710"/>
      <c r="N355" s="2710"/>
      <c r="O355" s="2710"/>
      <c r="P355" s="2710"/>
      <c r="Q355" s="2710"/>
      <c r="R355" s="2710"/>
      <c r="S355" s="2710"/>
      <c r="T355" s="2710"/>
      <c r="U355" s="2710"/>
      <c r="V355" s="2710"/>
      <c r="W355" s="2710"/>
      <c r="X355" s="2710"/>
      <c r="Y355" s="2710"/>
      <c r="Z355" s="2710"/>
      <c r="AA355" s="2710"/>
      <c r="AB355" s="2710"/>
      <c r="AC355" s="2710"/>
      <c r="AD355" s="2710"/>
      <c r="AE355" s="2710"/>
      <c r="AF355" s="2710"/>
      <c r="AG355" s="2710"/>
      <c r="AH355" s="2710"/>
      <c r="AI355" s="2710"/>
      <c r="AJ355" s="2710"/>
      <c r="AK355" s="2710"/>
      <c r="AL355" s="2710"/>
      <c r="AM355" s="2710"/>
      <c r="AN355" s="2710"/>
      <c r="AO355" s="2710"/>
      <c r="AP355" s="2710"/>
      <c r="AQ355" s="2710"/>
      <c r="AR355" s="2710"/>
      <c r="AS355" s="2710"/>
      <c r="AT355" s="2710"/>
      <c r="AU355" s="2710"/>
      <c r="AV355" s="2710"/>
      <c r="AW355" s="2710"/>
      <c r="AX355" s="2710"/>
      <c r="AY355" s="2710"/>
      <c r="AZ355" s="2710"/>
      <c r="BA355" s="2710"/>
      <c r="BB355" s="2710"/>
      <c r="BC355" s="2710"/>
      <c r="BD355" s="2710"/>
      <c r="BE355" s="2710"/>
      <c r="BF355" s="2710"/>
      <c r="BG355" s="2710"/>
      <c r="BH355" s="2710"/>
      <c r="BI355" s="2710"/>
      <c r="BJ355" s="2710"/>
      <c r="BK355" s="2710"/>
      <c r="BL355" s="2710"/>
      <c r="BM355" s="2710"/>
      <c r="BN355" s="2710"/>
      <c r="BO355" s="2710"/>
      <c r="BP355" s="2710"/>
      <c r="BQ355" s="2710"/>
      <c r="BR355" s="2710"/>
      <c r="BS355" s="2710"/>
      <c r="BT355" s="2710"/>
    </row>
    <row r="356" spans="1:72" x14ac:dyDescent="0.25">
      <c r="A356" s="2710"/>
      <c r="B356" s="2710"/>
      <c r="C356" s="2710"/>
      <c r="D356" s="2710"/>
      <c r="E356" s="2710"/>
      <c r="F356" s="2710"/>
      <c r="G356" s="2710"/>
      <c r="H356" s="2710"/>
      <c r="I356" s="2710"/>
      <c r="J356" s="2710"/>
      <c r="K356" s="2710"/>
      <c r="L356" s="2710"/>
      <c r="M356" s="2710"/>
      <c r="N356" s="2710"/>
      <c r="O356" s="2710"/>
      <c r="P356" s="2710"/>
      <c r="Q356" s="2710"/>
      <c r="R356" s="2710"/>
      <c r="S356" s="2710"/>
      <c r="T356" s="2710"/>
      <c r="U356" s="2710"/>
      <c r="V356" s="2710"/>
      <c r="W356" s="2710"/>
      <c r="X356" s="2710"/>
      <c r="Y356" s="2710"/>
      <c r="Z356" s="2710"/>
      <c r="AA356" s="2710"/>
      <c r="AB356" s="2710"/>
      <c r="AC356" s="2710"/>
      <c r="AD356" s="2710"/>
      <c r="AE356" s="2710"/>
      <c r="AF356" s="2710"/>
      <c r="AG356" s="2710"/>
      <c r="AH356" s="2710"/>
      <c r="AI356" s="2710"/>
      <c r="AJ356" s="2710"/>
      <c r="AK356" s="2710"/>
      <c r="AL356" s="2710"/>
      <c r="AM356" s="2710"/>
      <c r="AN356" s="2710"/>
      <c r="AO356" s="2710"/>
      <c r="AP356" s="2710"/>
      <c r="AQ356" s="2710"/>
      <c r="AR356" s="2710"/>
      <c r="AS356" s="2710"/>
      <c r="AT356" s="2710"/>
      <c r="AU356" s="2710"/>
      <c r="AV356" s="2710"/>
      <c r="AW356" s="2710"/>
      <c r="AX356" s="2710"/>
      <c r="AY356" s="2710"/>
      <c r="AZ356" s="2710"/>
      <c r="BA356" s="2710"/>
      <c r="BB356" s="2710"/>
      <c r="BC356" s="2710"/>
      <c r="BD356" s="2710"/>
      <c r="BE356" s="2710"/>
      <c r="BF356" s="2710"/>
      <c r="BG356" s="2710"/>
      <c r="BH356" s="2710"/>
      <c r="BI356" s="2710"/>
      <c r="BJ356" s="2710"/>
      <c r="BK356" s="2710"/>
      <c r="BL356" s="2710"/>
      <c r="BM356" s="2710"/>
      <c r="BN356" s="2710"/>
      <c r="BO356" s="2710"/>
      <c r="BP356" s="2710"/>
      <c r="BQ356" s="2710"/>
      <c r="BR356" s="2710"/>
      <c r="BS356" s="2710"/>
      <c r="BT356" s="2710"/>
    </row>
    <row r="357" spans="1:72" x14ac:dyDescent="0.25">
      <c r="A357" s="2710"/>
      <c r="B357" s="2710"/>
      <c r="C357" s="2710"/>
      <c r="D357" s="2710"/>
      <c r="E357" s="2710"/>
      <c r="F357" s="2710"/>
      <c r="G357" s="2710"/>
      <c r="H357" s="2710"/>
      <c r="I357" s="2710"/>
      <c r="J357" s="2710"/>
      <c r="K357" s="2710"/>
      <c r="L357" s="2710"/>
      <c r="M357" s="2710"/>
      <c r="N357" s="2710"/>
      <c r="O357" s="2710"/>
      <c r="P357" s="2710"/>
      <c r="Q357" s="2710"/>
      <c r="R357" s="2710"/>
      <c r="S357" s="2710"/>
      <c r="T357" s="2710"/>
      <c r="U357" s="2710"/>
      <c r="V357" s="2710"/>
      <c r="W357" s="2710"/>
      <c r="X357" s="2710"/>
      <c r="Y357" s="2710"/>
      <c r="Z357" s="2710"/>
      <c r="AA357" s="2710"/>
      <c r="AB357" s="2710"/>
      <c r="AC357" s="2710"/>
      <c r="AD357" s="2710"/>
      <c r="AE357" s="2710"/>
      <c r="AF357" s="2710"/>
      <c r="AG357" s="2710"/>
      <c r="AH357" s="2710"/>
      <c r="AI357" s="2710"/>
      <c r="AJ357" s="2710"/>
      <c r="AK357" s="2710"/>
      <c r="AL357" s="2710"/>
      <c r="AM357" s="2710"/>
      <c r="AN357" s="2710"/>
      <c r="AO357" s="2710"/>
      <c r="AP357" s="2710"/>
      <c r="AQ357" s="2710"/>
      <c r="AR357" s="2710"/>
      <c r="AS357" s="2710"/>
      <c r="AT357" s="2710"/>
      <c r="AU357" s="2710"/>
      <c r="AV357" s="2710"/>
      <c r="AW357" s="2710"/>
      <c r="AX357" s="2710"/>
      <c r="AY357" s="2710"/>
      <c r="AZ357" s="2710"/>
      <c r="BA357" s="2710"/>
      <c r="BB357" s="2710"/>
      <c r="BC357" s="2710"/>
      <c r="BD357" s="2710"/>
      <c r="BE357" s="2710"/>
      <c r="BF357" s="2710"/>
      <c r="BG357" s="2710"/>
      <c r="BH357" s="2710"/>
      <c r="BI357" s="2710"/>
      <c r="BJ357" s="2710"/>
      <c r="BK357" s="2710"/>
      <c r="BL357" s="2710"/>
      <c r="BM357" s="2710"/>
      <c r="BN357" s="2710"/>
      <c r="BO357" s="2710"/>
      <c r="BP357" s="2710"/>
      <c r="BQ357" s="2710"/>
      <c r="BR357" s="2710"/>
      <c r="BS357" s="2710"/>
      <c r="BT357" s="2710"/>
    </row>
    <row r="358" spans="1:72" x14ac:dyDescent="0.25">
      <c r="A358" s="2710"/>
      <c r="B358" s="2710"/>
      <c r="C358" s="2710"/>
      <c r="D358" s="2710"/>
      <c r="E358" s="2710"/>
      <c r="F358" s="2710"/>
      <c r="G358" s="2710"/>
      <c r="H358" s="2710"/>
      <c r="I358" s="2710"/>
      <c r="J358" s="2710"/>
      <c r="K358" s="2710"/>
      <c r="L358" s="2710"/>
      <c r="M358" s="2710"/>
      <c r="N358" s="2710"/>
      <c r="O358" s="2710"/>
      <c r="P358" s="2710"/>
      <c r="Q358" s="2710"/>
      <c r="R358" s="2710"/>
      <c r="S358" s="2710"/>
      <c r="T358" s="2710"/>
      <c r="U358" s="2710"/>
      <c r="V358" s="2710"/>
      <c r="W358" s="2710"/>
      <c r="X358" s="2710"/>
      <c r="Y358" s="2710"/>
      <c r="Z358" s="2710"/>
      <c r="AA358" s="2710"/>
      <c r="AB358" s="2710"/>
      <c r="AC358" s="2710"/>
      <c r="AD358" s="2710"/>
      <c r="AE358" s="2710"/>
      <c r="AF358" s="2710"/>
      <c r="AG358" s="2710"/>
      <c r="AH358" s="2710"/>
      <c r="AI358" s="2710"/>
      <c r="AJ358" s="2710"/>
      <c r="AK358" s="2710"/>
      <c r="AL358" s="2710"/>
      <c r="AM358" s="2710"/>
      <c r="AN358" s="2710"/>
      <c r="AO358" s="2710"/>
      <c r="AP358" s="2710"/>
      <c r="AQ358" s="2710"/>
      <c r="AR358" s="2710"/>
      <c r="AS358" s="2710"/>
      <c r="AT358" s="2710"/>
      <c r="AU358" s="2710"/>
      <c r="AV358" s="2710"/>
      <c r="AW358" s="2710"/>
      <c r="AX358" s="2710"/>
      <c r="AY358" s="2710"/>
      <c r="AZ358" s="2710"/>
      <c r="BA358" s="2710"/>
      <c r="BB358" s="2710"/>
      <c r="BC358" s="2710"/>
      <c r="BD358" s="2710"/>
      <c r="BE358" s="2710"/>
      <c r="BF358" s="2710"/>
      <c r="BG358" s="2710"/>
      <c r="BH358" s="2710"/>
      <c r="BI358" s="2710"/>
      <c r="BJ358" s="2710"/>
      <c r="BK358" s="2710"/>
      <c r="BL358" s="2710"/>
      <c r="BM358" s="2710"/>
      <c r="BN358" s="2710"/>
      <c r="BO358" s="2710"/>
      <c r="BP358" s="2710"/>
      <c r="BQ358" s="2710"/>
      <c r="BR358" s="2710"/>
      <c r="BS358" s="2710"/>
      <c r="BT358" s="2710"/>
    </row>
    <row r="359" spans="1:72" x14ac:dyDescent="0.25">
      <c r="A359" s="2710"/>
      <c r="B359" s="2710"/>
      <c r="C359" s="2710"/>
      <c r="D359" s="2710"/>
      <c r="E359" s="2710"/>
      <c r="F359" s="2710"/>
      <c r="G359" s="2710"/>
      <c r="H359" s="2710"/>
      <c r="I359" s="2710"/>
      <c r="J359" s="2710"/>
      <c r="K359" s="2710"/>
      <c r="L359" s="2710"/>
      <c r="M359" s="2710"/>
      <c r="N359" s="2710"/>
      <c r="O359" s="2710"/>
      <c r="P359" s="2710"/>
      <c r="Q359" s="2710"/>
      <c r="R359" s="2710"/>
      <c r="S359" s="2710"/>
      <c r="T359" s="2710"/>
      <c r="U359" s="2710"/>
      <c r="V359" s="2710"/>
      <c r="W359" s="2710"/>
      <c r="X359" s="2710"/>
      <c r="Y359" s="2710"/>
      <c r="Z359" s="2710"/>
      <c r="AA359" s="2710"/>
      <c r="AB359" s="2710"/>
      <c r="AC359" s="2710"/>
      <c r="AD359" s="2710"/>
      <c r="AE359" s="2710"/>
      <c r="AF359" s="2710"/>
      <c r="AG359" s="2710"/>
      <c r="AH359" s="2710"/>
      <c r="AI359" s="2710"/>
      <c r="AJ359" s="2710"/>
      <c r="AK359" s="2710"/>
      <c r="AL359" s="2710"/>
      <c r="AM359" s="2710"/>
      <c r="AN359" s="2710"/>
      <c r="AO359" s="2710"/>
      <c r="AP359" s="2710"/>
      <c r="AQ359" s="2710"/>
      <c r="AR359" s="2710"/>
      <c r="AS359" s="2710"/>
      <c r="AT359" s="2710"/>
      <c r="AU359" s="2710"/>
      <c r="AV359" s="2710"/>
      <c r="AW359" s="2710"/>
      <c r="AX359" s="2710"/>
      <c r="AY359" s="2710"/>
      <c r="AZ359" s="2710"/>
      <c r="BA359" s="2710"/>
      <c r="BB359" s="2710"/>
      <c r="BC359" s="2710"/>
      <c r="BD359" s="2710"/>
      <c r="BE359" s="2710"/>
      <c r="BF359" s="2710"/>
      <c r="BG359" s="2710"/>
      <c r="BH359" s="2710"/>
      <c r="BI359" s="2710"/>
      <c r="BJ359" s="2710"/>
      <c r="BK359" s="2710"/>
      <c r="BL359" s="2710"/>
      <c r="BM359" s="2710"/>
      <c r="BN359" s="2710"/>
      <c r="BO359" s="2710"/>
      <c r="BP359" s="2710"/>
      <c r="BQ359" s="2710"/>
      <c r="BR359" s="2710"/>
      <c r="BS359" s="2710"/>
      <c r="BT359" s="2710"/>
    </row>
    <row r="360" spans="1:72" x14ac:dyDescent="0.25">
      <c r="A360" s="2710"/>
      <c r="B360" s="2710"/>
      <c r="C360" s="2710"/>
      <c r="D360" s="2710"/>
      <c r="E360" s="2710"/>
      <c r="F360" s="2710"/>
      <c r="G360" s="2710"/>
      <c r="H360" s="2710"/>
      <c r="I360" s="2710"/>
      <c r="J360" s="2710"/>
      <c r="K360" s="2710"/>
      <c r="L360" s="2710"/>
      <c r="M360" s="2710"/>
      <c r="N360" s="2710"/>
      <c r="O360" s="2710"/>
      <c r="P360" s="2710"/>
      <c r="Q360" s="2710"/>
      <c r="R360" s="2710"/>
      <c r="S360" s="2710"/>
      <c r="T360" s="2710"/>
      <c r="U360" s="2710"/>
      <c r="V360" s="2710"/>
      <c r="W360" s="2710"/>
      <c r="X360" s="2710"/>
      <c r="Y360" s="2710"/>
      <c r="Z360" s="2710"/>
      <c r="AA360" s="2710"/>
      <c r="AB360" s="2710"/>
      <c r="AC360" s="2710"/>
      <c r="AD360" s="2710"/>
      <c r="AE360" s="2710"/>
      <c r="AF360" s="2710"/>
      <c r="AG360" s="2710"/>
      <c r="AH360" s="2710"/>
      <c r="AI360" s="2710"/>
      <c r="AJ360" s="2710"/>
      <c r="AK360" s="2710"/>
      <c r="AL360" s="2710"/>
      <c r="AM360" s="2710"/>
      <c r="AN360" s="2710"/>
      <c r="AO360" s="2710"/>
      <c r="AP360" s="2710"/>
      <c r="AQ360" s="2710"/>
      <c r="AR360" s="2710"/>
      <c r="AS360" s="2710"/>
      <c r="AT360" s="2710"/>
      <c r="AU360" s="2710"/>
      <c r="AV360" s="2710"/>
      <c r="AW360" s="2710"/>
      <c r="AX360" s="2710"/>
      <c r="AY360" s="2710"/>
      <c r="AZ360" s="2710"/>
      <c r="BA360" s="2710"/>
      <c r="BB360" s="2710"/>
      <c r="BC360" s="2710"/>
      <c r="BD360" s="2710"/>
      <c r="BE360" s="2710"/>
      <c r="BF360" s="2710"/>
      <c r="BG360" s="2710"/>
      <c r="BH360" s="2710"/>
      <c r="BI360" s="2710"/>
      <c r="BJ360" s="2710"/>
      <c r="BK360" s="2710"/>
      <c r="BL360" s="2710"/>
      <c r="BM360" s="2710"/>
      <c r="BN360" s="2710"/>
      <c r="BO360" s="2710"/>
      <c r="BP360" s="2710"/>
      <c r="BQ360" s="2710"/>
      <c r="BR360" s="2710"/>
      <c r="BS360" s="2710"/>
      <c r="BT360" s="2710"/>
    </row>
    <row r="361" spans="1:72" x14ac:dyDescent="0.25">
      <c r="A361" s="2710"/>
      <c r="B361" s="2710"/>
      <c r="C361" s="2710"/>
      <c r="D361" s="2710"/>
      <c r="E361" s="2710"/>
      <c r="F361" s="2710"/>
      <c r="G361" s="2710"/>
      <c r="H361" s="2710"/>
      <c r="I361" s="2710"/>
      <c r="J361" s="2710"/>
      <c r="K361" s="2710"/>
      <c r="L361" s="2710"/>
      <c r="M361" s="2710"/>
      <c r="N361" s="2710"/>
      <c r="O361" s="2710"/>
      <c r="P361" s="2710"/>
      <c r="Q361" s="2710"/>
      <c r="R361" s="2710"/>
      <c r="S361" s="2710"/>
      <c r="T361" s="2710"/>
      <c r="U361" s="2710"/>
      <c r="V361" s="2710"/>
      <c r="W361" s="2710"/>
      <c r="X361" s="2710"/>
      <c r="Y361" s="2710"/>
      <c r="Z361" s="2710"/>
      <c r="AA361" s="2710"/>
      <c r="AB361" s="2710"/>
      <c r="AC361" s="2710"/>
      <c r="AD361" s="2710"/>
      <c r="AE361" s="2710"/>
      <c r="AF361" s="2710"/>
      <c r="AG361" s="2710"/>
      <c r="AH361" s="2710"/>
      <c r="AI361" s="2710"/>
      <c r="AJ361" s="2710"/>
      <c r="AK361" s="2710"/>
      <c r="AL361" s="2710"/>
      <c r="AM361" s="2710"/>
      <c r="AN361" s="2710"/>
      <c r="AO361" s="2710"/>
      <c r="AP361" s="2710"/>
      <c r="AQ361" s="2710"/>
      <c r="AR361" s="2710"/>
      <c r="AS361" s="2710"/>
      <c r="AT361" s="2710"/>
      <c r="AU361" s="2710"/>
      <c r="AV361" s="2710"/>
      <c r="AW361" s="2710"/>
      <c r="AX361" s="2710"/>
      <c r="AY361" s="2710"/>
      <c r="AZ361" s="2710"/>
      <c r="BA361" s="2710"/>
      <c r="BB361" s="2710"/>
      <c r="BC361" s="2710"/>
      <c r="BD361" s="2710"/>
      <c r="BE361" s="2710"/>
      <c r="BF361" s="2710"/>
      <c r="BG361" s="2710"/>
      <c r="BH361" s="2710"/>
      <c r="BI361" s="2710"/>
      <c r="BJ361" s="2710"/>
      <c r="BK361" s="2710"/>
      <c r="BL361" s="2710"/>
      <c r="BM361" s="2710"/>
      <c r="BN361" s="2710"/>
      <c r="BO361" s="2710"/>
      <c r="BP361" s="2710"/>
      <c r="BQ361" s="2710"/>
      <c r="BR361" s="2710"/>
      <c r="BS361" s="2710"/>
      <c r="BT361" s="2710"/>
    </row>
    <row r="362" spans="1:72" x14ac:dyDescent="0.25">
      <c r="A362" s="2710"/>
      <c r="B362" s="2710"/>
      <c r="C362" s="2710"/>
      <c r="D362" s="2710"/>
      <c r="E362" s="2710"/>
      <c r="F362" s="2710"/>
      <c r="G362" s="2710"/>
      <c r="H362" s="2710"/>
      <c r="I362" s="2710"/>
      <c r="J362" s="2710"/>
      <c r="K362" s="2710"/>
      <c r="L362" s="2710"/>
      <c r="M362" s="2710"/>
      <c r="N362" s="2710"/>
      <c r="O362" s="2710"/>
      <c r="P362" s="2710"/>
      <c r="Q362" s="2710"/>
      <c r="R362" s="2710"/>
      <c r="S362" s="2710"/>
      <c r="T362" s="2710"/>
      <c r="U362" s="2710"/>
      <c r="V362" s="2710"/>
      <c r="W362" s="2710"/>
      <c r="X362" s="2710"/>
      <c r="Y362" s="2710"/>
      <c r="Z362" s="2710"/>
      <c r="AA362" s="2710"/>
      <c r="AB362" s="2710"/>
      <c r="AC362" s="2710"/>
      <c r="AD362" s="2710"/>
      <c r="AE362" s="2710"/>
      <c r="AF362" s="2710"/>
      <c r="AG362" s="2710"/>
      <c r="AH362" s="2710"/>
      <c r="AI362" s="2710"/>
      <c r="AJ362" s="2710"/>
      <c r="AK362" s="2710"/>
      <c r="AL362" s="2710"/>
      <c r="AM362" s="2710"/>
      <c r="AN362" s="2710"/>
      <c r="AO362" s="2710"/>
      <c r="AP362" s="2710"/>
      <c r="AQ362" s="2710"/>
      <c r="AR362" s="2710"/>
      <c r="AS362" s="2710"/>
      <c r="AT362" s="2710"/>
      <c r="AU362" s="2710"/>
      <c r="AV362" s="2710"/>
      <c r="AW362" s="2710"/>
      <c r="AX362" s="2710"/>
      <c r="AY362" s="2710"/>
      <c r="AZ362" s="2710"/>
      <c r="BA362" s="2710"/>
      <c r="BB362" s="2710"/>
      <c r="BC362" s="2710"/>
      <c r="BD362" s="2710"/>
      <c r="BE362" s="2710"/>
      <c r="BF362" s="2710"/>
      <c r="BG362" s="2710"/>
      <c r="BH362" s="2710"/>
      <c r="BI362" s="2710"/>
      <c r="BJ362" s="2710"/>
      <c r="BK362" s="2710"/>
      <c r="BL362" s="2710"/>
      <c r="BM362" s="2710"/>
      <c r="BN362" s="2710"/>
      <c r="BO362" s="2710"/>
      <c r="BP362" s="2710"/>
      <c r="BQ362" s="2710"/>
      <c r="BR362" s="2710"/>
      <c r="BS362" s="2710"/>
      <c r="BT362" s="2710"/>
    </row>
    <row r="363" spans="1:72" x14ac:dyDescent="0.25">
      <c r="A363" s="2710"/>
      <c r="B363" s="2710"/>
      <c r="C363" s="2710"/>
      <c r="D363" s="2710"/>
      <c r="E363" s="2710"/>
      <c r="F363" s="2710"/>
      <c r="G363" s="2710"/>
      <c r="H363" s="2710"/>
      <c r="I363" s="2710"/>
      <c r="J363" s="2710"/>
      <c r="K363" s="2710"/>
      <c r="L363" s="2710"/>
      <c r="M363" s="2710"/>
      <c r="N363" s="2710"/>
      <c r="O363" s="2710"/>
      <c r="P363" s="2710"/>
      <c r="Q363" s="2710"/>
      <c r="R363" s="2710"/>
      <c r="S363" s="2710"/>
      <c r="T363" s="2710"/>
      <c r="U363" s="2710"/>
      <c r="V363" s="2710"/>
      <c r="W363" s="2710"/>
      <c r="X363" s="2710"/>
      <c r="Y363" s="2710"/>
      <c r="Z363" s="2710"/>
      <c r="AA363" s="2710"/>
      <c r="AB363" s="2710"/>
      <c r="AC363" s="2710"/>
      <c r="AD363" s="2710"/>
      <c r="AE363" s="2710"/>
      <c r="AF363" s="2710"/>
      <c r="AG363" s="2710"/>
      <c r="AH363" s="2710"/>
      <c r="AI363" s="2710"/>
      <c r="AJ363" s="2710"/>
      <c r="AK363" s="2710"/>
      <c r="AL363" s="2710"/>
      <c r="AM363" s="2710"/>
      <c r="AN363" s="2710"/>
      <c r="AO363" s="2710"/>
      <c r="AP363" s="2710"/>
      <c r="AQ363" s="2710"/>
      <c r="AR363" s="2710"/>
      <c r="AS363" s="2710"/>
      <c r="AT363" s="2710"/>
      <c r="AU363" s="2710"/>
      <c r="AV363" s="2710"/>
      <c r="AW363" s="2710"/>
      <c r="AX363" s="2710"/>
      <c r="AY363" s="2710"/>
      <c r="AZ363" s="2710"/>
      <c r="BA363" s="2710"/>
      <c r="BB363" s="2710"/>
      <c r="BC363" s="2710"/>
      <c r="BD363" s="2710"/>
      <c r="BE363" s="2710"/>
      <c r="BF363" s="2710"/>
      <c r="BG363" s="2710"/>
      <c r="BH363" s="2710"/>
      <c r="BI363" s="2710"/>
      <c r="BJ363" s="2710"/>
      <c r="BK363" s="2710"/>
      <c r="BL363" s="2710"/>
      <c r="BM363" s="2710"/>
      <c r="BN363" s="2710"/>
      <c r="BO363" s="2710"/>
      <c r="BP363" s="2710"/>
      <c r="BQ363" s="2710"/>
      <c r="BR363" s="2710"/>
      <c r="BS363" s="2710"/>
      <c r="BT363" s="2710"/>
    </row>
    <row r="364" spans="1:72" x14ac:dyDescent="0.25">
      <c r="A364" s="2710"/>
      <c r="B364" s="2710"/>
      <c r="C364" s="2710"/>
      <c r="D364" s="2710"/>
      <c r="E364" s="2710"/>
      <c r="F364" s="2710"/>
      <c r="G364" s="2710"/>
      <c r="H364" s="2710"/>
      <c r="I364" s="2710"/>
      <c r="J364" s="2710"/>
      <c r="K364" s="2710"/>
      <c r="L364" s="2710"/>
      <c r="M364" s="2710"/>
      <c r="N364" s="2710"/>
      <c r="O364" s="2710"/>
      <c r="P364" s="2710"/>
      <c r="Q364" s="2710"/>
      <c r="R364" s="2710"/>
      <c r="S364" s="2710"/>
      <c r="T364" s="2710"/>
      <c r="U364" s="2710"/>
      <c r="V364" s="2710"/>
      <c r="W364" s="2710"/>
      <c r="X364" s="2710"/>
      <c r="Y364" s="2710"/>
      <c r="Z364" s="2710"/>
      <c r="AA364" s="2710"/>
      <c r="AB364" s="2710"/>
      <c r="AC364" s="2710"/>
      <c r="AD364" s="2710"/>
      <c r="AE364" s="2710"/>
      <c r="AF364" s="2710"/>
      <c r="AG364" s="2710"/>
      <c r="AH364" s="2710"/>
      <c r="AI364" s="2710"/>
      <c r="AJ364" s="2710"/>
      <c r="AK364" s="2710"/>
      <c r="AL364" s="2710"/>
      <c r="AM364" s="2710"/>
      <c r="AN364" s="2710"/>
      <c r="AO364" s="2710"/>
      <c r="AP364" s="2710"/>
      <c r="AQ364" s="2710"/>
      <c r="AR364" s="2710"/>
      <c r="AS364" s="2710"/>
      <c r="AT364" s="2710"/>
      <c r="AU364" s="2710"/>
      <c r="AV364" s="2710"/>
      <c r="AW364" s="2710"/>
      <c r="AX364" s="2710"/>
      <c r="AY364" s="2710"/>
      <c r="AZ364" s="2710"/>
      <c r="BA364" s="2710"/>
      <c r="BB364" s="2710"/>
      <c r="BC364" s="2710"/>
      <c r="BD364" s="2710"/>
      <c r="BE364" s="2710"/>
      <c r="BF364" s="2710"/>
      <c r="BG364" s="2710"/>
      <c r="BH364" s="2710"/>
      <c r="BI364" s="2710"/>
      <c r="BJ364" s="2710"/>
      <c r="BK364" s="2710"/>
      <c r="BL364" s="2710"/>
      <c r="BM364" s="2710"/>
      <c r="BN364" s="2710"/>
      <c r="BO364" s="2710"/>
      <c r="BP364" s="2710"/>
      <c r="BQ364" s="2710"/>
      <c r="BR364" s="2710"/>
      <c r="BS364" s="2710"/>
      <c r="BT364" s="2710"/>
    </row>
    <row r="365" spans="1:72" x14ac:dyDescent="0.25">
      <c r="A365" s="2710"/>
      <c r="B365" s="2710"/>
      <c r="C365" s="2710"/>
      <c r="D365" s="2710"/>
      <c r="E365" s="2710"/>
      <c r="F365" s="2710"/>
      <c r="G365" s="2710"/>
      <c r="H365" s="2710"/>
      <c r="I365" s="2710"/>
      <c r="J365" s="2710"/>
      <c r="K365" s="2710"/>
      <c r="L365" s="2710"/>
      <c r="M365" s="2710"/>
      <c r="N365" s="2710"/>
      <c r="O365" s="2710"/>
      <c r="P365" s="2710"/>
      <c r="Q365" s="2710"/>
      <c r="R365" s="2710"/>
      <c r="S365" s="2710"/>
      <c r="T365" s="2710"/>
      <c r="U365" s="2710"/>
      <c r="V365" s="2710"/>
      <c r="W365" s="2710"/>
      <c r="X365" s="2710"/>
      <c r="Y365" s="2710"/>
      <c r="Z365" s="2710"/>
      <c r="AA365" s="2710"/>
      <c r="AB365" s="2710"/>
      <c r="AC365" s="2710"/>
      <c r="AD365" s="2710"/>
      <c r="AE365" s="2710"/>
      <c r="AF365" s="2710"/>
      <c r="AG365" s="2710"/>
      <c r="AH365" s="2710"/>
      <c r="AI365" s="2710"/>
      <c r="AJ365" s="2710"/>
      <c r="AK365" s="2710"/>
      <c r="AL365" s="2710"/>
      <c r="AM365" s="2710"/>
      <c r="AN365" s="2710"/>
      <c r="AO365" s="2710"/>
      <c r="AP365" s="2710"/>
      <c r="AQ365" s="2710"/>
      <c r="AR365" s="2710"/>
      <c r="AS365" s="2710"/>
      <c r="AT365" s="2710"/>
      <c r="AU365" s="2710"/>
      <c r="AV365" s="2710"/>
      <c r="AW365" s="2710"/>
      <c r="AX365" s="2710"/>
      <c r="AY365" s="2710"/>
      <c r="AZ365" s="2710"/>
      <c r="BA365" s="2710"/>
      <c r="BB365" s="2710"/>
      <c r="BC365" s="2710"/>
      <c r="BD365" s="2710"/>
      <c r="BE365" s="2710"/>
      <c r="BF365" s="2710"/>
      <c r="BG365" s="2710"/>
      <c r="BH365" s="2710"/>
      <c r="BI365" s="2710"/>
      <c r="BJ365" s="2710"/>
      <c r="BK365" s="2710"/>
      <c r="BL365" s="2710"/>
      <c r="BM365" s="2710"/>
      <c r="BN365" s="2710"/>
      <c r="BO365" s="2710"/>
      <c r="BP365" s="2710"/>
      <c r="BQ365" s="2710"/>
      <c r="BR365" s="2710"/>
      <c r="BS365" s="2710"/>
      <c r="BT365" s="2710"/>
    </row>
    <row r="366" spans="1:72" x14ac:dyDescent="0.25">
      <c r="A366" s="2710"/>
      <c r="B366" s="2710"/>
      <c r="C366" s="2710"/>
      <c r="D366" s="2710"/>
      <c r="E366" s="2710"/>
      <c r="F366" s="2710"/>
      <c r="G366" s="2710"/>
      <c r="H366" s="2710"/>
      <c r="I366" s="2710"/>
      <c r="J366" s="2710"/>
      <c r="K366" s="2710"/>
      <c r="L366" s="2710"/>
      <c r="M366" s="2710"/>
      <c r="N366" s="2710"/>
      <c r="O366" s="2710"/>
      <c r="P366" s="2710"/>
      <c r="Q366" s="2710"/>
      <c r="R366" s="2710"/>
      <c r="S366" s="2710"/>
      <c r="T366" s="2710"/>
      <c r="U366" s="2710"/>
      <c r="V366" s="2710"/>
      <c r="W366" s="2710"/>
      <c r="X366" s="2710"/>
      <c r="Y366" s="2710"/>
      <c r="Z366" s="2710"/>
      <c r="AA366" s="2710"/>
      <c r="AB366" s="2710"/>
      <c r="AC366" s="2710"/>
      <c r="AD366" s="2710"/>
      <c r="AE366" s="2710"/>
      <c r="AF366" s="2710"/>
      <c r="AG366" s="2710"/>
      <c r="AH366" s="2710"/>
      <c r="AI366" s="2710"/>
      <c r="AJ366" s="2710"/>
      <c r="AK366" s="2710"/>
      <c r="AL366" s="2710"/>
      <c r="AM366" s="2710"/>
      <c r="AN366" s="2710"/>
      <c r="AO366" s="2710"/>
      <c r="AP366" s="2710"/>
      <c r="AQ366" s="2710"/>
      <c r="AR366" s="2710"/>
      <c r="AS366" s="2710"/>
      <c r="AT366" s="2710"/>
      <c r="AU366" s="2710"/>
      <c r="AV366" s="2710"/>
      <c r="AW366" s="2710"/>
      <c r="AX366" s="2710"/>
      <c r="AY366" s="2710"/>
      <c r="AZ366" s="2710"/>
      <c r="BA366" s="2710"/>
      <c r="BB366" s="2710"/>
      <c r="BC366" s="2710"/>
      <c r="BD366" s="2710"/>
      <c r="BE366" s="2710"/>
      <c r="BF366" s="2710"/>
      <c r="BG366" s="2710"/>
      <c r="BH366" s="2710"/>
      <c r="BI366" s="2710"/>
      <c r="BJ366" s="2710"/>
      <c r="BK366" s="2710"/>
      <c r="BL366" s="2710"/>
      <c r="BM366" s="2710"/>
      <c r="BN366" s="2710"/>
      <c r="BO366" s="2710"/>
      <c r="BP366" s="2710"/>
      <c r="BQ366" s="2710"/>
      <c r="BR366" s="2710"/>
      <c r="BS366" s="2710"/>
      <c r="BT366" s="2710"/>
    </row>
    <row r="367" spans="1:72" x14ac:dyDescent="0.25">
      <c r="A367" s="2710"/>
      <c r="B367" s="2710"/>
      <c r="C367" s="2710"/>
      <c r="D367" s="2710"/>
      <c r="E367" s="2710"/>
      <c r="F367" s="2710"/>
      <c r="G367" s="2710"/>
      <c r="H367" s="2710"/>
      <c r="I367" s="2710"/>
      <c r="J367" s="2710"/>
      <c r="K367" s="2710"/>
      <c r="L367" s="2710"/>
      <c r="M367" s="2710"/>
      <c r="N367" s="2710"/>
      <c r="O367" s="2710"/>
      <c r="P367" s="2710"/>
      <c r="Q367" s="2710"/>
      <c r="R367" s="2710"/>
      <c r="S367" s="2710"/>
      <c r="T367" s="2710"/>
      <c r="U367" s="2710"/>
      <c r="V367" s="2710"/>
      <c r="W367" s="2710"/>
      <c r="X367" s="2710"/>
      <c r="Y367" s="2710"/>
      <c r="Z367" s="2710"/>
      <c r="AA367" s="2710"/>
      <c r="AB367" s="2710"/>
      <c r="AC367" s="2710"/>
      <c r="AD367" s="2710"/>
      <c r="AE367" s="2710"/>
      <c r="AF367" s="2710"/>
      <c r="AG367" s="2710"/>
      <c r="AH367" s="2710"/>
      <c r="AI367" s="2710"/>
      <c r="AJ367" s="2710"/>
      <c r="AK367" s="2710"/>
      <c r="AL367" s="2710"/>
      <c r="AM367" s="2710"/>
      <c r="AN367" s="2710"/>
      <c r="AO367" s="2710"/>
      <c r="AP367" s="2710"/>
      <c r="AQ367" s="2710"/>
      <c r="AR367" s="2710"/>
      <c r="AS367" s="2710"/>
      <c r="AT367" s="2710"/>
      <c r="AU367" s="2710"/>
      <c r="AV367" s="2710"/>
      <c r="AW367" s="2710"/>
      <c r="AX367" s="2710"/>
      <c r="AY367" s="2710"/>
      <c r="AZ367" s="2710"/>
      <c r="BA367" s="2710"/>
      <c r="BB367" s="2710"/>
      <c r="BC367" s="2710"/>
      <c r="BD367" s="2710"/>
      <c r="BE367" s="2710"/>
      <c r="BF367" s="2710"/>
      <c r="BG367" s="2710"/>
      <c r="BH367" s="2710"/>
      <c r="BI367" s="2710"/>
      <c r="BJ367" s="2710"/>
      <c r="BK367" s="2710"/>
      <c r="BL367" s="2710"/>
      <c r="BM367" s="2710"/>
      <c r="BN367" s="2710"/>
      <c r="BO367" s="2710"/>
      <c r="BP367" s="2710"/>
      <c r="BQ367" s="2710"/>
      <c r="BR367" s="2710"/>
      <c r="BS367" s="2710"/>
      <c r="BT367" s="2710"/>
    </row>
    <row r="368" spans="1:72" x14ac:dyDescent="0.25">
      <c r="A368" s="2710"/>
      <c r="B368" s="2710"/>
      <c r="C368" s="2710"/>
      <c r="D368" s="2710"/>
      <c r="E368" s="2710"/>
      <c r="F368" s="2710"/>
      <c r="G368" s="2710"/>
      <c r="H368" s="2710"/>
      <c r="I368" s="2710"/>
      <c r="J368" s="2710"/>
      <c r="K368" s="2710"/>
      <c r="L368" s="2710"/>
      <c r="M368" s="2710"/>
      <c r="N368" s="2710"/>
      <c r="O368" s="2710"/>
      <c r="P368" s="2710"/>
      <c r="Q368" s="2710"/>
      <c r="R368" s="2710"/>
      <c r="S368" s="2710"/>
      <c r="T368" s="2710"/>
      <c r="U368" s="2710"/>
      <c r="V368" s="2710"/>
      <c r="W368" s="2710"/>
      <c r="X368" s="2710"/>
      <c r="Y368" s="2710"/>
      <c r="Z368" s="2710"/>
      <c r="AA368" s="2710"/>
      <c r="AB368" s="2710"/>
      <c r="AC368" s="2710"/>
      <c r="AD368" s="2710"/>
      <c r="AE368" s="2710"/>
      <c r="AF368" s="2710"/>
      <c r="AG368" s="2710"/>
      <c r="AH368" s="2710"/>
      <c r="AI368" s="2710"/>
      <c r="AJ368" s="2710"/>
      <c r="AK368" s="2710"/>
      <c r="AL368" s="2710"/>
      <c r="AM368" s="2710"/>
      <c r="AN368" s="2710"/>
      <c r="AO368" s="2710"/>
      <c r="AP368" s="2710"/>
      <c r="AQ368" s="2710"/>
      <c r="AR368" s="2710"/>
      <c r="AS368" s="2710"/>
      <c r="AT368" s="2710"/>
      <c r="AU368" s="2710"/>
      <c r="AV368" s="2710"/>
      <c r="AW368" s="2710"/>
      <c r="AX368" s="2710"/>
      <c r="AY368" s="2710"/>
      <c r="AZ368" s="2710"/>
      <c r="BA368" s="2710"/>
      <c r="BB368" s="2710"/>
      <c r="BC368" s="2710"/>
      <c r="BD368" s="2710"/>
      <c r="BE368" s="2710"/>
      <c r="BF368" s="2710"/>
      <c r="BG368" s="2710"/>
      <c r="BH368" s="2710"/>
      <c r="BI368" s="2710"/>
      <c r="BJ368" s="2710"/>
      <c r="BK368" s="2710"/>
      <c r="BL368" s="2710"/>
      <c r="BM368" s="2710"/>
      <c r="BN368" s="2710"/>
      <c r="BO368" s="2710"/>
      <c r="BP368" s="2710"/>
      <c r="BQ368" s="2710"/>
      <c r="BR368" s="2710"/>
      <c r="BS368" s="2710"/>
      <c r="BT368" s="2710"/>
    </row>
    <row r="369" spans="1:72" x14ac:dyDescent="0.25">
      <c r="A369" s="2710"/>
      <c r="B369" s="2710"/>
      <c r="C369" s="2710"/>
      <c r="D369" s="2710"/>
      <c r="E369" s="2710"/>
      <c r="F369" s="2710"/>
      <c r="G369" s="2710"/>
      <c r="H369" s="2710"/>
      <c r="I369" s="2710"/>
      <c r="J369" s="2710"/>
      <c r="K369" s="2710"/>
      <c r="L369" s="2710"/>
      <c r="M369" s="2710"/>
      <c r="N369" s="2710"/>
      <c r="O369" s="2710"/>
      <c r="P369" s="2710"/>
      <c r="Q369" s="2710"/>
      <c r="R369" s="2710"/>
      <c r="S369" s="2710"/>
      <c r="T369" s="2710"/>
      <c r="U369" s="2710"/>
      <c r="V369" s="2710"/>
      <c r="W369" s="2710"/>
      <c r="X369" s="2710"/>
      <c r="Y369" s="2710"/>
      <c r="Z369" s="2710"/>
      <c r="AA369" s="2710"/>
      <c r="AB369" s="2710"/>
      <c r="AC369" s="2710"/>
      <c r="AD369" s="2710"/>
      <c r="AE369" s="2710"/>
      <c r="AF369" s="2710"/>
      <c r="AG369" s="2710"/>
      <c r="AH369" s="2710"/>
      <c r="AI369" s="2710"/>
      <c r="AJ369" s="2710"/>
      <c r="AK369" s="2710"/>
      <c r="AL369" s="2710"/>
      <c r="AM369" s="2710"/>
      <c r="AN369" s="2710"/>
      <c r="AO369" s="2710"/>
      <c r="AP369" s="2710"/>
      <c r="AQ369" s="2710"/>
      <c r="AR369" s="2710"/>
      <c r="AS369" s="2710"/>
      <c r="AT369" s="2710"/>
      <c r="AU369" s="2710"/>
      <c r="AV369" s="2710"/>
      <c r="AW369" s="2710"/>
      <c r="AX369" s="2710"/>
      <c r="AY369" s="2710"/>
      <c r="AZ369" s="2710"/>
      <c r="BA369" s="2710"/>
      <c r="BB369" s="2710"/>
      <c r="BC369" s="2710"/>
      <c r="BD369" s="2710"/>
      <c r="BE369" s="2710"/>
      <c r="BF369" s="2710"/>
      <c r="BG369" s="2710"/>
      <c r="BH369" s="2710"/>
      <c r="BI369" s="2710"/>
      <c r="BJ369" s="2710"/>
      <c r="BK369" s="2710"/>
      <c r="BL369" s="2710"/>
      <c r="BM369" s="2710"/>
      <c r="BN369" s="2710"/>
      <c r="BO369" s="2710"/>
      <c r="BP369" s="2710"/>
      <c r="BQ369" s="2710"/>
      <c r="BR369" s="2710"/>
      <c r="BS369" s="2710"/>
      <c r="BT369" s="2710"/>
    </row>
    <row r="370" spans="1:72" x14ac:dyDescent="0.25">
      <c r="A370" s="2710"/>
      <c r="B370" s="2710"/>
      <c r="C370" s="2710"/>
      <c r="D370" s="2710"/>
      <c r="E370" s="2710"/>
      <c r="F370" s="2710"/>
      <c r="G370" s="2710"/>
      <c r="H370" s="2710"/>
      <c r="I370" s="2710"/>
      <c r="J370" s="2710"/>
      <c r="K370" s="2710"/>
      <c r="L370" s="2710"/>
      <c r="M370" s="2710"/>
      <c r="N370" s="2710"/>
      <c r="O370" s="2710"/>
      <c r="P370" s="2710"/>
      <c r="Q370" s="2710"/>
      <c r="R370" s="2710"/>
      <c r="S370" s="2710"/>
      <c r="T370" s="2710"/>
      <c r="U370" s="2710"/>
      <c r="V370" s="2710"/>
      <c r="W370" s="2710"/>
      <c r="X370" s="2710"/>
      <c r="Y370" s="2710"/>
      <c r="Z370" s="2710"/>
      <c r="AA370" s="2710"/>
      <c r="AB370" s="2710"/>
      <c r="AC370" s="2710"/>
      <c r="AD370" s="2710"/>
      <c r="AE370" s="2710"/>
      <c r="AF370" s="2710"/>
      <c r="AG370" s="2710"/>
      <c r="AH370" s="2710"/>
      <c r="AI370" s="2710"/>
      <c r="AJ370" s="2710"/>
      <c r="AK370" s="2710"/>
      <c r="AL370" s="2710"/>
      <c r="AM370" s="2710"/>
      <c r="AN370" s="2710"/>
      <c r="AO370" s="2710"/>
      <c r="AP370" s="2710"/>
      <c r="AQ370" s="2710"/>
      <c r="AR370" s="2710"/>
      <c r="AS370" s="2710"/>
      <c r="AT370" s="2710"/>
      <c r="AU370" s="2710"/>
      <c r="AV370" s="2710"/>
      <c r="AW370" s="2710"/>
      <c r="AX370" s="2710"/>
      <c r="AY370" s="2710"/>
      <c r="AZ370" s="2710"/>
      <c r="BA370" s="2710"/>
      <c r="BB370" s="2710"/>
      <c r="BC370" s="2710"/>
      <c r="BD370" s="2710"/>
      <c r="BE370" s="2710"/>
      <c r="BF370" s="2710"/>
      <c r="BG370" s="2710"/>
      <c r="BH370" s="2710"/>
      <c r="BI370" s="2710"/>
      <c r="BJ370" s="2710"/>
      <c r="BK370" s="2710"/>
      <c r="BL370" s="2710"/>
      <c r="BM370" s="2710"/>
      <c r="BN370" s="2710"/>
      <c r="BO370" s="2710"/>
      <c r="BP370" s="2710"/>
      <c r="BQ370" s="2710"/>
      <c r="BR370" s="2710"/>
      <c r="BS370" s="2710"/>
      <c r="BT370" s="2710"/>
    </row>
    <row r="371" spans="1:72" x14ac:dyDescent="0.25">
      <c r="A371" s="2710"/>
      <c r="B371" s="2710"/>
      <c r="C371" s="2710"/>
      <c r="D371" s="2710"/>
      <c r="E371" s="2710"/>
      <c r="F371" s="2710"/>
      <c r="G371" s="2710"/>
      <c r="H371" s="2710"/>
      <c r="I371" s="2710"/>
      <c r="J371" s="2710"/>
      <c r="K371" s="2710"/>
      <c r="L371" s="2710"/>
      <c r="M371" s="2710"/>
      <c r="N371" s="2710"/>
      <c r="O371" s="2710"/>
      <c r="P371" s="2710"/>
      <c r="Q371" s="2710"/>
      <c r="R371" s="2710"/>
      <c r="S371" s="2710"/>
      <c r="T371" s="2710"/>
      <c r="U371" s="2710"/>
      <c r="V371" s="2710"/>
      <c r="W371" s="2710"/>
      <c r="X371" s="2710"/>
      <c r="Y371" s="2710"/>
      <c r="Z371" s="2710"/>
      <c r="AA371" s="2710"/>
      <c r="AB371" s="2710"/>
      <c r="AC371" s="2710"/>
      <c r="AD371" s="2710"/>
      <c r="AE371" s="2710"/>
      <c r="AF371" s="2710"/>
      <c r="AG371" s="2710"/>
      <c r="AH371" s="2710"/>
      <c r="AI371" s="2710"/>
      <c r="AJ371" s="2710"/>
      <c r="AK371" s="2710"/>
      <c r="AL371" s="2710"/>
      <c r="AM371" s="2710"/>
      <c r="AN371" s="2710"/>
      <c r="AO371" s="2710"/>
      <c r="AP371" s="2710"/>
      <c r="AQ371" s="2710"/>
      <c r="AR371" s="2710"/>
      <c r="AS371" s="2710"/>
      <c r="AT371" s="2710"/>
      <c r="AU371" s="2710"/>
      <c r="AV371" s="2710"/>
      <c r="AW371" s="2710"/>
      <c r="AX371" s="2710"/>
      <c r="AY371" s="2710"/>
      <c r="AZ371" s="2710"/>
      <c r="BA371" s="2710"/>
      <c r="BB371" s="2710"/>
      <c r="BC371" s="2710"/>
      <c r="BD371" s="2710"/>
      <c r="BE371" s="2710"/>
      <c r="BF371" s="2710"/>
      <c r="BG371" s="2710"/>
      <c r="BH371" s="2710"/>
      <c r="BI371" s="2710"/>
      <c r="BJ371" s="2710"/>
      <c r="BK371" s="2710"/>
      <c r="BL371" s="2710"/>
      <c r="BM371" s="2710"/>
      <c r="BN371" s="2710"/>
      <c r="BO371" s="2710"/>
      <c r="BP371" s="2710"/>
      <c r="BQ371" s="2710"/>
      <c r="BR371" s="2710"/>
      <c r="BS371" s="2710"/>
      <c r="BT371" s="2710"/>
    </row>
    <row r="372" spans="1:72" x14ac:dyDescent="0.25">
      <c r="A372" s="2710"/>
      <c r="B372" s="2710"/>
      <c r="C372" s="2710"/>
      <c r="D372" s="2710"/>
      <c r="E372" s="2710"/>
      <c r="F372" s="2710"/>
      <c r="G372" s="2710"/>
      <c r="H372" s="2710"/>
      <c r="I372" s="2710"/>
      <c r="J372" s="2710"/>
      <c r="K372" s="2710"/>
      <c r="L372" s="2710"/>
      <c r="M372" s="2710"/>
      <c r="N372" s="2710"/>
      <c r="O372" s="2710"/>
      <c r="P372" s="2710"/>
      <c r="Q372" s="2710"/>
      <c r="R372" s="2710"/>
      <c r="S372" s="2710"/>
      <c r="T372" s="2710"/>
      <c r="U372" s="2710"/>
      <c r="V372" s="2710"/>
      <c r="W372" s="2710"/>
      <c r="X372" s="2710"/>
      <c r="Y372" s="2710"/>
      <c r="Z372" s="2710"/>
      <c r="AA372" s="2710"/>
      <c r="AB372" s="2710"/>
      <c r="AC372" s="2710"/>
      <c r="AD372" s="2710"/>
      <c r="AE372" s="2710"/>
      <c r="AF372" s="2710"/>
      <c r="AG372" s="2710"/>
      <c r="AH372" s="2710"/>
      <c r="AI372" s="2710"/>
      <c r="AJ372" s="2710"/>
      <c r="AK372" s="2710"/>
      <c r="AL372" s="2710"/>
      <c r="AM372" s="2710"/>
      <c r="AN372" s="2710"/>
      <c r="AO372" s="2710"/>
      <c r="AP372" s="2710"/>
      <c r="AQ372" s="2710"/>
      <c r="AR372" s="2710"/>
      <c r="AS372" s="2710"/>
      <c r="AT372" s="2710"/>
      <c r="AU372" s="2710"/>
      <c r="AV372" s="2710"/>
      <c r="AW372" s="2710"/>
      <c r="AX372" s="2710"/>
      <c r="AY372" s="2710"/>
      <c r="AZ372" s="2710"/>
      <c r="BA372" s="2710"/>
      <c r="BB372" s="2710"/>
      <c r="BC372" s="2710"/>
      <c r="BD372" s="2710"/>
      <c r="BE372" s="2710"/>
      <c r="BF372" s="2710"/>
      <c r="BG372" s="2710"/>
      <c r="BH372" s="2710"/>
      <c r="BI372" s="2710"/>
      <c r="BJ372" s="2710"/>
      <c r="BK372" s="2710"/>
      <c r="BL372" s="2710"/>
      <c r="BM372" s="2710"/>
      <c r="BN372" s="2710"/>
      <c r="BO372" s="2710"/>
      <c r="BP372" s="2710"/>
      <c r="BQ372" s="2710"/>
      <c r="BR372" s="2710"/>
      <c r="BS372" s="2710"/>
      <c r="BT372" s="2710"/>
    </row>
    <row r="373" spans="1:72" x14ac:dyDescent="0.25">
      <c r="A373" s="2710"/>
      <c r="B373" s="2710"/>
      <c r="C373" s="2710"/>
      <c r="D373" s="2710"/>
      <c r="E373" s="2710"/>
      <c r="F373" s="2710"/>
      <c r="G373" s="2710"/>
      <c r="H373" s="2710"/>
      <c r="I373" s="2710"/>
      <c r="J373" s="2710"/>
      <c r="K373" s="2710"/>
      <c r="L373" s="2710"/>
      <c r="M373" s="2710"/>
      <c r="N373" s="2710"/>
      <c r="O373" s="2710"/>
      <c r="P373" s="2710"/>
      <c r="Q373" s="2710"/>
      <c r="R373" s="2710"/>
      <c r="S373" s="2710"/>
      <c r="T373" s="2710"/>
      <c r="U373" s="2710"/>
      <c r="V373" s="2710"/>
      <c r="W373" s="2710"/>
      <c r="X373" s="2710"/>
      <c r="Y373" s="2710"/>
      <c r="Z373" s="2710"/>
      <c r="AA373" s="2710"/>
      <c r="AB373" s="2710"/>
      <c r="AC373" s="2710"/>
      <c r="AD373" s="2710"/>
      <c r="AE373" s="2710"/>
      <c r="AF373" s="2710"/>
      <c r="AG373" s="2710"/>
      <c r="AH373" s="2710"/>
      <c r="AI373" s="2710"/>
      <c r="AJ373" s="2710"/>
      <c r="AK373" s="2710"/>
      <c r="AL373" s="2710"/>
      <c r="AM373" s="2710"/>
      <c r="AN373" s="2710"/>
      <c r="AO373" s="2710"/>
      <c r="AP373" s="2710"/>
      <c r="AQ373" s="2710"/>
      <c r="AR373" s="2710"/>
      <c r="AS373" s="2710"/>
      <c r="AT373" s="2710"/>
      <c r="AU373" s="2710"/>
      <c r="AV373" s="2710"/>
      <c r="AW373" s="2710"/>
      <c r="AX373" s="2710"/>
      <c r="AY373" s="2710"/>
      <c r="AZ373" s="2710"/>
      <c r="BA373" s="2710"/>
      <c r="BB373" s="2710"/>
      <c r="BC373" s="2710"/>
      <c r="BD373" s="2710"/>
      <c r="BE373" s="2710"/>
      <c r="BF373" s="2710"/>
      <c r="BG373" s="2710"/>
      <c r="BH373" s="2710"/>
      <c r="BI373" s="2710"/>
      <c r="BJ373" s="2710"/>
      <c r="BK373" s="2710"/>
      <c r="BL373" s="2710"/>
      <c r="BM373" s="2710"/>
      <c r="BN373" s="2710"/>
      <c r="BO373" s="2710"/>
      <c r="BP373" s="2710"/>
      <c r="BQ373" s="2710"/>
      <c r="BR373" s="2710"/>
      <c r="BS373" s="2710"/>
      <c r="BT373" s="2710"/>
    </row>
    <row r="374" spans="1:72" x14ac:dyDescent="0.25">
      <c r="A374" s="2710"/>
      <c r="B374" s="2710"/>
      <c r="C374" s="2710"/>
      <c r="D374" s="2710"/>
      <c r="E374" s="2710"/>
      <c r="F374" s="2710"/>
      <c r="G374" s="2710"/>
      <c r="H374" s="2710"/>
      <c r="I374" s="2710"/>
      <c r="J374" s="2710"/>
      <c r="K374" s="2710"/>
      <c r="L374" s="2710"/>
      <c r="M374" s="2710"/>
      <c r="N374" s="2710"/>
      <c r="O374" s="2710"/>
      <c r="P374" s="2710"/>
      <c r="Q374" s="2710"/>
      <c r="R374" s="2710"/>
      <c r="S374" s="2710"/>
      <c r="T374" s="2710"/>
      <c r="U374" s="2710"/>
      <c r="V374" s="2710"/>
      <c r="W374" s="2710"/>
      <c r="X374" s="2710"/>
      <c r="Y374" s="2710"/>
      <c r="Z374" s="2710"/>
      <c r="AA374" s="2710"/>
      <c r="AB374" s="2710"/>
      <c r="AC374" s="2710"/>
      <c r="AD374" s="2710"/>
      <c r="AE374" s="2710"/>
      <c r="AF374" s="2710"/>
      <c r="AG374" s="2710"/>
      <c r="AH374" s="2710"/>
      <c r="AI374" s="2710"/>
      <c r="AJ374" s="2710"/>
      <c r="AK374" s="2710"/>
      <c r="AL374" s="2710"/>
      <c r="AM374" s="2710"/>
      <c r="AN374" s="2710"/>
      <c r="AO374" s="2710"/>
      <c r="AP374" s="2710"/>
      <c r="AQ374" s="2710"/>
      <c r="AR374" s="2710"/>
      <c r="AS374" s="2710"/>
      <c r="AT374" s="2710"/>
      <c r="AU374" s="2710"/>
      <c r="AV374" s="2710"/>
      <c r="AW374" s="2710"/>
      <c r="AX374" s="2710"/>
      <c r="AY374" s="2710"/>
      <c r="AZ374" s="2710"/>
      <c r="BA374" s="2710"/>
      <c r="BB374" s="2710"/>
      <c r="BC374" s="2710"/>
      <c r="BD374" s="2710"/>
      <c r="BE374" s="2710"/>
      <c r="BF374" s="2710"/>
      <c r="BG374" s="2710"/>
      <c r="BH374" s="2710"/>
      <c r="BI374" s="2710"/>
      <c r="BJ374" s="2710"/>
      <c r="BK374" s="2710"/>
      <c r="BL374" s="2710"/>
      <c r="BM374" s="2710"/>
      <c r="BN374" s="2710"/>
      <c r="BO374" s="2710"/>
      <c r="BP374" s="2710"/>
      <c r="BQ374" s="2710"/>
      <c r="BR374" s="2710"/>
      <c r="BS374" s="2710"/>
      <c r="BT374" s="2710"/>
    </row>
    <row r="375" spans="1:72" x14ac:dyDescent="0.25">
      <c r="A375" s="2710"/>
      <c r="B375" s="2710"/>
      <c r="C375" s="2710"/>
      <c r="D375" s="2710"/>
      <c r="E375" s="2710"/>
      <c r="F375" s="2710"/>
      <c r="G375" s="2710"/>
      <c r="H375" s="2710"/>
      <c r="I375" s="2710"/>
      <c r="J375" s="2710"/>
      <c r="K375" s="2710"/>
      <c r="L375" s="2710"/>
      <c r="M375" s="2710"/>
      <c r="N375" s="2710"/>
      <c r="O375" s="2710"/>
      <c r="P375" s="2710"/>
      <c r="Q375" s="2710"/>
      <c r="R375" s="2710"/>
      <c r="S375" s="2710"/>
      <c r="T375" s="2710"/>
      <c r="U375" s="2710"/>
      <c r="V375" s="2710"/>
      <c r="W375" s="2710"/>
      <c r="X375" s="2710"/>
      <c r="Y375" s="2710"/>
      <c r="Z375" s="2710"/>
      <c r="AA375" s="2710"/>
      <c r="AB375" s="2710"/>
      <c r="AC375" s="2710"/>
      <c r="AD375" s="2710"/>
      <c r="AE375" s="2710"/>
      <c r="AF375" s="2710"/>
      <c r="AG375" s="2710"/>
      <c r="AH375" s="2710"/>
      <c r="AI375" s="2710"/>
      <c r="AJ375" s="2710"/>
      <c r="AK375" s="2710"/>
      <c r="AL375" s="2710"/>
      <c r="AM375" s="2710"/>
      <c r="AN375" s="2710"/>
      <c r="AO375" s="2710"/>
      <c r="AP375" s="2710"/>
      <c r="AQ375" s="2710"/>
      <c r="AR375" s="2710"/>
      <c r="AS375" s="2710"/>
      <c r="AT375" s="2710"/>
      <c r="AU375" s="2710"/>
      <c r="AV375" s="2710"/>
      <c r="AW375" s="2710"/>
      <c r="AX375" s="2710"/>
      <c r="AY375" s="2710"/>
      <c r="AZ375" s="2710"/>
      <c r="BA375" s="2710"/>
      <c r="BB375" s="2710"/>
      <c r="BC375" s="2710"/>
      <c r="BD375" s="2710"/>
      <c r="BE375" s="2710"/>
      <c r="BF375" s="2710"/>
      <c r="BG375" s="2710"/>
      <c r="BH375" s="2710"/>
      <c r="BI375" s="2710"/>
      <c r="BJ375" s="2710"/>
      <c r="BK375" s="2710"/>
      <c r="BL375" s="2710"/>
      <c r="BM375" s="2710"/>
      <c r="BN375" s="2710"/>
      <c r="BO375" s="2710"/>
      <c r="BP375" s="2710"/>
      <c r="BQ375" s="2710"/>
      <c r="BR375" s="2710"/>
      <c r="BS375" s="2710"/>
      <c r="BT375" s="2710"/>
    </row>
    <row r="376" spans="1:72" x14ac:dyDescent="0.25">
      <c r="A376" s="2710"/>
      <c r="B376" s="2710"/>
      <c r="C376" s="2710"/>
      <c r="D376" s="2710"/>
      <c r="E376" s="2710"/>
      <c r="F376" s="2710"/>
      <c r="G376" s="2710"/>
      <c r="H376" s="2710"/>
      <c r="I376" s="2710"/>
      <c r="J376" s="2710"/>
      <c r="K376" s="2710"/>
      <c r="L376" s="2710"/>
      <c r="M376" s="2710"/>
      <c r="N376" s="2710"/>
      <c r="O376" s="2710"/>
      <c r="P376" s="2710"/>
      <c r="Q376" s="2710"/>
      <c r="R376" s="2710"/>
      <c r="S376" s="2710"/>
      <c r="T376" s="2710"/>
      <c r="U376" s="2710"/>
      <c r="V376" s="2710"/>
      <c r="W376" s="2710"/>
      <c r="X376" s="2710"/>
      <c r="Y376" s="2710"/>
      <c r="Z376" s="2710"/>
      <c r="AA376" s="2710"/>
      <c r="AB376" s="2710"/>
      <c r="AC376" s="2710"/>
      <c r="AD376" s="2710"/>
      <c r="AE376" s="2710"/>
      <c r="AF376" s="2710"/>
      <c r="AG376" s="2710"/>
      <c r="AH376" s="2710"/>
      <c r="AI376" s="2710"/>
      <c r="AJ376" s="2710"/>
      <c r="AK376" s="2710"/>
      <c r="AL376" s="2710"/>
      <c r="AM376" s="2710"/>
      <c r="AN376" s="2710"/>
      <c r="AO376" s="2710"/>
      <c r="AP376" s="2710"/>
      <c r="AQ376" s="2710"/>
      <c r="AR376" s="2710"/>
      <c r="AS376" s="2710"/>
      <c r="AT376" s="2710"/>
      <c r="AU376" s="2710"/>
      <c r="AV376" s="2710"/>
      <c r="AW376" s="2710"/>
      <c r="AX376" s="2710"/>
      <c r="AY376" s="2710"/>
      <c r="AZ376" s="2710"/>
      <c r="BA376" s="2710"/>
      <c r="BB376" s="2710"/>
      <c r="BC376" s="2710"/>
      <c r="BD376" s="2710"/>
      <c r="BE376" s="2710"/>
      <c r="BF376" s="2710"/>
      <c r="BG376" s="2710"/>
      <c r="BH376" s="2710"/>
      <c r="BI376" s="2710"/>
      <c r="BJ376" s="2710"/>
      <c r="BK376" s="2710"/>
      <c r="BL376" s="2710"/>
      <c r="BM376" s="2710"/>
      <c r="BN376" s="2710"/>
      <c r="BO376" s="2710"/>
      <c r="BP376" s="2710"/>
      <c r="BQ376" s="2710"/>
      <c r="BR376" s="2710"/>
      <c r="BS376" s="2710"/>
      <c r="BT376" s="2710"/>
    </row>
    <row r="377" spans="1:72" x14ac:dyDescent="0.25">
      <c r="A377" s="2710"/>
      <c r="B377" s="2710"/>
      <c r="C377" s="2710"/>
      <c r="D377" s="2710"/>
      <c r="E377" s="2710"/>
      <c r="F377" s="2710"/>
      <c r="G377" s="2710"/>
      <c r="H377" s="2710"/>
      <c r="I377" s="2710"/>
      <c r="J377" s="2710"/>
      <c r="K377" s="2710"/>
      <c r="L377" s="2710"/>
      <c r="M377" s="2710"/>
      <c r="N377" s="2710"/>
      <c r="O377" s="2710"/>
      <c r="P377" s="2710"/>
      <c r="Q377" s="2710"/>
      <c r="R377" s="2710"/>
      <c r="S377" s="2710"/>
      <c r="T377" s="2710"/>
      <c r="U377" s="2710"/>
      <c r="V377" s="2710"/>
      <c r="W377" s="2710"/>
      <c r="X377" s="2710"/>
      <c r="Y377" s="2710"/>
      <c r="Z377" s="2710"/>
      <c r="AA377" s="2710"/>
      <c r="AB377" s="2710"/>
      <c r="AC377" s="2710"/>
      <c r="AD377" s="2710"/>
      <c r="AE377" s="2710"/>
      <c r="AF377" s="2710"/>
      <c r="AG377" s="2710"/>
      <c r="AH377" s="2710"/>
      <c r="AI377" s="2710"/>
      <c r="AJ377" s="2710"/>
      <c r="AK377" s="2710"/>
      <c r="AL377" s="2710"/>
      <c r="AM377" s="2710"/>
      <c r="AN377" s="2710"/>
      <c r="AO377" s="2710"/>
      <c r="AP377" s="2710"/>
      <c r="AQ377" s="2710"/>
      <c r="AR377" s="2710"/>
      <c r="AS377" s="2710"/>
      <c r="AT377" s="2710"/>
      <c r="AU377" s="2710"/>
      <c r="AV377" s="2710"/>
      <c r="AW377" s="2710"/>
      <c r="AX377" s="2710"/>
      <c r="AY377" s="2710"/>
      <c r="AZ377" s="2710"/>
      <c r="BA377" s="2710"/>
      <c r="BB377" s="2710"/>
      <c r="BC377" s="2710"/>
      <c r="BD377" s="2710"/>
      <c r="BE377" s="2710"/>
      <c r="BF377" s="2710"/>
      <c r="BG377" s="2710"/>
      <c r="BH377" s="2710"/>
      <c r="BI377" s="2710"/>
      <c r="BJ377" s="2710"/>
      <c r="BK377" s="2710"/>
      <c r="BL377" s="2710"/>
      <c r="BM377" s="2710"/>
      <c r="BN377" s="2710"/>
      <c r="BO377" s="2710"/>
      <c r="BP377" s="2710"/>
      <c r="BQ377" s="2710"/>
      <c r="BR377" s="2710"/>
      <c r="BS377" s="2710"/>
      <c r="BT377" s="2710"/>
    </row>
    <row r="378" spans="1:72" x14ac:dyDescent="0.25">
      <c r="A378" s="2710"/>
      <c r="B378" s="2710"/>
      <c r="C378" s="2710"/>
      <c r="D378" s="2710"/>
      <c r="E378" s="2710"/>
      <c r="F378" s="2710"/>
      <c r="G378" s="2710"/>
      <c r="H378" s="2710"/>
      <c r="I378" s="2710"/>
      <c r="J378" s="2710"/>
      <c r="K378" s="2710"/>
      <c r="L378" s="2710"/>
      <c r="M378" s="2710"/>
      <c r="N378" s="2710"/>
      <c r="O378" s="2710"/>
      <c r="P378" s="2710"/>
      <c r="Q378" s="2710"/>
      <c r="R378" s="2710"/>
      <c r="S378" s="2710"/>
      <c r="T378" s="2710"/>
      <c r="U378" s="2710"/>
      <c r="V378" s="2710"/>
      <c r="W378" s="2710"/>
      <c r="X378" s="2710"/>
      <c r="Y378" s="2710"/>
      <c r="Z378" s="2710"/>
      <c r="AA378" s="2710"/>
      <c r="AB378" s="2710"/>
      <c r="AC378" s="2710"/>
      <c r="AD378" s="2710"/>
      <c r="AE378" s="2710"/>
      <c r="AF378" s="2710"/>
      <c r="AG378" s="2710"/>
      <c r="AH378" s="2710"/>
      <c r="AI378" s="2710"/>
      <c r="AJ378" s="2710"/>
      <c r="AK378" s="2710"/>
      <c r="AL378" s="2710"/>
      <c r="AM378" s="2710"/>
      <c r="AN378" s="2710"/>
      <c r="AO378" s="2710"/>
      <c r="AP378" s="2710"/>
      <c r="AQ378" s="2710"/>
      <c r="AR378" s="2710"/>
      <c r="AS378" s="2710"/>
      <c r="AT378" s="2710"/>
      <c r="AU378" s="2710"/>
      <c r="AV378" s="2710"/>
      <c r="AW378" s="2710"/>
      <c r="AX378" s="2710"/>
      <c r="AY378" s="2710"/>
      <c r="AZ378" s="2710"/>
      <c r="BA378" s="2710"/>
      <c r="BB378" s="2710"/>
      <c r="BC378" s="2710"/>
      <c r="BD378" s="2710"/>
      <c r="BE378" s="2710"/>
      <c r="BF378" s="2710"/>
      <c r="BG378" s="2710"/>
      <c r="BH378" s="2710"/>
      <c r="BI378" s="2710"/>
      <c r="BJ378" s="2710"/>
      <c r="BK378" s="2710"/>
      <c r="BL378" s="2710"/>
      <c r="BM378" s="2710"/>
      <c r="BN378" s="2710"/>
      <c r="BO378" s="2710"/>
      <c r="BP378" s="2710"/>
      <c r="BQ378" s="2710"/>
      <c r="BR378" s="2710"/>
      <c r="BS378" s="2710"/>
      <c r="BT378" s="2710"/>
    </row>
    <row r="379" spans="1:72" x14ac:dyDescent="0.25">
      <c r="A379" s="2710"/>
      <c r="B379" s="2710"/>
      <c r="C379" s="2710"/>
      <c r="D379" s="2710"/>
      <c r="E379" s="2710"/>
      <c r="F379" s="2710"/>
      <c r="G379" s="2710"/>
      <c r="H379" s="2710"/>
      <c r="I379" s="2710"/>
      <c r="J379" s="2710"/>
      <c r="K379" s="2710"/>
      <c r="L379" s="2710"/>
      <c r="M379" s="2710"/>
      <c r="N379" s="2710"/>
      <c r="O379" s="2710"/>
      <c r="P379" s="2710"/>
      <c r="Q379" s="2710"/>
      <c r="R379" s="2710"/>
      <c r="S379" s="2710"/>
      <c r="T379" s="2710"/>
      <c r="U379" s="2710"/>
      <c r="V379" s="2710"/>
      <c r="W379" s="2710"/>
      <c r="X379" s="2710"/>
      <c r="Y379" s="2710"/>
      <c r="Z379" s="2710"/>
      <c r="AA379" s="2710"/>
      <c r="AB379" s="2710"/>
      <c r="AC379" s="2710"/>
      <c r="AD379" s="2710"/>
      <c r="AE379" s="2710"/>
      <c r="AF379" s="2710"/>
      <c r="AG379" s="2710"/>
      <c r="AH379" s="2710"/>
      <c r="AI379" s="2710"/>
      <c r="AJ379" s="2710"/>
      <c r="AK379" s="2710"/>
      <c r="AL379" s="2710"/>
      <c r="AM379" s="2710"/>
      <c r="AN379" s="2710"/>
      <c r="AO379" s="2710"/>
      <c r="AP379" s="2710"/>
      <c r="AQ379" s="2710"/>
      <c r="AR379" s="2710"/>
      <c r="AS379" s="2710"/>
      <c r="AT379" s="2710"/>
      <c r="AU379" s="2710"/>
      <c r="AV379" s="2710"/>
      <c r="AW379" s="2710"/>
      <c r="AX379" s="2710"/>
      <c r="AY379" s="2710"/>
      <c r="AZ379" s="2710"/>
      <c r="BA379" s="2710"/>
      <c r="BB379" s="2710"/>
      <c r="BC379" s="2710"/>
      <c r="BD379" s="2710"/>
      <c r="BE379" s="2710"/>
      <c r="BF379" s="2710"/>
      <c r="BG379" s="2710"/>
      <c r="BH379" s="2710"/>
      <c r="BI379" s="2710"/>
      <c r="BJ379" s="2710"/>
      <c r="BK379" s="2710"/>
      <c r="BL379" s="2710"/>
      <c r="BM379" s="2710"/>
      <c r="BN379" s="2710"/>
      <c r="BO379" s="2710"/>
      <c r="BP379" s="2710"/>
      <c r="BQ379" s="2710"/>
      <c r="BR379" s="2710"/>
      <c r="BS379" s="2710"/>
      <c r="BT379" s="2710"/>
    </row>
    <row r="380" spans="1:72" x14ac:dyDescent="0.25">
      <c r="A380" s="2710"/>
      <c r="B380" s="2710"/>
      <c r="C380" s="2710"/>
      <c r="D380" s="2710"/>
      <c r="E380" s="2710"/>
      <c r="F380" s="2710"/>
      <c r="G380" s="2710"/>
      <c r="H380" s="2710"/>
      <c r="I380" s="2710"/>
      <c r="J380" s="2710"/>
      <c r="K380" s="2710"/>
      <c r="L380" s="2710"/>
      <c r="M380" s="2710"/>
      <c r="N380" s="2710"/>
      <c r="O380" s="2710"/>
      <c r="P380" s="2710"/>
      <c r="Q380" s="2710"/>
      <c r="R380" s="2710"/>
      <c r="S380" s="2710"/>
      <c r="T380" s="2710"/>
      <c r="U380" s="2710"/>
      <c r="V380" s="2710"/>
      <c r="W380" s="2710"/>
      <c r="X380" s="2710"/>
      <c r="Y380" s="2710"/>
      <c r="Z380" s="2710"/>
      <c r="AA380" s="2710"/>
      <c r="AB380" s="2710"/>
      <c r="AC380" s="2710"/>
      <c r="AD380" s="2710"/>
      <c r="AE380" s="2710"/>
      <c r="AF380" s="2710"/>
      <c r="AG380" s="2710"/>
      <c r="AH380" s="2710"/>
      <c r="AI380" s="2710"/>
      <c r="AJ380" s="2710"/>
      <c r="AK380" s="2710"/>
      <c r="AL380" s="2710"/>
      <c r="AM380" s="2710"/>
      <c r="AN380" s="2710"/>
      <c r="AO380" s="2710"/>
      <c r="AP380" s="2710"/>
      <c r="AQ380" s="2710"/>
      <c r="AR380" s="2710"/>
      <c r="AS380" s="2710"/>
      <c r="AT380" s="2710"/>
      <c r="AU380" s="2710"/>
      <c r="AV380" s="2710"/>
      <c r="AW380" s="2710"/>
      <c r="AX380" s="2710"/>
      <c r="AY380" s="2710"/>
      <c r="AZ380" s="2710"/>
      <c r="BA380" s="2710"/>
      <c r="BB380" s="2710"/>
      <c r="BC380" s="2710"/>
      <c r="BD380" s="2710"/>
      <c r="BE380" s="2710"/>
      <c r="BF380" s="2710"/>
      <c r="BG380" s="2710"/>
      <c r="BH380" s="2710"/>
      <c r="BI380" s="2710"/>
      <c r="BJ380" s="2710"/>
      <c r="BK380" s="2710"/>
      <c r="BL380" s="2710"/>
      <c r="BM380" s="2710"/>
      <c r="BN380" s="2710"/>
      <c r="BO380" s="2710"/>
      <c r="BP380" s="2710"/>
      <c r="BQ380" s="2710"/>
      <c r="BR380" s="2710"/>
      <c r="BS380" s="2710"/>
      <c r="BT380" s="2710"/>
    </row>
    <row r="381" spans="1:72" x14ac:dyDescent="0.25">
      <c r="A381" s="2710"/>
      <c r="B381" s="2710"/>
      <c r="C381" s="2710"/>
      <c r="D381" s="2710"/>
      <c r="E381" s="2710"/>
      <c r="F381" s="2710"/>
      <c r="G381" s="2710"/>
      <c r="H381" s="2710"/>
      <c r="I381" s="2710"/>
      <c r="J381" s="2710"/>
      <c r="K381" s="2710"/>
      <c r="L381" s="2710"/>
      <c r="M381" s="2710"/>
      <c r="N381" s="2710"/>
      <c r="O381" s="2710"/>
      <c r="P381" s="2710"/>
      <c r="Q381" s="2710"/>
      <c r="R381" s="2710"/>
      <c r="S381" s="2710"/>
      <c r="T381" s="2710"/>
      <c r="U381" s="2710"/>
      <c r="V381" s="2710"/>
      <c r="W381" s="2710"/>
      <c r="X381" s="2710"/>
      <c r="Y381" s="2710"/>
      <c r="Z381" s="2710"/>
      <c r="AA381" s="2710"/>
      <c r="AB381" s="2710"/>
      <c r="AC381" s="2710"/>
      <c r="AD381" s="2710"/>
      <c r="AE381" s="2710"/>
      <c r="AF381" s="2710"/>
      <c r="AG381" s="2710"/>
      <c r="AH381" s="2710"/>
      <c r="AI381" s="2710"/>
      <c r="AJ381" s="2710"/>
      <c r="AK381" s="2710"/>
      <c r="AL381" s="2710"/>
      <c r="AM381" s="2710"/>
      <c r="AN381" s="2710"/>
      <c r="AO381" s="2710"/>
      <c r="AP381" s="2710"/>
      <c r="AQ381" s="2710"/>
      <c r="AR381" s="2710"/>
      <c r="AS381" s="2710"/>
      <c r="AT381" s="2710"/>
      <c r="AU381" s="2710"/>
      <c r="AV381" s="2710"/>
      <c r="AW381" s="2710"/>
      <c r="AX381" s="2710"/>
      <c r="AY381" s="2710"/>
      <c r="AZ381" s="2710"/>
      <c r="BA381" s="2710"/>
      <c r="BB381" s="2710"/>
      <c r="BC381" s="2710"/>
      <c r="BD381" s="2710"/>
      <c r="BE381" s="2710"/>
      <c r="BF381" s="2710"/>
      <c r="BG381" s="2710"/>
      <c r="BH381" s="2710"/>
      <c r="BI381" s="2710"/>
      <c r="BJ381" s="2710"/>
      <c r="BK381" s="2710"/>
      <c r="BL381" s="2710"/>
      <c r="BM381" s="2710"/>
      <c r="BN381" s="2710"/>
      <c r="BO381" s="2710"/>
      <c r="BP381" s="2710"/>
      <c r="BQ381" s="2710"/>
      <c r="BR381" s="2710"/>
      <c r="BS381" s="2710"/>
      <c r="BT381" s="2710"/>
    </row>
    <row r="382" spans="1:72" x14ac:dyDescent="0.25">
      <c r="A382" s="2710"/>
      <c r="B382" s="2710"/>
      <c r="C382" s="2710"/>
      <c r="D382" s="2710"/>
      <c r="E382" s="2710"/>
      <c r="F382" s="2710"/>
      <c r="G382" s="2710"/>
      <c r="H382" s="2710"/>
      <c r="I382" s="2710"/>
      <c r="J382" s="2710"/>
      <c r="K382" s="2710"/>
      <c r="L382" s="2710"/>
      <c r="M382" s="2710"/>
      <c r="N382" s="2710"/>
      <c r="O382" s="2710"/>
      <c r="P382" s="2710"/>
      <c r="Q382" s="2710"/>
      <c r="R382" s="2710"/>
      <c r="S382" s="2710"/>
      <c r="T382" s="2710"/>
      <c r="U382" s="2710"/>
      <c r="V382" s="2710"/>
      <c r="W382" s="2710"/>
      <c r="X382" s="2710"/>
      <c r="Y382" s="2710"/>
      <c r="Z382" s="2710"/>
      <c r="AA382" s="2710"/>
      <c r="AB382" s="2710"/>
      <c r="AC382" s="2710"/>
      <c r="AD382" s="2710"/>
      <c r="AE382" s="2710"/>
      <c r="AF382" s="2710"/>
      <c r="AG382" s="2710"/>
      <c r="AH382" s="2710"/>
      <c r="AI382" s="2710"/>
      <c r="AJ382" s="2710"/>
      <c r="AK382" s="2710"/>
      <c r="AL382" s="2710"/>
      <c r="AM382" s="2710"/>
      <c r="AN382" s="2710"/>
      <c r="AO382" s="2710"/>
      <c r="AP382" s="2710"/>
      <c r="AQ382" s="2710"/>
      <c r="AR382" s="2710"/>
      <c r="AS382" s="2710"/>
      <c r="AT382" s="2710"/>
      <c r="AU382" s="2710"/>
      <c r="AV382" s="2710"/>
      <c r="AW382" s="2710"/>
      <c r="AX382" s="2710"/>
      <c r="AY382" s="2710"/>
      <c r="AZ382" s="2710"/>
      <c r="BA382" s="2710"/>
      <c r="BB382" s="2710"/>
      <c r="BC382" s="2710"/>
      <c r="BD382" s="2710"/>
      <c r="BE382" s="2710"/>
      <c r="BF382" s="2710"/>
      <c r="BG382" s="2710"/>
      <c r="BH382" s="2710"/>
      <c r="BI382" s="2710"/>
      <c r="BJ382" s="2710"/>
      <c r="BK382" s="2710"/>
      <c r="BL382" s="2710"/>
      <c r="BM382" s="2710"/>
      <c r="BN382" s="2710"/>
      <c r="BO382" s="2710"/>
      <c r="BP382" s="2710"/>
      <c r="BQ382" s="2710"/>
      <c r="BR382" s="2710"/>
      <c r="BS382" s="2710"/>
      <c r="BT382" s="2710"/>
    </row>
    <row r="383" spans="1:72" x14ac:dyDescent="0.25">
      <c r="A383" s="2710"/>
      <c r="B383" s="2710"/>
      <c r="C383" s="2710"/>
      <c r="D383" s="2710"/>
      <c r="E383" s="2710"/>
      <c r="F383" s="2710"/>
      <c r="G383" s="2710"/>
      <c r="H383" s="2710"/>
      <c r="I383" s="2710"/>
      <c r="J383" s="2710"/>
      <c r="K383" s="2710"/>
      <c r="L383" s="2710"/>
      <c r="M383" s="2710"/>
      <c r="N383" s="2710"/>
      <c r="O383" s="2710"/>
      <c r="P383" s="2710"/>
      <c r="Q383" s="2710"/>
      <c r="R383" s="2710"/>
      <c r="S383" s="2710"/>
      <c r="T383" s="2710"/>
      <c r="U383" s="2710"/>
      <c r="V383" s="2710"/>
      <c r="W383" s="2710"/>
      <c r="X383" s="2710"/>
      <c r="Y383" s="2710"/>
      <c r="Z383" s="2710"/>
      <c r="AA383" s="2710"/>
      <c r="AB383" s="2710"/>
      <c r="AC383" s="2710"/>
      <c r="AD383" s="2710"/>
      <c r="AE383" s="2710"/>
      <c r="AF383" s="2710"/>
      <c r="AG383" s="2710"/>
      <c r="AH383" s="2710"/>
      <c r="AI383" s="2710"/>
      <c r="AJ383" s="2710"/>
      <c r="AK383" s="2710"/>
      <c r="AL383" s="2710"/>
      <c r="AM383" s="2710"/>
      <c r="AN383" s="2710"/>
      <c r="AO383" s="2710"/>
      <c r="AP383" s="2710"/>
      <c r="AQ383" s="2710"/>
      <c r="AR383" s="2710"/>
      <c r="AS383" s="2710"/>
      <c r="AT383" s="2710"/>
      <c r="AU383" s="2710"/>
      <c r="AV383" s="2710"/>
      <c r="AW383" s="2710"/>
      <c r="AX383" s="2710"/>
      <c r="AY383" s="2710"/>
      <c r="AZ383" s="2710"/>
      <c r="BA383" s="2710"/>
      <c r="BB383" s="2710"/>
      <c r="BC383" s="2710"/>
      <c r="BD383" s="2710"/>
      <c r="BE383" s="2710"/>
      <c r="BF383" s="2710"/>
      <c r="BG383" s="2710"/>
      <c r="BH383" s="2710"/>
      <c r="BI383" s="2710"/>
      <c r="BJ383" s="2710"/>
      <c r="BK383" s="2710"/>
      <c r="BL383" s="2710"/>
      <c r="BM383" s="2710"/>
      <c r="BN383" s="2710"/>
      <c r="BO383" s="2710"/>
      <c r="BP383" s="2710"/>
      <c r="BQ383" s="2710"/>
      <c r="BR383" s="2710"/>
      <c r="BS383" s="2710"/>
      <c r="BT383" s="2710"/>
    </row>
    <row r="384" spans="1:72" x14ac:dyDescent="0.25">
      <c r="A384" s="2710"/>
      <c r="B384" s="2710"/>
      <c r="C384" s="2710"/>
      <c r="D384" s="2710"/>
      <c r="E384" s="2710"/>
      <c r="F384" s="2710"/>
      <c r="G384" s="2710"/>
      <c r="H384" s="2710"/>
      <c r="I384" s="2710"/>
      <c r="J384" s="2710"/>
      <c r="K384" s="2710"/>
      <c r="L384" s="2710"/>
      <c r="M384" s="2710"/>
      <c r="N384" s="2710"/>
      <c r="O384" s="2710"/>
      <c r="P384" s="2710"/>
      <c r="Q384" s="2710"/>
      <c r="R384" s="2710"/>
      <c r="S384" s="2710"/>
      <c r="T384" s="2710"/>
      <c r="U384" s="2710"/>
      <c r="V384" s="2710"/>
      <c r="W384" s="2710"/>
      <c r="X384" s="2710"/>
      <c r="Y384" s="2710"/>
      <c r="Z384" s="2710"/>
      <c r="AA384" s="2710"/>
      <c r="AB384" s="2710"/>
      <c r="AC384" s="2710"/>
      <c r="AD384" s="2710"/>
      <c r="AE384" s="2710"/>
      <c r="AF384" s="2710"/>
      <c r="AG384" s="2710"/>
      <c r="AH384" s="2710"/>
      <c r="AI384" s="2710"/>
      <c r="AJ384" s="2710"/>
      <c r="AK384" s="2710"/>
      <c r="AL384" s="2710"/>
      <c r="AM384" s="2710"/>
      <c r="AN384" s="2710"/>
      <c r="AO384" s="2710"/>
      <c r="AP384" s="2710"/>
      <c r="AQ384" s="2710"/>
      <c r="AR384" s="2710"/>
      <c r="AS384" s="2710"/>
      <c r="AT384" s="2710"/>
      <c r="AU384" s="2710"/>
      <c r="AV384" s="2710"/>
      <c r="AW384" s="2710"/>
      <c r="AX384" s="2710"/>
      <c r="AY384" s="2710"/>
      <c r="AZ384" s="2710"/>
      <c r="BA384" s="2710"/>
      <c r="BB384" s="2710"/>
      <c r="BC384" s="2710"/>
      <c r="BD384" s="2710"/>
      <c r="BE384" s="2710"/>
      <c r="BF384" s="2710"/>
      <c r="BG384" s="2710"/>
      <c r="BH384" s="2710"/>
      <c r="BI384" s="2710"/>
      <c r="BJ384" s="2710"/>
      <c r="BK384" s="2710"/>
      <c r="BL384" s="2710"/>
      <c r="BM384" s="2710"/>
      <c r="BN384" s="2710"/>
      <c r="BO384" s="2710"/>
      <c r="BP384" s="2710"/>
      <c r="BQ384" s="2710"/>
      <c r="BR384" s="2710"/>
      <c r="BS384" s="2710"/>
      <c r="BT384" s="2710"/>
    </row>
    <row r="385" spans="1:72" x14ac:dyDescent="0.25">
      <c r="A385" s="2710"/>
      <c r="B385" s="2710"/>
      <c r="C385" s="2710"/>
      <c r="D385" s="2710"/>
      <c r="E385" s="2710"/>
      <c r="F385" s="2710"/>
      <c r="G385" s="2710"/>
      <c r="H385" s="2710"/>
      <c r="I385" s="2710"/>
      <c r="J385" s="2710"/>
      <c r="K385" s="2710"/>
      <c r="L385" s="2710"/>
      <c r="M385" s="2710"/>
      <c r="N385" s="2710"/>
      <c r="O385" s="2710"/>
      <c r="P385" s="2710"/>
      <c r="Q385" s="2710"/>
      <c r="R385" s="2710"/>
      <c r="S385" s="2710"/>
      <c r="T385" s="2710"/>
      <c r="U385" s="2710"/>
      <c r="V385" s="2710"/>
      <c r="W385" s="2710"/>
      <c r="X385" s="2710"/>
      <c r="Y385" s="2710"/>
      <c r="Z385" s="2710"/>
      <c r="AA385" s="2710"/>
      <c r="AB385" s="2710"/>
      <c r="AC385" s="2710"/>
      <c r="AD385" s="2710"/>
      <c r="AE385" s="2710"/>
      <c r="AF385" s="2710"/>
      <c r="AG385" s="2710"/>
      <c r="AH385" s="2710"/>
      <c r="AI385" s="2710"/>
      <c r="AJ385" s="2710"/>
      <c r="AK385" s="2710"/>
      <c r="AL385" s="2710"/>
      <c r="AM385" s="2710"/>
      <c r="AN385" s="2710"/>
      <c r="AO385" s="2710"/>
      <c r="AP385" s="2710"/>
      <c r="AQ385" s="2710"/>
      <c r="AR385" s="2710"/>
      <c r="AS385" s="2710"/>
      <c r="AT385" s="2710"/>
      <c r="AU385" s="2710"/>
      <c r="AV385" s="2710"/>
      <c r="AW385" s="2710"/>
      <c r="AX385" s="2710"/>
      <c r="AY385" s="2710"/>
      <c r="AZ385" s="2710"/>
      <c r="BA385" s="2710"/>
      <c r="BB385" s="2710"/>
      <c r="BC385" s="2710"/>
      <c r="BD385" s="2710"/>
      <c r="BE385" s="2710"/>
      <c r="BF385" s="2710"/>
      <c r="BG385" s="2710"/>
      <c r="BH385" s="2710"/>
      <c r="BI385" s="2710"/>
      <c r="BJ385" s="2710"/>
      <c r="BK385" s="2710"/>
      <c r="BL385" s="2710"/>
      <c r="BM385" s="2710"/>
      <c r="BN385" s="2710"/>
      <c r="BO385" s="2710"/>
      <c r="BP385" s="2710"/>
      <c r="BQ385" s="2710"/>
      <c r="BR385" s="2710"/>
      <c r="BS385" s="2710"/>
      <c r="BT385" s="2710"/>
    </row>
    <row r="386" spans="1:72" x14ac:dyDescent="0.25">
      <c r="A386" s="2710"/>
      <c r="B386" s="2710"/>
      <c r="C386" s="2710"/>
      <c r="D386" s="2710"/>
      <c r="E386" s="2710"/>
      <c r="F386" s="2710"/>
      <c r="G386" s="2710"/>
      <c r="H386" s="2710"/>
      <c r="I386" s="2710"/>
      <c r="J386" s="2710"/>
      <c r="K386" s="2710"/>
      <c r="L386" s="2710"/>
      <c r="M386" s="2710"/>
      <c r="N386" s="2710"/>
      <c r="O386" s="2710"/>
      <c r="P386" s="2710"/>
      <c r="Q386" s="2710"/>
      <c r="R386" s="2710"/>
      <c r="S386" s="2710"/>
      <c r="T386" s="2710"/>
      <c r="U386" s="2710"/>
      <c r="V386" s="2710"/>
      <c r="W386" s="2710"/>
      <c r="X386" s="2710"/>
      <c r="Y386" s="2710"/>
      <c r="Z386" s="2710"/>
      <c r="AA386" s="2710"/>
      <c r="AB386" s="2710"/>
      <c r="AC386" s="2710"/>
      <c r="AD386" s="2710"/>
      <c r="AE386" s="2710"/>
      <c r="AF386" s="2710"/>
      <c r="AG386" s="2710"/>
      <c r="AH386" s="2710"/>
      <c r="AI386" s="2710"/>
      <c r="AJ386" s="2710"/>
      <c r="AK386" s="2710"/>
      <c r="AL386" s="2710"/>
      <c r="AM386" s="2710"/>
      <c r="AN386" s="2710"/>
      <c r="AO386" s="2710"/>
      <c r="AP386" s="2710"/>
      <c r="AQ386" s="2710"/>
      <c r="AR386" s="2710"/>
      <c r="AS386" s="2710"/>
      <c r="AT386" s="2710"/>
      <c r="AU386" s="2710"/>
      <c r="AV386" s="2710"/>
      <c r="AW386" s="2710"/>
      <c r="AX386" s="2710"/>
      <c r="AY386" s="2710"/>
      <c r="AZ386" s="2710"/>
      <c r="BA386" s="2710"/>
      <c r="BB386" s="2710"/>
      <c r="BC386" s="2710"/>
      <c r="BD386" s="2710"/>
      <c r="BE386" s="2710"/>
      <c r="BF386" s="2710"/>
      <c r="BG386" s="2710"/>
      <c r="BH386" s="2710"/>
      <c r="BI386" s="2710"/>
      <c r="BJ386" s="2710"/>
      <c r="BK386" s="2710"/>
      <c r="BL386" s="2710"/>
      <c r="BM386" s="2710"/>
      <c r="BN386" s="2710"/>
      <c r="BO386" s="2710"/>
      <c r="BP386" s="2710"/>
      <c r="BQ386" s="2710"/>
      <c r="BR386" s="2710"/>
      <c r="BS386" s="2710"/>
      <c r="BT386" s="2710"/>
    </row>
    <row r="387" spans="1:72" x14ac:dyDescent="0.25">
      <c r="A387" s="2710"/>
      <c r="B387" s="2710"/>
      <c r="C387" s="2710"/>
      <c r="D387" s="2710"/>
      <c r="E387" s="2710"/>
      <c r="F387" s="2710"/>
      <c r="G387" s="2710"/>
      <c r="H387" s="2710"/>
      <c r="I387" s="2710"/>
      <c r="J387" s="2710"/>
      <c r="K387" s="2710"/>
      <c r="L387" s="2710"/>
      <c r="M387" s="2710"/>
      <c r="N387" s="2710"/>
      <c r="O387" s="2710"/>
      <c r="P387" s="2710"/>
      <c r="Q387" s="2710"/>
      <c r="R387" s="2710"/>
      <c r="S387" s="2710"/>
      <c r="T387" s="2710"/>
      <c r="U387" s="2710"/>
      <c r="V387" s="2710"/>
      <c r="W387" s="2710"/>
      <c r="X387" s="2710"/>
      <c r="Y387" s="2710"/>
      <c r="Z387" s="2710"/>
      <c r="AA387" s="2710"/>
      <c r="AB387" s="2710"/>
      <c r="AC387" s="2710"/>
      <c r="AD387" s="2710"/>
      <c r="AE387" s="2710"/>
      <c r="AF387" s="2710"/>
      <c r="AG387" s="2710"/>
      <c r="AH387" s="2710"/>
      <c r="AI387" s="2710"/>
      <c r="AJ387" s="2710"/>
      <c r="AK387" s="2710"/>
      <c r="AL387" s="2710"/>
      <c r="AM387" s="2710"/>
      <c r="AN387" s="2710"/>
      <c r="AO387" s="2710"/>
      <c r="AP387" s="2710"/>
      <c r="AQ387" s="2710"/>
      <c r="AR387" s="2710"/>
      <c r="AS387" s="2710"/>
      <c r="AT387" s="2710"/>
      <c r="AU387" s="2710"/>
      <c r="AV387" s="2710"/>
      <c r="AW387" s="2710"/>
      <c r="AX387" s="2710"/>
      <c r="AY387" s="2710"/>
      <c r="AZ387" s="2710"/>
      <c r="BA387" s="2710"/>
      <c r="BB387" s="2710"/>
      <c r="BC387" s="2710"/>
      <c r="BD387" s="2710"/>
      <c r="BE387" s="2710"/>
      <c r="BF387" s="2710"/>
      <c r="BG387" s="2710"/>
      <c r="BH387" s="2710"/>
      <c r="BI387" s="2710"/>
      <c r="BJ387" s="2710"/>
      <c r="BK387" s="2710"/>
      <c r="BL387" s="2710"/>
      <c r="BM387" s="2710"/>
      <c r="BN387" s="2710"/>
      <c r="BO387" s="2710"/>
      <c r="BP387" s="2710"/>
      <c r="BQ387" s="2710"/>
      <c r="BR387" s="2710"/>
      <c r="BS387" s="2710"/>
      <c r="BT387" s="2710"/>
    </row>
    <row r="388" spans="1:72" x14ac:dyDescent="0.25">
      <c r="A388" s="2710"/>
      <c r="B388" s="2710"/>
      <c r="C388" s="2710"/>
      <c r="D388" s="2710"/>
      <c r="E388" s="2710"/>
      <c r="F388" s="2710"/>
      <c r="G388" s="2710"/>
      <c r="H388" s="2710"/>
      <c r="I388" s="2710"/>
      <c r="J388" s="2710"/>
      <c r="K388" s="2710"/>
      <c r="L388" s="2710"/>
      <c r="M388" s="2710"/>
      <c r="N388" s="2710"/>
      <c r="O388" s="2710"/>
      <c r="P388" s="2710"/>
      <c r="Q388" s="2710"/>
      <c r="R388" s="2710"/>
      <c r="S388" s="2710"/>
      <c r="T388" s="2710"/>
      <c r="U388" s="2710"/>
      <c r="V388" s="2710"/>
      <c r="W388" s="2710"/>
      <c r="X388" s="2710"/>
      <c r="Y388" s="2710"/>
      <c r="Z388" s="2710"/>
      <c r="AA388" s="2710"/>
      <c r="AB388" s="2710"/>
      <c r="AC388" s="2710"/>
      <c r="AD388" s="2710"/>
      <c r="AE388" s="2710"/>
      <c r="AF388" s="2710"/>
      <c r="AG388" s="2710"/>
      <c r="AH388" s="2710"/>
      <c r="AI388" s="2710"/>
      <c r="AJ388" s="2710"/>
      <c r="AK388" s="2710"/>
      <c r="AL388" s="2710"/>
      <c r="AM388" s="2710"/>
      <c r="AN388" s="2710"/>
      <c r="AO388" s="2710"/>
      <c r="AP388" s="2710"/>
      <c r="AQ388" s="2710"/>
      <c r="AR388" s="2710"/>
      <c r="AS388" s="2710"/>
      <c r="AT388" s="2710"/>
      <c r="AU388" s="2710"/>
      <c r="AV388" s="2710"/>
      <c r="AW388" s="2710"/>
      <c r="AX388" s="2710"/>
      <c r="AY388" s="2710"/>
      <c r="AZ388" s="2710"/>
      <c r="BA388" s="2710"/>
      <c r="BB388" s="2710"/>
      <c r="BC388" s="2710"/>
      <c r="BD388" s="2710"/>
      <c r="BE388" s="2710"/>
      <c r="BF388" s="2710"/>
      <c r="BG388" s="2710"/>
      <c r="BH388" s="2710"/>
      <c r="BI388" s="2710"/>
      <c r="BJ388" s="2710"/>
      <c r="BK388" s="2710"/>
      <c r="BL388" s="2710"/>
      <c r="BM388" s="2710"/>
      <c r="BN388" s="2710"/>
      <c r="BO388" s="2710"/>
      <c r="BP388" s="2710"/>
      <c r="BQ388" s="2710"/>
      <c r="BR388" s="2710"/>
      <c r="BS388" s="2710"/>
      <c r="BT388" s="2710"/>
    </row>
    <row r="389" spans="1:72" x14ac:dyDescent="0.25">
      <c r="A389" s="2710"/>
      <c r="B389" s="2710"/>
      <c r="C389" s="2710"/>
      <c r="D389" s="2710"/>
      <c r="E389" s="2710"/>
      <c r="F389" s="2710"/>
      <c r="G389" s="2710"/>
      <c r="H389" s="2710"/>
      <c r="I389" s="2710"/>
      <c r="J389" s="2710"/>
      <c r="K389" s="2710"/>
      <c r="L389" s="2710"/>
      <c r="M389" s="2710"/>
      <c r="N389" s="2710"/>
      <c r="O389" s="2710"/>
      <c r="P389" s="2710"/>
      <c r="Q389" s="2710"/>
      <c r="R389" s="2710"/>
      <c r="S389" s="2710"/>
      <c r="T389" s="2710"/>
      <c r="U389" s="2710"/>
      <c r="V389" s="2710"/>
      <c r="W389" s="2710"/>
      <c r="X389" s="2710"/>
      <c r="Y389" s="2710"/>
      <c r="Z389" s="2710"/>
      <c r="AA389" s="2710"/>
      <c r="AB389" s="2710"/>
      <c r="AC389" s="2710"/>
      <c r="AD389" s="2710"/>
      <c r="AE389" s="2710"/>
      <c r="AF389" s="2710"/>
      <c r="AG389" s="2710"/>
      <c r="AH389" s="2710"/>
      <c r="AI389" s="2710"/>
      <c r="AJ389" s="2710"/>
      <c r="AK389" s="2710"/>
      <c r="AL389" s="2710"/>
      <c r="AM389" s="2710"/>
      <c r="AN389" s="2710"/>
      <c r="AO389" s="2710"/>
      <c r="AP389" s="2710"/>
      <c r="AQ389" s="2710"/>
      <c r="AR389" s="2710"/>
      <c r="AS389" s="2710"/>
      <c r="AT389" s="2710"/>
      <c r="AU389" s="2710"/>
      <c r="AV389" s="2710"/>
      <c r="AW389" s="2710"/>
      <c r="AX389" s="2710"/>
      <c r="AY389" s="2710"/>
      <c r="AZ389" s="2710"/>
      <c r="BA389" s="2710"/>
      <c r="BB389" s="2710"/>
      <c r="BC389" s="2710"/>
      <c r="BD389" s="2710"/>
      <c r="BE389" s="2710"/>
      <c r="BF389" s="2710"/>
      <c r="BG389" s="2710"/>
      <c r="BH389" s="2710"/>
      <c r="BI389" s="2710"/>
      <c r="BJ389" s="2710"/>
      <c r="BK389" s="2710"/>
      <c r="BL389" s="2710"/>
      <c r="BM389" s="2710"/>
      <c r="BN389" s="2710"/>
      <c r="BO389" s="2710"/>
      <c r="BP389" s="2710"/>
      <c r="BQ389" s="2710"/>
      <c r="BR389" s="2710"/>
      <c r="BS389" s="2710"/>
      <c r="BT389" s="2710"/>
    </row>
    <row r="390" spans="1:72" x14ac:dyDescent="0.25">
      <c r="A390" s="2710"/>
      <c r="B390" s="2710"/>
      <c r="C390" s="2710"/>
      <c r="D390" s="2710"/>
      <c r="E390" s="2710"/>
      <c r="F390" s="2710"/>
      <c r="G390" s="2710"/>
      <c r="H390" s="2710"/>
      <c r="I390" s="2710"/>
      <c r="J390" s="2710"/>
      <c r="K390" s="2710"/>
      <c r="L390" s="2710"/>
      <c r="M390" s="2710"/>
      <c r="N390" s="2710"/>
      <c r="O390" s="2710"/>
      <c r="P390" s="2710"/>
      <c r="Q390" s="2710"/>
      <c r="R390" s="2710"/>
      <c r="S390" s="2710"/>
      <c r="T390" s="2710"/>
      <c r="U390" s="2710"/>
      <c r="V390" s="2710"/>
      <c r="W390" s="2710"/>
      <c r="X390" s="2710"/>
      <c r="Y390" s="2710"/>
      <c r="Z390" s="2710"/>
      <c r="AA390" s="2710"/>
      <c r="AB390" s="2710"/>
      <c r="AC390" s="2710"/>
      <c r="AD390" s="2710"/>
      <c r="AE390" s="2710"/>
      <c r="AF390" s="2710"/>
      <c r="AG390" s="2710"/>
      <c r="AH390" s="2710"/>
      <c r="AI390" s="2710"/>
      <c r="AJ390" s="2710"/>
      <c r="AK390" s="2710"/>
      <c r="AL390" s="2710"/>
      <c r="AM390" s="2710"/>
      <c r="AN390" s="2710"/>
      <c r="AO390" s="2710"/>
      <c r="AP390" s="2710"/>
      <c r="AQ390" s="2710"/>
      <c r="AR390" s="2710"/>
      <c r="AS390" s="2710"/>
      <c r="AT390" s="2710"/>
      <c r="AU390" s="2710"/>
      <c r="AV390" s="2710"/>
      <c r="AW390" s="2710"/>
      <c r="AX390" s="2710"/>
      <c r="AY390" s="2710"/>
      <c r="AZ390" s="2710"/>
      <c r="BA390" s="2710"/>
      <c r="BB390" s="2710"/>
      <c r="BC390" s="2710"/>
      <c r="BD390" s="2710"/>
      <c r="BE390" s="2710"/>
      <c r="BF390" s="2710"/>
      <c r="BG390" s="2710"/>
      <c r="BH390" s="2710"/>
      <c r="BI390" s="2710"/>
      <c r="BJ390" s="2710"/>
      <c r="BK390" s="2710"/>
      <c r="BL390" s="2710"/>
      <c r="BM390" s="2710"/>
      <c r="BN390" s="2710"/>
      <c r="BO390" s="2710"/>
      <c r="BP390" s="2710"/>
      <c r="BQ390" s="2710"/>
      <c r="BR390" s="2710"/>
      <c r="BS390" s="2710"/>
      <c r="BT390" s="2710"/>
    </row>
    <row r="391" spans="1:72" x14ac:dyDescent="0.25">
      <c r="A391" s="2710"/>
      <c r="B391" s="2710"/>
      <c r="C391" s="2710"/>
      <c r="D391" s="2710"/>
      <c r="E391" s="2710"/>
      <c r="F391" s="2710"/>
      <c r="G391" s="2710"/>
      <c r="H391" s="2710"/>
      <c r="I391" s="2710"/>
      <c r="J391" s="2710"/>
      <c r="K391" s="2710"/>
      <c r="L391" s="2710"/>
      <c r="M391" s="2710"/>
      <c r="N391" s="2710"/>
      <c r="O391" s="2710"/>
      <c r="P391" s="2710"/>
      <c r="Q391" s="2710"/>
      <c r="R391" s="2710"/>
      <c r="S391" s="2710"/>
      <c r="T391" s="2710"/>
      <c r="U391" s="2710"/>
      <c r="V391" s="2710"/>
      <c r="W391" s="2710"/>
      <c r="X391" s="2710"/>
      <c r="Y391" s="2710"/>
      <c r="Z391" s="2710"/>
      <c r="AA391" s="2710"/>
      <c r="AB391" s="2710"/>
      <c r="AC391" s="2710"/>
      <c r="AD391" s="2710"/>
      <c r="AE391" s="2710"/>
      <c r="AF391" s="2710"/>
      <c r="AG391" s="2710"/>
      <c r="AH391" s="2710"/>
      <c r="AI391" s="2710"/>
      <c r="AJ391" s="2710"/>
      <c r="AK391" s="2710"/>
      <c r="AL391" s="2710"/>
      <c r="AM391" s="2710"/>
      <c r="AN391" s="2710"/>
      <c r="AO391" s="2710"/>
      <c r="AP391" s="2710"/>
      <c r="AQ391" s="2710"/>
      <c r="AR391" s="2710"/>
      <c r="AS391" s="2710"/>
      <c r="AT391" s="2710"/>
      <c r="AU391" s="2710"/>
      <c r="AV391" s="2710"/>
      <c r="AW391" s="2710"/>
      <c r="AX391" s="2710"/>
      <c r="AY391" s="2710"/>
      <c r="AZ391" s="2710"/>
      <c r="BA391" s="2710"/>
      <c r="BB391" s="2710"/>
      <c r="BC391" s="2710"/>
      <c r="BD391" s="2710"/>
      <c r="BE391" s="2710"/>
      <c r="BF391" s="2710"/>
      <c r="BG391" s="2710"/>
      <c r="BH391" s="2710"/>
      <c r="BI391" s="2710"/>
      <c r="BJ391" s="2710"/>
      <c r="BK391" s="2710"/>
      <c r="BL391" s="2710"/>
      <c r="BM391" s="2710"/>
      <c r="BN391" s="2710"/>
      <c r="BO391" s="2710"/>
      <c r="BP391" s="2710"/>
      <c r="BQ391" s="2710"/>
      <c r="BR391" s="2710"/>
      <c r="BS391" s="2710"/>
      <c r="BT391" s="2710"/>
    </row>
    <row r="392" spans="1:72" x14ac:dyDescent="0.25">
      <c r="A392" s="2710"/>
      <c r="B392" s="2710"/>
      <c r="C392" s="2710"/>
      <c r="D392" s="2710"/>
      <c r="E392" s="2710"/>
      <c r="F392" s="2710"/>
      <c r="G392" s="2710"/>
      <c r="H392" s="2710"/>
      <c r="I392" s="2710"/>
      <c r="J392" s="2710"/>
      <c r="K392" s="2710"/>
      <c r="L392" s="2710"/>
      <c r="M392" s="2710"/>
      <c r="N392" s="2710"/>
      <c r="O392" s="2710"/>
      <c r="P392" s="2710"/>
      <c r="Q392" s="2710"/>
      <c r="R392" s="2710"/>
      <c r="S392" s="2710"/>
      <c r="T392" s="2710"/>
      <c r="U392" s="2710"/>
      <c r="V392" s="2710"/>
      <c r="W392" s="2710"/>
      <c r="X392" s="2710"/>
      <c r="Y392" s="2710"/>
      <c r="Z392" s="2710"/>
      <c r="AA392" s="2710"/>
      <c r="AB392" s="2710"/>
      <c r="AC392" s="2710"/>
      <c r="AD392" s="2710"/>
      <c r="AE392" s="2710"/>
      <c r="AF392" s="2710"/>
      <c r="AG392" s="2710"/>
      <c r="AH392" s="2710"/>
      <c r="AI392" s="2710"/>
      <c r="AJ392" s="2710"/>
      <c r="AK392" s="2710"/>
      <c r="AL392" s="2710"/>
      <c r="AM392" s="2710"/>
      <c r="AN392" s="2710"/>
      <c r="AO392" s="2710"/>
      <c r="AP392" s="2710"/>
      <c r="AQ392" s="2710"/>
      <c r="AR392" s="2710"/>
      <c r="AS392" s="2710"/>
      <c r="AT392" s="2710"/>
      <c r="AU392" s="2710"/>
      <c r="AV392" s="2710"/>
      <c r="AW392" s="2710"/>
      <c r="AX392" s="2710"/>
      <c r="AY392" s="2710"/>
      <c r="AZ392" s="2710"/>
      <c r="BA392" s="2710"/>
      <c r="BB392" s="2710"/>
      <c r="BC392" s="2710"/>
      <c r="BD392" s="2710"/>
      <c r="BE392" s="2710"/>
      <c r="BF392" s="2710"/>
      <c r="BG392" s="2710"/>
      <c r="BH392" s="2710"/>
      <c r="BI392" s="2710"/>
      <c r="BJ392" s="2710"/>
      <c r="BK392" s="2710"/>
      <c r="BL392" s="2710"/>
      <c r="BM392" s="2710"/>
      <c r="BN392" s="2710"/>
      <c r="BO392" s="2710"/>
      <c r="BP392" s="2710"/>
      <c r="BQ392" s="2710"/>
      <c r="BR392" s="2710"/>
      <c r="BS392" s="2710"/>
      <c r="BT392" s="2710"/>
    </row>
    <row r="393" spans="1:72" x14ac:dyDescent="0.25">
      <c r="A393" s="2710"/>
      <c r="B393" s="2710"/>
      <c r="C393" s="2710"/>
      <c r="D393" s="2710"/>
      <c r="E393" s="2710"/>
      <c r="F393" s="2710"/>
      <c r="G393" s="2710"/>
      <c r="H393" s="2710"/>
      <c r="I393" s="2710"/>
      <c r="J393" s="2710"/>
      <c r="K393" s="2710"/>
      <c r="L393" s="2710"/>
      <c r="M393" s="2710"/>
      <c r="N393" s="2710"/>
      <c r="O393" s="2710"/>
      <c r="P393" s="2710"/>
      <c r="Q393" s="2710"/>
      <c r="R393" s="2710"/>
      <c r="S393" s="2710"/>
      <c r="T393" s="2710"/>
      <c r="U393" s="2710"/>
      <c r="V393" s="2710"/>
      <c r="W393" s="2710"/>
      <c r="X393" s="2710"/>
      <c r="Y393" s="2710"/>
      <c r="Z393" s="2710"/>
      <c r="AA393" s="2710"/>
      <c r="AB393" s="2710"/>
      <c r="AC393" s="2710"/>
      <c r="AD393" s="2710"/>
      <c r="AE393" s="2710"/>
      <c r="AF393" s="2710"/>
      <c r="AG393" s="2710"/>
      <c r="AH393" s="2710"/>
      <c r="AI393" s="2710"/>
      <c r="AJ393" s="2710"/>
      <c r="AK393" s="2710"/>
      <c r="AL393" s="2710"/>
      <c r="AM393" s="2710"/>
      <c r="AN393" s="2710"/>
      <c r="AO393" s="2710"/>
      <c r="AP393" s="2710"/>
      <c r="AQ393" s="2710"/>
      <c r="AR393" s="2710"/>
      <c r="AS393" s="2710"/>
      <c r="AT393" s="2710"/>
      <c r="AU393" s="2710"/>
      <c r="AV393" s="2710"/>
      <c r="AW393" s="2710"/>
      <c r="AX393" s="2710"/>
      <c r="AY393" s="2710"/>
      <c r="AZ393" s="2710"/>
      <c r="BA393" s="2710"/>
      <c r="BB393" s="2710"/>
      <c r="BC393" s="2710"/>
      <c r="BD393" s="2710"/>
      <c r="BE393" s="2710"/>
      <c r="BF393" s="2710"/>
      <c r="BG393" s="2710"/>
      <c r="BH393" s="2710"/>
      <c r="BI393" s="2710"/>
      <c r="BJ393" s="2710"/>
      <c r="BK393" s="2710"/>
      <c r="BL393" s="2710"/>
      <c r="BM393" s="2710"/>
      <c r="BN393" s="2710"/>
      <c r="BO393" s="2710"/>
      <c r="BP393" s="2710"/>
      <c r="BQ393" s="2710"/>
      <c r="BR393" s="2710"/>
      <c r="BS393" s="2710"/>
      <c r="BT393" s="2710"/>
    </row>
    <row r="394" spans="1:72" x14ac:dyDescent="0.25">
      <c r="A394" s="2710"/>
      <c r="B394" s="2710"/>
      <c r="C394" s="2710"/>
      <c r="D394" s="2710"/>
      <c r="E394" s="2710"/>
      <c r="F394" s="2710"/>
      <c r="G394" s="2710"/>
      <c r="H394" s="2710"/>
      <c r="I394" s="2710"/>
      <c r="J394" s="2710"/>
      <c r="K394" s="2710"/>
      <c r="L394" s="2710"/>
      <c r="M394" s="2710"/>
      <c r="N394" s="2710"/>
      <c r="O394" s="2710"/>
      <c r="P394" s="2710"/>
      <c r="Q394" s="2710"/>
      <c r="R394" s="2710"/>
      <c r="S394" s="2710"/>
      <c r="T394" s="2710"/>
      <c r="U394" s="2710"/>
      <c r="V394" s="2710"/>
      <c r="W394" s="2710"/>
      <c r="X394" s="2710"/>
      <c r="Y394" s="2710"/>
      <c r="Z394" s="2710"/>
      <c r="AA394" s="2710"/>
      <c r="AB394" s="2710"/>
      <c r="AC394" s="2710"/>
      <c r="AD394" s="2710"/>
      <c r="AE394" s="2710"/>
      <c r="AF394" s="2710"/>
      <c r="AG394" s="2710"/>
      <c r="AH394" s="2710"/>
      <c r="AI394" s="2710"/>
      <c r="AJ394" s="2710"/>
      <c r="AK394" s="2710"/>
      <c r="AL394" s="2710"/>
      <c r="AM394" s="2710"/>
      <c r="AN394" s="2710"/>
      <c r="AO394" s="2710"/>
      <c r="AP394" s="2710"/>
      <c r="AQ394" s="2710"/>
      <c r="AR394" s="2710"/>
      <c r="AS394" s="2710"/>
      <c r="AT394" s="2710"/>
      <c r="AU394" s="2710"/>
      <c r="AV394" s="2710"/>
      <c r="AW394" s="2710"/>
      <c r="AX394" s="2710"/>
      <c r="AY394" s="2710"/>
      <c r="AZ394" s="2710"/>
      <c r="BA394" s="2710"/>
      <c r="BB394" s="2710"/>
      <c r="BC394" s="2710"/>
      <c r="BD394" s="2710"/>
      <c r="BE394" s="2710"/>
      <c r="BF394" s="2710"/>
      <c r="BG394" s="2710"/>
      <c r="BH394" s="2710"/>
      <c r="BI394" s="2710"/>
      <c r="BJ394" s="2710"/>
      <c r="BK394" s="2710"/>
      <c r="BL394" s="2710"/>
      <c r="BM394" s="2710"/>
      <c r="BN394" s="2710"/>
      <c r="BO394" s="2710"/>
      <c r="BP394" s="2710"/>
      <c r="BQ394" s="2710"/>
      <c r="BR394" s="2710"/>
      <c r="BS394" s="2710"/>
      <c r="BT394" s="2710"/>
    </row>
    <row r="395" spans="1:72" x14ac:dyDescent="0.25">
      <c r="A395" s="2710"/>
      <c r="B395" s="2710"/>
      <c r="C395" s="2710"/>
      <c r="D395" s="2710"/>
      <c r="E395" s="2710"/>
      <c r="F395" s="2710"/>
      <c r="G395" s="2710"/>
      <c r="H395" s="2710"/>
      <c r="I395" s="2710"/>
      <c r="J395" s="2710"/>
      <c r="K395" s="2710"/>
      <c r="L395" s="2710"/>
      <c r="M395" s="2710"/>
      <c r="N395" s="2710"/>
      <c r="O395" s="2710"/>
      <c r="P395" s="2710"/>
      <c r="Q395" s="2710"/>
      <c r="R395" s="2710"/>
      <c r="S395" s="2710"/>
      <c r="T395" s="2710"/>
      <c r="U395" s="2710"/>
      <c r="V395" s="2710"/>
      <c r="W395" s="2710"/>
      <c r="X395" s="2710"/>
      <c r="Y395" s="2710"/>
      <c r="Z395" s="2710"/>
      <c r="AA395" s="2710"/>
      <c r="AB395" s="2710"/>
      <c r="AC395" s="2710"/>
      <c r="AD395" s="2710"/>
      <c r="AE395" s="2710"/>
      <c r="AF395" s="2710"/>
      <c r="AG395" s="2710"/>
      <c r="AH395" s="2710"/>
      <c r="AI395" s="2710"/>
      <c r="AJ395" s="2710"/>
      <c r="AK395" s="2710"/>
      <c r="AL395" s="2710"/>
      <c r="AM395" s="2710"/>
      <c r="AN395" s="2710"/>
      <c r="AO395" s="2710"/>
      <c r="AP395" s="2710"/>
      <c r="AQ395" s="2710"/>
      <c r="AR395" s="2710"/>
      <c r="AS395" s="2710"/>
      <c r="AT395" s="2710"/>
      <c r="AU395" s="2710"/>
      <c r="AV395" s="2710"/>
      <c r="AW395" s="2710"/>
      <c r="AX395" s="2710"/>
      <c r="AY395" s="2710"/>
      <c r="AZ395" s="2710"/>
      <c r="BA395" s="2710"/>
      <c r="BB395" s="2710"/>
      <c r="BC395" s="2710"/>
      <c r="BD395" s="2710"/>
      <c r="BE395" s="2710"/>
      <c r="BF395" s="2710"/>
      <c r="BG395" s="2710"/>
      <c r="BH395" s="2710"/>
      <c r="BI395" s="2710"/>
      <c r="BJ395" s="2710"/>
      <c r="BK395" s="2710"/>
      <c r="BL395" s="2710"/>
      <c r="BM395" s="2710"/>
      <c r="BN395" s="2710"/>
      <c r="BO395" s="2710"/>
      <c r="BP395" s="2710"/>
      <c r="BQ395" s="2710"/>
      <c r="BR395" s="2710"/>
      <c r="BS395" s="2710"/>
      <c r="BT395" s="2710"/>
    </row>
    <row r="396" spans="1:72" x14ac:dyDescent="0.25">
      <c r="A396" s="2710"/>
      <c r="B396" s="2710"/>
      <c r="C396" s="2710"/>
      <c r="D396" s="2710"/>
      <c r="E396" s="2710"/>
      <c r="F396" s="2710"/>
      <c r="G396" s="2710"/>
      <c r="H396" s="2710"/>
      <c r="I396" s="2710"/>
      <c r="J396" s="2710"/>
      <c r="K396" s="2710"/>
      <c r="L396" s="2710"/>
      <c r="M396" s="2710"/>
      <c r="N396" s="2710"/>
      <c r="O396" s="2710"/>
      <c r="P396" s="2710"/>
      <c r="Q396" s="2710"/>
      <c r="R396" s="2710"/>
      <c r="S396" s="2710"/>
      <c r="T396" s="2710"/>
      <c r="U396" s="2710"/>
      <c r="V396" s="2710"/>
      <c r="W396" s="2710"/>
      <c r="X396" s="2710"/>
      <c r="Y396" s="2710"/>
      <c r="Z396" s="2710"/>
      <c r="AA396" s="2710"/>
      <c r="AB396" s="2710"/>
      <c r="AC396" s="2710"/>
      <c r="AD396" s="2710"/>
      <c r="AE396" s="2710"/>
      <c r="AF396" s="2710"/>
      <c r="AG396" s="2710"/>
      <c r="AH396" s="2710"/>
      <c r="AI396" s="2710"/>
      <c r="AJ396" s="2710"/>
      <c r="AK396" s="2710"/>
      <c r="AL396" s="2710"/>
      <c r="AM396" s="2710"/>
      <c r="AN396" s="2710"/>
      <c r="AO396" s="2710"/>
      <c r="AP396" s="2710"/>
      <c r="AQ396" s="2710"/>
      <c r="AR396" s="2710"/>
      <c r="AS396" s="2710"/>
      <c r="AT396" s="2710"/>
      <c r="AU396" s="2710"/>
      <c r="AV396" s="2710"/>
      <c r="AW396" s="2710"/>
      <c r="AX396" s="2710"/>
      <c r="AY396" s="2710"/>
      <c r="AZ396" s="2710"/>
      <c r="BA396" s="2710"/>
      <c r="BB396" s="2710"/>
      <c r="BC396" s="2710"/>
      <c r="BD396" s="2710"/>
      <c r="BE396" s="2710"/>
      <c r="BF396" s="2710"/>
      <c r="BG396" s="2710"/>
      <c r="BH396" s="2710"/>
      <c r="BI396" s="2710"/>
      <c r="BJ396" s="2710"/>
      <c r="BK396" s="2710"/>
      <c r="BL396" s="2710"/>
      <c r="BM396" s="2710"/>
      <c r="BN396" s="2710"/>
      <c r="BO396" s="2710"/>
      <c r="BP396" s="2710"/>
      <c r="BQ396" s="2710"/>
      <c r="BR396" s="2710"/>
      <c r="BS396" s="2710"/>
      <c r="BT396" s="2710"/>
    </row>
    <row r="397" spans="1:72" x14ac:dyDescent="0.25">
      <c r="A397" s="2710"/>
      <c r="B397" s="2710"/>
      <c r="C397" s="2710"/>
      <c r="D397" s="2710"/>
      <c r="E397" s="2710"/>
      <c r="F397" s="2710"/>
      <c r="G397" s="2710"/>
      <c r="H397" s="2710"/>
      <c r="I397" s="2710"/>
      <c r="J397" s="2710"/>
      <c r="K397" s="2710"/>
      <c r="L397" s="2710"/>
      <c r="M397" s="2710"/>
      <c r="N397" s="2710"/>
      <c r="O397" s="2710"/>
      <c r="P397" s="2710"/>
      <c r="Q397" s="2710"/>
      <c r="R397" s="2710"/>
      <c r="S397" s="2710"/>
      <c r="T397" s="2710"/>
      <c r="U397" s="2710"/>
      <c r="V397" s="2710"/>
      <c r="W397" s="2710"/>
      <c r="X397" s="2710"/>
      <c r="Y397" s="2710"/>
      <c r="Z397" s="2710"/>
      <c r="AA397" s="2710"/>
      <c r="AB397" s="2710"/>
      <c r="AC397" s="2710"/>
      <c r="AD397" s="2710"/>
      <c r="AE397" s="2710"/>
      <c r="AF397" s="2710"/>
      <c r="AG397" s="2710"/>
      <c r="AH397" s="2710"/>
      <c r="AI397" s="2710"/>
      <c r="AJ397" s="2710"/>
      <c r="AK397" s="2710"/>
      <c r="AL397" s="2710"/>
      <c r="AM397" s="2710"/>
      <c r="AN397" s="2710"/>
      <c r="AO397" s="2710"/>
      <c r="AP397" s="2710"/>
      <c r="AQ397" s="2710"/>
      <c r="AR397" s="2710"/>
      <c r="AS397" s="2710"/>
      <c r="AT397" s="2710"/>
      <c r="AU397" s="2710"/>
      <c r="AV397" s="2710"/>
      <c r="AW397" s="2710"/>
      <c r="AX397" s="2710"/>
      <c r="AY397" s="2710"/>
      <c r="AZ397" s="2710"/>
      <c r="BA397" s="2710"/>
      <c r="BB397" s="2710"/>
      <c r="BC397" s="2710"/>
      <c r="BD397" s="2710"/>
      <c r="BE397" s="2710"/>
      <c r="BF397" s="2710"/>
      <c r="BG397" s="2710"/>
      <c r="BH397" s="2710"/>
      <c r="BI397" s="2710"/>
      <c r="BJ397" s="2710"/>
      <c r="BK397" s="2710"/>
      <c r="BL397" s="2710"/>
      <c r="BM397" s="2710"/>
      <c r="BN397" s="2710"/>
      <c r="BO397" s="2710"/>
      <c r="BP397" s="2710"/>
      <c r="BQ397" s="2710"/>
      <c r="BR397" s="2710"/>
      <c r="BS397" s="2710"/>
      <c r="BT397" s="2710"/>
    </row>
    <row r="398" spans="1:72" x14ac:dyDescent="0.25">
      <c r="A398" s="2710"/>
      <c r="B398" s="2710"/>
      <c r="C398" s="2710"/>
      <c r="D398" s="2710"/>
      <c r="E398" s="2710"/>
      <c r="F398" s="2710"/>
      <c r="G398" s="2710"/>
      <c r="H398" s="2710"/>
      <c r="I398" s="2710"/>
      <c r="J398" s="2710"/>
      <c r="K398" s="2710"/>
      <c r="L398" s="2710"/>
      <c r="M398" s="2710"/>
      <c r="N398" s="2710"/>
      <c r="O398" s="2710"/>
      <c r="P398" s="2710"/>
      <c r="Q398" s="2710"/>
      <c r="R398" s="2710"/>
      <c r="S398" s="2710"/>
      <c r="T398" s="2710"/>
      <c r="U398" s="2710"/>
      <c r="V398" s="2710"/>
      <c r="W398" s="2710"/>
      <c r="X398" s="2710"/>
      <c r="Y398" s="2710"/>
      <c r="Z398" s="2710"/>
      <c r="AA398" s="2710"/>
      <c r="AB398" s="2710"/>
      <c r="AC398" s="2710"/>
      <c r="AD398" s="2710"/>
      <c r="AE398" s="2710"/>
      <c r="AF398" s="2710"/>
      <c r="AG398" s="2710"/>
      <c r="AH398" s="2710"/>
      <c r="AI398" s="2710"/>
      <c r="AJ398" s="2710"/>
      <c r="AK398" s="2710"/>
      <c r="AL398" s="2710"/>
      <c r="AM398" s="2710"/>
      <c r="AN398" s="2710"/>
      <c r="AO398" s="2710"/>
      <c r="AP398" s="2710"/>
      <c r="AQ398" s="2710"/>
      <c r="AR398" s="2710"/>
      <c r="AS398" s="2710"/>
      <c r="AT398" s="2710"/>
      <c r="AU398" s="2710"/>
      <c r="AV398" s="2710"/>
      <c r="AW398" s="2710"/>
      <c r="AX398" s="2710"/>
      <c r="AY398" s="2710"/>
      <c r="AZ398" s="2710"/>
      <c r="BA398" s="2710"/>
      <c r="BB398" s="2710"/>
      <c r="BC398" s="2710"/>
      <c r="BD398" s="2710"/>
      <c r="BE398" s="2710"/>
      <c r="BF398" s="2710"/>
      <c r="BG398" s="2710"/>
      <c r="BH398" s="2710"/>
      <c r="BI398" s="2710"/>
      <c r="BJ398" s="2710"/>
      <c r="BK398" s="2710"/>
      <c r="BL398" s="2710"/>
      <c r="BM398" s="2710"/>
      <c r="BN398" s="2710"/>
      <c r="BO398" s="2710"/>
      <c r="BP398" s="2710"/>
      <c r="BQ398" s="2710"/>
      <c r="BR398" s="2710"/>
      <c r="BS398" s="2710"/>
      <c r="BT398" s="2710"/>
    </row>
    <row r="399" spans="1:72" x14ac:dyDescent="0.25">
      <c r="A399" s="2710"/>
      <c r="B399" s="2710"/>
      <c r="C399" s="2710"/>
      <c r="D399" s="2710"/>
      <c r="E399" s="2710"/>
      <c r="F399" s="2710"/>
      <c r="G399" s="2710"/>
      <c r="H399" s="2710"/>
      <c r="I399" s="2710"/>
      <c r="J399" s="2710"/>
      <c r="K399" s="2710"/>
      <c r="L399" s="2710"/>
      <c r="M399" s="2710"/>
      <c r="N399" s="2710"/>
      <c r="O399" s="2710"/>
      <c r="P399" s="2710"/>
      <c r="Q399" s="2710"/>
      <c r="R399" s="2710"/>
      <c r="S399" s="2710"/>
      <c r="T399" s="2710"/>
      <c r="U399" s="2710"/>
      <c r="V399" s="2710"/>
      <c r="W399" s="2710"/>
      <c r="X399" s="2710"/>
      <c r="Y399" s="2710"/>
      <c r="Z399" s="2710"/>
      <c r="AA399" s="2710"/>
      <c r="AB399" s="2710"/>
      <c r="AC399" s="2710"/>
      <c r="AD399" s="2710"/>
      <c r="AE399" s="2710"/>
      <c r="AF399" s="2710"/>
      <c r="AG399" s="2710"/>
      <c r="AH399" s="2710"/>
      <c r="AI399" s="2710"/>
      <c r="AJ399" s="2710"/>
      <c r="AK399" s="2710"/>
      <c r="AL399" s="2710"/>
      <c r="AM399" s="2710"/>
      <c r="AN399" s="2710"/>
      <c r="AO399" s="2710"/>
      <c r="AP399" s="2710"/>
      <c r="AQ399" s="2710"/>
      <c r="AR399" s="2710"/>
      <c r="AS399" s="2710"/>
      <c r="AT399" s="2710"/>
      <c r="AU399" s="2710"/>
      <c r="AV399" s="2710"/>
      <c r="AW399" s="2710"/>
      <c r="AX399" s="2710"/>
      <c r="AY399" s="2710"/>
      <c r="AZ399" s="2710"/>
      <c r="BA399" s="2710"/>
      <c r="BB399" s="2710"/>
      <c r="BC399" s="2710"/>
      <c r="BD399" s="2710"/>
      <c r="BE399" s="2710"/>
      <c r="BF399" s="2710"/>
      <c r="BG399" s="2710"/>
      <c r="BH399" s="2710"/>
      <c r="BI399" s="2710"/>
      <c r="BJ399" s="2710"/>
      <c r="BK399" s="2710"/>
      <c r="BL399" s="2710"/>
      <c r="BM399" s="2710"/>
      <c r="BN399" s="2710"/>
      <c r="BO399" s="2710"/>
      <c r="BP399" s="2710"/>
      <c r="BQ399" s="2710"/>
      <c r="BR399" s="2710"/>
      <c r="BS399" s="2710"/>
      <c r="BT399" s="2710"/>
    </row>
    <row r="400" spans="1:72" x14ac:dyDescent="0.25">
      <c r="A400" s="2710"/>
      <c r="B400" s="2710"/>
      <c r="C400" s="2710"/>
      <c r="D400" s="2710"/>
      <c r="E400" s="2710"/>
      <c r="F400" s="2710"/>
      <c r="G400" s="2710"/>
      <c r="H400" s="2710"/>
      <c r="I400" s="2710"/>
      <c r="J400" s="2710"/>
      <c r="K400" s="2710"/>
      <c r="L400" s="2710"/>
      <c r="M400" s="2710"/>
      <c r="N400" s="2710"/>
      <c r="O400" s="2710"/>
      <c r="P400" s="2710"/>
      <c r="Q400" s="2710"/>
      <c r="R400" s="2710"/>
      <c r="S400" s="2710"/>
      <c r="T400" s="2710"/>
      <c r="U400" s="2710"/>
      <c r="V400" s="2710"/>
      <c r="W400" s="2710"/>
      <c r="X400" s="2710"/>
      <c r="Y400" s="2710"/>
      <c r="Z400" s="2710"/>
      <c r="AA400" s="2710"/>
      <c r="AB400" s="2710"/>
      <c r="AC400" s="2710"/>
      <c r="AD400" s="2710"/>
      <c r="AE400" s="2710"/>
      <c r="AF400" s="2710"/>
      <c r="AG400" s="2710"/>
      <c r="AH400" s="2710"/>
      <c r="AI400" s="2710"/>
      <c r="AJ400" s="2710"/>
      <c r="AK400" s="2710"/>
      <c r="AL400" s="2710"/>
      <c r="AM400" s="2710"/>
      <c r="AN400" s="2710"/>
      <c r="AO400" s="2710"/>
      <c r="AP400" s="2710"/>
      <c r="AQ400" s="2710"/>
      <c r="AR400" s="2710"/>
      <c r="AS400" s="2710"/>
      <c r="AT400" s="2710"/>
      <c r="AU400" s="2710"/>
      <c r="AV400" s="2710"/>
      <c r="AW400" s="2710"/>
      <c r="AX400" s="2710"/>
      <c r="AY400" s="2710"/>
      <c r="AZ400" s="2710"/>
      <c r="BA400" s="2710"/>
      <c r="BB400" s="2710"/>
      <c r="BC400" s="2710"/>
      <c r="BD400" s="2710"/>
      <c r="BE400" s="2710"/>
      <c r="BF400" s="2710"/>
      <c r="BG400" s="2710"/>
      <c r="BH400" s="2710"/>
      <c r="BI400" s="2710"/>
      <c r="BJ400" s="2710"/>
      <c r="BK400" s="2710"/>
      <c r="BL400" s="2710"/>
      <c r="BM400" s="2710"/>
      <c r="BN400" s="2710"/>
      <c r="BO400" s="2710"/>
      <c r="BP400" s="2710"/>
      <c r="BQ400" s="2710"/>
      <c r="BR400" s="2710"/>
      <c r="BS400" s="2710"/>
      <c r="BT400" s="2710"/>
    </row>
    <row r="401" spans="1:72" x14ac:dyDescent="0.25">
      <c r="A401" s="2710"/>
      <c r="B401" s="2710"/>
      <c r="C401" s="2710"/>
      <c r="D401" s="2710"/>
      <c r="E401" s="2710"/>
      <c r="F401" s="2710"/>
      <c r="G401" s="2710"/>
      <c r="H401" s="2710"/>
      <c r="I401" s="2710"/>
      <c r="J401" s="2710"/>
      <c r="K401" s="2710"/>
      <c r="L401" s="2710"/>
      <c r="M401" s="2710"/>
      <c r="N401" s="2710"/>
      <c r="O401" s="2710"/>
      <c r="P401" s="2710"/>
      <c r="Q401" s="2710"/>
      <c r="R401" s="2710"/>
      <c r="S401" s="2710"/>
      <c r="T401" s="2710"/>
      <c r="U401" s="2710"/>
      <c r="V401" s="2710"/>
      <c r="W401" s="2710"/>
      <c r="X401" s="2710"/>
      <c r="Y401" s="2710"/>
      <c r="Z401" s="2710"/>
      <c r="AA401" s="2710"/>
      <c r="AB401" s="2710"/>
      <c r="AC401" s="2710"/>
      <c r="AD401" s="2710"/>
      <c r="AE401" s="2710"/>
      <c r="AF401" s="2710"/>
      <c r="AG401" s="2710"/>
      <c r="AH401" s="2710"/>
      <c r="AI401" s="2710"/>
      <c r="AJ401" s="2710"/>
      <c r="AK401" s="2710"/>
      <c r="AL401" s="2710"/>
      <c r="AM401" s="2710"/>
      <c r="AN401" s="2710"/>
      <c r="AO401" s="2710"/>
      <c r="AP401" s="2710"/>
      <c r="AQ401" s="2710"/>
      <c r="AR401" s="2710"/>
      <c r="AS401" s="2710"/>
      <c r="AT401" s="2710"/>
      <c r="AU401" s="2710"/>
      <c r="AV401" s="2710"/>
      <c r="AW401" s="2710"/>
      <c r="AX401" s="2710"/>
      <c r="AY401" s="2710"/>
      <c r="AZ401" s="2710"/>
      <c r="BA401" s="2710"/>
      <c r="BB401" s="2710"/>
      <c r="BC401" s="2710"/>
      <c r="BD401" s="2710"/>
      <c r="BE401" s="2710"/>
      <c r="BF401" s="2710"/>
      <c r="BG401" s="2710"/>
      <c r="BH401" s="2710"/>
      <c r="BI401" s="2710"/>
      <c r="BJ401" s="2710"/>
      <c r="BK401" s="2710"/>
      <c r="BL401" s="2710"/>
      <c r="BM401" s="2710"/>
      <c r="BN401" s="2710"/>
      <c r="BO401" s="2710"/>
      <c r="BP401" s="2710"/>
      <c r="BQ401" s="2710"/>
      <c r="BR401" s="2710"/>
      <c r="BS401" s="2710"/>
      <c r="BT401" s="2710"/>
    </row>
    <row r="402" spans="1:72" x14ac:dyDescent="0.25">
      <c r="A402" s="2710"/>
      <c r="B402" s="2710"/>
      <c r="C402" s="2710"/>
      <c r="D402" s="2710"/>
      <c r="E402" s="2710"/>
      <c r="F402" s="2710"/>
      <c r="G402" s="2710"/>
      <c r="H402" s="2710"/>
      <c r="I402" s="2710"/>
      <c r="J402" s="2710"/>
      <c r="K402" s="2710"/>
      <c r="L402" s="2710"/>
      <c r="M402" s="2710"/>
      <c r="N402" s="2710"/>
      <c r="O402" s="2710"/>
      <c r="P402" s="2710"/>
      <c r="Q402" s="2710"/>
      <c r="R402" s="2710"/>
      <c r="S402" s="2710"/>
      <c r="T402" s="2710"/>
      <c r="U402" s="2710"/>
      <c r="V402" s="2710"/>
      <c r="W402" s="2710"/>
      <c r="X402" s="2710"/>
      <c r="Y402" s="2710"/>
      <c r="Z402" s="2710"/>
      <c r="AA402" s="2710"/>
      <c r="AB402" s="2710"/>
      <c r="AC402" s="2710"/>
      <c r="AD402" s="2710"/>
      <c r="AE402" s="2710"/>
      <c r="AF402" s="2710"/>
      <c r="AG402" s="2710"/>
      <c r="AH402" s="2710"/>
      <c r="AI402" s="2710"/>
      <c r="AJ402" s="2710"/>
      <c r="AK402" s="2710"/>
      <c r="AL402" s="2710"/>
      <c r="AM402" s="2710"/>
      <c r="AN402" s="2710"/>
      <c r="AO402" s="2710"/>
      <c r="AP402" s="2710"/>
      <c r="AQ402" s="2710"/>
      <c r="AR402" s="2710"/>
      <c r="AS402" s="2710"/>
      <c r="AT402" s="2710"/>
      <c r="AU402" s="2710"/>
      <c r="AV402" s="2710"/>
      <c r="AW402" s="2710"/>
      <c r="AX402" s="2710"/>
      <c r="AY402" s="2710"/>
      <c r="AZ402" s="2710"/>
      <c r="BA402" s="2710"/>
      <c r="BB402" s="2710"/>
      <c r="BC402" s="2710"/>
      <c r="BD402" s="2710"/>
      <c r="BE402" s="2710"/>
      <c r="BF402" s="2710"/>
      <c r="BG402" s="2710"/>
      <c r="BH402" s="2710"/>
      <c r="BI402" s="2710"/>
      <c r="BJ402" s="2710"/>
      <c r="BK402" s="2710"/>
      <c r="BL402" s="2710"/>
      <c r="BM402" s="2710"/>
      <c r="BN402" s="2710"/>
      <c r="BO402" s="2710"/>
      <c r="BP402" s="2710"/>
      <c r="BQ402" s="2710"/>
      <c r="BR402" s="2710"/>
      <c r="BS402" s="2710"/>
      <c r="BT402" s="2710"/>
    </row>
    <row r="403" spans="1:72" x14ac:dyDescent="0.25">
      <c r="A403" s="2710"/>
      <c r="B403" s="2710"/>
      <c r="C403" s="2710"/>
      <c r="D403" s="2710"/>
      <c r="E403" s="2710"/>
      <c r="F403" s="2710"/>
      <c r="G403" s="2710"/>
      <c r="H403" s="2710"/>
      <c r="I403" s="2710"/>
      <c r="J403" s="2710"/>
      <c r="K403" s="2710"/>
      <c r="L403" s="2710"/>
      <c r="M403" s="2710"/>
      <c r="N403" s="2710"/>
      <c r="O403" s="2710"/>
      <c r="P403" s="2710"/>
      <c r="Q403" s="2710"/>
      <c r="R403" s="2710"/>
      <c r="S403" s="2710"/>
      <c r="T403" s="2710"/>
      <c r="U403" s="2710"/>
      <c r="V403" s="2710"/>
      <c r="W403" s="2710"/>
      <c r="X403" s="2710"/>
      <c r="Y403" s="2710"/>
      <c r="Z403" s="2710"/>
      <c r="AA403" s="2710"/>
      <c r="AB403" s="2710"/>
      <c r="AC403" s="2710"/>
      <c r="AD403" s="2710"/>
      <c r="AE403" s="2710"/>
      <c r="AF403" s="2710"/>
      <c r="AG403" s="2710"/>
      <c r="AH403" s="2710"/>
      <c r="AI403" s="2710"/>
      <c r="AJ403" s="2710"/>
      <c r="AK403" s="2710"/>
      <c r="AL403" s="2710"/>
      <c r="AM403" s="2710"/>
      <c r="AN403" s="2710"/>
      <c r="AO403" s="2710"/>
      <c r="AP403" s="2710"/>
      <c r="AQ403" s="2710"/>
      <c r="AR403" s="2710"/>
      <c r="AS403" s="2710"/>
      <c r="AT403" s="2710"/>
      <c r="AU403" s="2710"/>
      <c r="AV403" s="2710"/>
      <c r="AW403" s="2710"/>
      <c r="AX403" s="2710"/>
      <c r="AY403" s="2710"/>
      <c r="AZ403" s="2710"/>
      <c r="BA403" s="2710"/>
      <c r="BB403" s="2710"/>
      <c r="BC403" s="2710"/>
      <c r="BD403" s="2710"/>
      <c r="BE403" s="2710"/>
      <c r="BF403" s="2710"/>
      <c r="BG403" s="2710"/>
      <c r="BH403" s="2710"/>
      <c r="BI403" s="2710"/>
      <c r="BJ403" s="2710"/>
      <c r="BK403" s="2710"/>
      <c r="BL403" s="2710"/>
      <c r="BM403" s="2710"/>
      <c r="BN403" s="2710"/>
      <c r="BO403" s="2710"/>
      <c r="BP403" s="2710"/>
      <c r="BQ403" s="2710"/>
      <c r="BR403" s="2710"/>
      <c r="BS403" s="2710"/>
      <c r="BT403" s="2710"/>
    </row>
    <row r="404" spans="1:72" x14ac:dyDescent="0.25">
      <c r="A404" s="2710"/>
      <c r="B404" s="2710"/>
      <c r="C404" s="2710"/>
      <c r="D404" s="2710"/>
      <c r="E404" s="2710"/>
      <c r="F404" s="2710"/>
      <c r="G404" s="2710"/>
      <c r="H404" s="2710"/>
      <c r="I404" s="2710"/>
      <c r="J404" s="2710"/>
      <c r="K404" s="2710"/>
      <c r="L404" s="2710"/>
      <c r="M404" s="2710"/>
      <c r="N404" s="2710"/>
      <c r="O404" s="2710"/>
      <c r="P404" s="2710"/>
      <c r="Q404" s="2710"/>
      <c r="R404" s="2710"/>
      <c r="S404" s="2710"/>
      <c r="T404" s="2710"/>
      <c r="U404" s="2710"/>
      <c r="V404" s="2710"/>
      <c r="W404" s="2710"/>
      <c r="X404" s="2710"/>
      <c r="Y404" s="2710"/>
      <c r="Z404" s="2710"/>
      <c r="AA404" s="2710"/>
      <c r="AB404" s="2710"/>
      <c r="AC404" s="2710"/>
      <c r="AD404" s="2710"/>
      <c r="AE404" s="2710"/>
      <c r="AF404" s="2710"/>
      <c r="AG404" s="2710"/>
      <c r="AH404" s="2710"/>
      <c r="AI404" s="2710"/>
      <c r="AJ404" s="2710"/>
      <c r="AK404" s="2710"/>
      <c r="AL404" s="2710"/>
      <c r="AM404" s="2710"/>
      <c r="AN404" s="2710"/>
      <c r="AO404" s="2710"/>
      <c r="AP404" s="2710"/>
      <c r="AQ404" s="2710"/>
      <c r="AR404" s="2710"/>
      <c r="AS404" s="2710"/>
      <c r="AT404" s="2710"/>
      <c r="AU404" s="2710"/>
      <c r="AV404" s="2710"/>
      <c r="AW404" s="2710"/>
      <c r="AX404" s="2710"/>
      <c r="AY404" s="2710"/>
      <c r="AZ404" s="2710"/>
      <c r="BA404" s="2710"/>
      <c r="BB404" s="2710"/>
      <c r="BC404" s="2710"/>
      <c r="BD404" s="2710"/>
      <c r="BE404" s="2710"/>
      <c r="BF404" s="2710"/>
      <c r="BG404" s="2710"/>
      <c r="BH404" s="2710"/>
      <c r="BI404" s="2710"/>
      <c r="BJ404" s="2710"/>
      <c r="BK404" s="2710"/>
      <c r="BL404" s="2710"/>
      <c r="BM404" s="2710"/>
      <c r="BN404" s="2710"/>
      <c r="BO404" s="2710"/>
      <c r="BP404" s="2710"/>
      <c r="BQ404" s="2710"/>
      <c r="BR404" s="2710"/>
      <c r="BS404" s="2710"/>
      <c r="BT404" s="2710"/>
    </row>
    <row r="405" spans="1:72" x14ac:dyDescent="0.25">
      <c r="A405" s="2710"/>
      <c r="B405" s="2710"/>
      <c r="C405" s="2710"/>
      <c r="D405" s="2710"/>
      <c r="E405" s="2710"/>
      <c r="F405" s="2710"/>
      <c r="G405" s="2710"/>
      <c r="H405" s="2710"/>
      <c r="I405" s="2710"/>
      <c r="J405" s="2710"/>
      <c r="K405" s="2710"/>
      <c r="L405" s="2710"/>
      <c r="M405" s="2710"/>
      <c r="N405" s="2710"/>
      <c r="O405" s="2710"/>
      <c r="P405" s="2710"/>
      <c r="Q405" s="2710"/>
      <c r="R405" s="2710"/>
      <c r="S405" s="2710"/>
      <c r="T405" s="2710"/>
      <c r="U405" s="2710"/>
      <c r="V405" s="2710"/>
      <c r="W405" s="2710"/>
      <c r="X405" s="2710"/>
      <c r="Y405" s="2710"/>
      <c r="Z405" s="2710"/>
      <c r="AA405" s="2710"/>
      <c r="AB405" s="2710"/>
      <c r="AC405" s="2710"/>
      <c r="AD405" s="2710"/>
      <c r="AE405" s="2710"/>
      <c r="AF405" s="2710"/>
      <c r="AG405" s="2710"/>
      <c r="AH405" s="2710"/>
      <c r="AI405" s="2710"/>
      <c r="AJ405" s="2710"/>
      <c r="AK405" s="2710"/>
      <c r="AL405" s="2710"/>
      <c r="AM405" s="2710"/>
      <c r="AN405" s="2710"/>
      <c r="AO405" s="2710"/>
      <c r="AP405" s="2710"/>
      <c r="AQ405" s="2710"/>
      <c r="AR405" s="2710"/>
      <c r="AS405" s="2710"/>
      <c r="AT405" s="2710"/>
      <c r="AU405" s="2710"/>
      <c r="AV405" s="2710"/>
      <c r="AW405" s="2710"/>
      <c r="AX405" s="2710"/>
      <c r="AY405" s="2710"/>
      <c r="AZ405" s="2710"/>
      <c r="BA405" s="2710"/>
      <c r="BB405" s="2710"/>
      <c r="BC405" s="2710"/>
      <c r="BD405" s="2710"/>
      <c r="BE405" s="2710"/>
      <c r="BF405" s="2710"/>
      <c r="BG405" s="2710"/>
      <c r="BH405" s="2710"/>
      <c r="BI405" s="2710"/>
      <c r="BJ405" s="2710"/>
      <c r="BK405" s="2710"/>
      <c r="BL405" s="2710"/>
      <c r="BM405" s="2710"/>
      <c r="BN405" s="2710"/>
      <c r="BO405" s="2710"/>
      <c r="BP405" s="2710"/>
      <c r="BQ405" s="2710"/>
      <c r="BR405" s="2710"/>
      <c r="BS405" s="2710"/>
      <c r="BT405" s="2710"/>
    </row>
    <row r="406" spans="1:72" x14ac:dyDescent="0.25">
      <c r="A406" s="2710"/>
      <c r="B406" s="2710"/>
      <c r="C406" s="2710"/>
      <c r="D406" s="2710"/>
      <c r="E406" s="2710"/>
      <c r="F406" s="2710"/>
      <c r="G406" s="2710"/>
      <c r="H406" s="2710"/>
      <c r="I406" s="2710"/>
      <c r="J406" s="2710"/>
      <c r="K406" s="2710"/>
      <c r="L406" s="2710"/>
      <c r="M406" s="2710"/>
      <c r="N406" s="2710"/>
      <c r="O406" s="2710"/>
      <c r="P406" s="2710"/>
      <c r="Q406" s="2710"/>
      <c r="R406" s="2710"/>
      <c r="S406" s="2710"/>
      <c r="T406" s="2710"/>
      <c r="U406" s="2710"/>
      <c r="V406" s="2710"/>
      <c r="W406" s="2710"/>
      <c r="X406" s="2710"/>
      <c r="Y406" s="2710"/>
      <c r="Z406" s="2710"/>
      <c r="AA406" s="2710"/>
      <c r="AB406" s="2710"/>
      <c r="AC406" s="2710"/>
      <c r="AD406" s="2710"/>
      <c r="AE406" s="2710"/>
      <c r="AF406" s="2710"/>
      <c r="AG406" s="2710"/>
      <c r="AH406" s="2710"/>
      <c r="AI406" s="2710"/>
      <c r="AJ406" s="2710"/>
      <c r="AK406" s="2710"/>
      <c r="AL406" s="2710"/>
      <c r="AM406" s="2710"/>
      <c r="AN406" s="2710"/>
      <c r="AO406" s="2710"/>
      <c r="AP406" s="2710"/>
      <c r="AQ406" s="2710"/>
      <c r="AR406" s="2710"/>
      <c r="AS406" s="2710"/>
      <c r="AT406" s="2710"/>
      <c r="AU406" s="2710"/>
      <c r="AV406" s="2710"/>
      <c r="AW406" s="2710"/>
      <c r="AX406" s="2710"/>
      <c r="AY406" s="2710"/>
      <c r="AZ406" s="2710"/>
      <c r="BA406" s="2710"/>
      <c r="BB406" s="2710"/>
      <c r="BC406" s="2710"/>
      <c r="BD406" s="2710"/>
      <c r="BE406" s="2710"/>
      <c r="BF406" s="2710"/>
      <c r="BG406" s="2710"/>
      <c r="BH406" s="2710"/>
      <c r="BI406" s="2710"/>
      <c r="BJ406" s="2710"/>
      <c r="BK406" s="2710"/>
      <c r="BL406" s="2710"/>
      <c r="BM406" s="2710"/>
      <c r="BN406" s="2710"/>
      <c r="BO406" s="2710"/>
      <c r="BP406" s="2710"/>
      <c r="BQ406" s="2710"/>
      <c r="BR406" s="2710"/>
      <c r="BS406" s="2710"/>
      <c r="BT406" s="2710"/>
    </row>
    <row r="407" spans="1:72" x14ac:dyDescent="0.25">
      <c r="A407" s="2710"/>
      <c r="B407" s="2710"/>
      <c r="C407" s="2710"/>
      <c r="D407" s="2710"/>
      <c r="E407" s="2710"/>
      <c r="F407" s="2710"/>
      <c r="G407" s="2710"/>
      <c r="H407" s="2710"/>
      <c r="I407" s="2710"/>
      <c r="J407" s="2710"/>
      <c r="K407" s="2710"/>
      <c r="L407" s="2710"/>
      <c r="M407" s="2710"/>
      <c r="N407" s="2710"/>
      <c r="O407" s="2710"/>
      <c r="P407" s="2710"/>
      <c r="Q407" s="2710"/>
      <c r="R407" s="2710"/>
      <c r="S407" s="2710"/>
      <c r="T407" s="2710"/>
      <c r="U407" s="2710"/>
      <c r="V407" s="2710"/>
      <c r="W407" s="2710"/>
      <c r="X407" s="2710"/>
      <c r="Y407" s="2710"/>
      <c r="Z407" s="2710"/>
      <c r="AA407" s="2710"/>
      <c r="AB407" s="2710"/>
      <c r="AC407" s="2710"/>
      <c r="AD407" s="2710"/>
      <c r="AE407" s="2710"/>
      <c r="AF407" s="2710"/>
      <c r="AG407" s="2710"/>
      <c r="AH407" s="2710"/>
      <c r="AI407" s="2710"/>
      <c r="AJ407" s="2710"/>
      <c r="AK407" s="2710"/>
      <c r="AL407" s="2710"/>
      <c r="AM407" s="2710"/>
      <c r="AN407" s="2710"/>
      <c r="AO407" s="2710"/>
      <c r="AP407" s="2710"/>
      <c r="AQ407" s="2710"/>
      <c r="AR407" s="2710"/>
      <c r="AS407" s="2710"/>
      <c r="AT407" s="2710"/>
      <c r="AU407" s="2710"/>
      <c r="AV407" s="2710"/>
      <c r="AW407" s="2710"/>
      <c r="AX407" s="2710"/>
      <c r="AY407" s="2710"/>
      <c r="AZ407" s="2710"/>
      <c r="BA407" s="2710"/>
      <c r="BB407" s="2710"/>
      <c r="BC407" s="2710"/>
      <c r="BD407" s="2710"/>
      <c r="BE407" s="2710"/>
      <c r="BF407" s="2710"/>
      <c r="BG407" s="2710"/>
      <c r="BH407" s="2710"/>
      <c r="BI407" s="2710"/>
      <c r="BJ407" s="2710"/>
      <c r="BK407" s="2710"/>
      <c r="BL407" s="2710"/>
      <c r="BM407" s="2710"/>
      <c r="BN407" s="2710"/>
      <c r="BO407" s="2710"/>
      <c r="BP407" s="2710"/>
      <c r="BQ407" s="2710"/>
      <c r="BR407" s="2710"/>
      <c r="BS407" s="2710"/>
      <c r="BT407" s="2710"/>
    </row>
    <row r="408" spans="1:72" x14ac:dyDescent="0.25">
      <c r="A408" s="2710"/>
      <c r="B408" s="2710"/>
      <c r="C408" s="2710"/>
      <c r="D408" s="2710"/>
      <c r="E408" s="2710"/>
      <c r="F408" s="2710"/>
      <c r="G408" s="2710"/>
      <c r="H408" s="2710"/>
      <c r="I408" s="2710"/>
      <c r="J408" s="2710"/>
      <c r="K408" s="2710"/>
      <c r="L408" s="2710"/>
      <c r="M408" s="2710"/>
      <c r="N408" s="2710"/>
      <c r="O408" s="2710"/>
      <c r="P408" s="2710"/>
      <c r="Q408" s="2710"/>
      <c r="R408" s="2710"/>
      <c r="S408" s="2710"/>
      <c r="T408" s="2710"/>
      <c r="U408" s="2710"/>
      <c r="V408" s="2710"/>
      <c r="W408" s="2710"/>
      <c r="X408" s="2710"/>
      <c r="Y408" s="2710"/>
      <c r="Z408" s="2710"/>
      <c r="AA408" s="2710"/>
      <c r="AB408" s="2710"/>
      <c r="AC408" s="2710"/>
      <c r="AD408" s="2710"/>
      <c r="AE408" s="2710"/>
      <c r="AF408" s="2710"/>
      <c r="AG408" s="2710"/>
      <c r="AH408" s="2710"/>
      <c r="AI408" s="2710"/>
      <c r="AJ408" s="2710"/>
      <c r="AK408" s="2710"/>
      <c r="AL408" s="2710"/>
      <c r="AM408" s="2710"/>
      <c r="AN408" s="2710"/>
      <c r="AO408" s="2710"/>
      <c r="AP408" s="2710"/>
      <c r="AQ408" s="2710"/>
      <c r="AR408" s="2710"/>
      <c r="AS408" s="2710"/>
      <c r="AT408" s="2710"/>
      <c r="AU408" s="2710"/>
      <c r="AV408" s="2710"/>
      <c r="AW408" s="2710"/>
      <c r="AX408" s="2710"/>
      <c r="AY408" s="2710"/>
      <c r="AZ408" s="2710"/>
      <c r="BA408" s="2710"/>
      <c r="BB408" s="2710"/>
      <c r="BC408" s="2710"/>
      <c r="BD408" s="2710"/>
      <c r="BE408" s="2710"/>
      <c r="BF408" s="2710"/>
      <c r="BG408" s="2710"/>
      <c r="BH408" s="2710"/>
      <c r="BI408" s="2710"/>
      <c r="BJ408" s="2710"/>
      <c r="BK408" s="2710"/>
      <c r="BL408" s="2710"/>
      <c r="BM408" s="2710"/>
      <c r="BN408" s="2710"/>
      <c r="BO408" s="2710"/>
      <c r="BP408" s="2710"/>
      <c r="BQ408" s="2710"/>
      <c r="BR408" s="2710"/>
      <c r="BS408" s="2710"/>
      <c r="BT408" s="2710"/>
    </row>
    <row r="409" spans="1:72" x14ac:dyDescent="0.25">
      <c r="A409" s="2710"/>
      <c r="B409" s="2710"/>
      <c r="C409" s="2710"/>
      <c r="D409" s="2710"/>
      <c r="E409" s="2710"/>
      <c r="F409" s="2710"/>
      <c r="G409" s="2710"/>
      <c r="H409" s="2710"/>
      <c r="I409" s="2710"/>
      <c r="J409" s="2710"/>
      <c r="K409" s="2710"/>
      <c r="L409" s="2710"/>
      <c r="M409" s="2710"/>
      <c r="N409" s="2710"/>
      <c r="O409" s="2710"/>
      <c r="P409" s="2710"/>
      <c r="Q409" s="2710"/>
      <c r="R409" s="2710"/>
      <c r="S409" s="2710"/>
      <c r="T409" s="2710"/>
      <c r="U409" s="2710"/>
      <c r="V409" s="2710"/>
      <c r="W409" s="2710"/>
      <c r="X409" s="2710"/>
      <c r="Y409" s="2710"/>
      <c r="Z409" s="2710"/>
      <c r="AA409" s="2710"/>
      <c r="AB409" s="2710"/>
      <c r="AC409" s="2710"/>
      <c r="AD409" s="2710"/>
      <c r="AE409" s="2710"/>
      <c r="AF409" s="2710"/>
      <c r="AG409" s="2710"/>
      <c r="AH409" s="2710"/>
      <c r="AI409" s="2710"/>
      <c r="AJ409" s="2710"/>
      <c r="AK409" s="2710"/>
      <c r="AL409" s="2710"/>
      <c r="AM409" s="2710"/>
      <c r="AN409" s="2710"/>
      <c r="AO409" s="2710"/>
      <c r="AP409" s="2710"/>
      <c r="AQ409" s="2710"/>
      <c r="AR409" s="2710"/>
      <c r="AS409" s="2710"/>
      <c r="AT409" s="2710"/>
      <c r="AU409" s="2710"/>
      <c r="AV409" s="2710"/>
      <c r="AW409" s="2710"/>
      <c r="AX409" s="2710"/>
      <c r="AY409" s="2710"/>
      <c r="AZ409" s="2710"/>
      <c r="BA409" s="2710"/>
      <c r="BB409" s="2710"/>
      <c r="BC409" s="2710"/>
      <c r="BD409" s="2710"/>
      <c r="BE409" s="2710"/>
      <c r="BF409" s="2710"/>
      <c r="BG409" s="2710"/>
      <c r="BH409" s="2710"/>
      <c r="BI409" s="2710"/>
      <c r="BJ409" s="2710"/>
      <c r="BK409" s="2710"/>
      <c r="BL409" s="2710"/>
      <c r="BM409" s="2710"/>
      <c r="BN409" s="2710"/>
      <c r="BO409" s="2710"/>
      <c r="BP409" s="2710"/>
      <c r="BQ409" s="2710"/>
      <c r="BR409" s="2710"/>
      <c r="BS409" s="2710"/>
      <c r="BT409" s="2710"/>
    </row>
    <row r="410" spans="1:72" x14ac:dyDescent="0.25">
      <c r="A410" s="2710"/>
      <c r="B410" s="2710"/>
      <c r="C410" s="2710"/>
      <c r="D410" s="2710"/>
      <c r="E410" s="2710"/>
      <c r="F410" s="2710"/>
      <c r="G410" s="2710"/>
      <c r="H410" s="2710"/>
      <c r="I410" s="2710"/>
      <c r="J410" s="2710"/>
      <c r="K410" s="2710"/>
      <c r="L410" s="2710"/>
      <c r="M410" s="2710"/>
      <c r="N410" s="2710"/>
      <c r="O410" s="2710"/>
      <c r="P410" s="2710"/>
      <c r="Q410" s="2710"/>
      <c r="R410" s="2710"/>
      <c r="S410" s="2710"/>
      <c r="T410" s="2710"/>
      <c r="U410" s="2710"/>
      <c r="V410" s="2710"/>
      <c r="W410" s="2710"/>
      <c r="X410" s="2710"/>
      <c r="Y410" s="2710"/>
      <c r="Z410" s="2710"/>
      <c r="AA410" s="2710"/>
      <c r="AB410" s="2710"/>
      <c r="AC410" s="2710"/>
      <c r="AD410" s="2710"/>
      <c r="AE410" s="2710"/>
      <c r="AF410" s="2710"/>
      <c r="AG410" s="2710"/>
      <c r="AH410" s="2710"/>
      <c r="AI410" s="2710"/>
      <c r="AJ410" s="2710"/>
      <c r="AK410" s="2710"/>
      <c r="AL410" s="2710"/>
      <c r="AM410" s="2710"/>
      <c r="AN410" s="2710"/>
      <c r="AO410" s="2710"/>
      <c r="AP410" s="2710"/>
      <c r="AQ410" s="2710"/>
      <c r="AR410" s="2710"/>
      <c r="AS410" s="2710"/>
      <c r="AT410" s="2710"/>
      <c r="AU410" s="2710"/>
      <c r="AV410" s="2710"/>
      <c r="AW410" s="2710"/>
      <c r="AX410" s="2710"/>
      <c r="AY410" s="2710"/>
      <c r="AZ410" s="2710"/>
      <c r="BA410" s="2710"/>
      <c r="BB410" s="2710"/>
      <c r="BC410" s="2710"/>
      <c r="BD410" s="2710"/>
      <c r="BE410" s="2710"/>
      <c r="BF410" s="2710"/>
      <c r="BG410" s="2710"/>
      <c r="BH410" s="2710"/>
      <c r="BI410" s="2710"/>
      <c r="BJ410" s="2710"/>
      <c r="BK410" s="2710"/>
      <c r="BL410" s="2710"/>
      <c r="BM410" s="2710"/>
      <c r="BN410" s="2710"/>
      <c r="BO410" s="2710"/>
      <c r="BP410" s="2710"/>
      <c r="BQ410" s="2710"/>
      <c r="BR410" s="2710"/>
      <c r="BS410" s="2710"/>
      <c r="BT410" s="2710"/>
    </row>
    <row r="411" spans="1:72" x14ac:dyDescent="0.25">
      <c r="A411" s="2710"/>
      <c r="B411" s="2710"/>
      <c r="C411" s="2710"/>
      <c r="D411" s="2710"/>
      <c r="E411" s="2710"/>
      <c r="F411" s="2710"/>
      <c r="G411" s="2710"/>
      <c r="H411" s="2710"/>
      <c r="I411" s="2710"/>
      <c r="J411" s="2710"/>
      <c r="K411" s="2710"/>
      <c r="L411" s="2710"/>
      <c r="M411" s="2710"/>
      <c r="N411" s="2710"/>
      <c r="O411" s="2710"/>
      <c r="P411" s="2710"/>
      <c r="Q411" s="2710"/>
      <c r="R411" s="2710"/>
      <c r="S411" s="2710"/>
      <c r="T411" s="2710"/>
      <c r="U411" s="2710"/>
      <c r="V411" s="2710"/>
      <c r="W411" s="2710"/>
      <c r="X411" s="2710"/>
      <c r="Y411" s="2710"/>
      <c r="Z411" s="2710"/>
      <c r="AA411" s="2710"/>
      <c r="AB411" s="2710"/>
      <c r="AC411" s="2710"/>
      <c r="AD411" s="2710"/>
      <c r="AE411" s="2710"/>
      <c r="AF411" s="2710"/>
      <c r="AG411" s="2710"/>
      <c r="AH411" s="2710"/>
      <c r="AI411" s="2710"/>
      <c r="AJ411" s="2710"/>
      <c r="AK411" s="2710"/>
      <c r="AL411" s="2710"/>
      <c r="AM411" s="2710"/>
      <c r="AN411" s="2710"/>
      <c r="AO411" s="2710"/>
      <c r="AP411" s="2710"/>
      <c r="AQ411" s="2710"/>
      <c r="AR411" s="2710"/>
      <c r="AS411" s="2710"/>
      <c r="AT411" s="2710"/>
      <c r="AU411" s="2710"/>
      <c r="AV411" s="2710"/>
      <c r="AW411" s="2710"/>
      <c r="AX411" s="2710"/>
      <c r="AY411" s="2710"/>
      <c r="AZ411" s="2710"/>
      <c r="BA411" s="2710"/>
      <c r="BB411" s="2710"/>
      <c r="BC411" s="2710"/>
      <c r="BD411" s="2710"/>
      <c r="BE411" s="2710"/>
      <c r="BF411" s="2710"/>
      <c r="BG411" s="2710"/>
      <c r="BH411" s="2710"/>
      <c r="BI411" s="2710"/>
      <c r="BJ411" s="2710"/>
      <c r="BK411" s="2710"/>
      <c r="BL411" s="2710"/>
      <c r="BM411" s="2710"/>
      <c r="BN411" s="2710"/>
      <c r="BO411" s="2710"/>
      <c r="BP411" s="2710"/>
      <c r="BQ411" s="2710"/>
      <c r="BR411" s="2710"/>
      <c r="BS411" s="2710"/>
      <c r="BT411" s="2710"/>
    </row>
    <row r="412" spans="1:72" x14ac:dyDescent="0.25">
      <c r="A412" s="2710"/>
      <c r="B412" s="2710"/>
      <c r="C412" s="2710"/>
      <c r="D412" s="2710"/>
      <c r="E412" s="2710"/>
      <c r="F412" s="2710"/>
      <c r="G412" s="2710"/>
      <c r="H412" s="2710"/>
      <c r="I412" s="2710"/>
      <c r="J412" s="2710"/>
      <c r="K412" s="2710"/>
      <c r="L412" s="2710"/>
      <c r="M412" s="2710"/>
      <c r="N412" s="2710"/>
      <c r="O412" s="2710"/>
      <c r="P412" s="2710"/>
      <c r="Q412" s="2710"/>
      <c r="R412" s="2710"/>
      <c r="S412" s="2710"/>
      <c r="T412" s="2710"/>
      <c r="U412" s="2710"/>
      <c r="V412" s="2710"/>
      <c r="W412" s="2710"/>
      <c r="X412" s="2710"/>
      <c r="Y412" s="2710"/>
      <c r="Z412" s="2710"/>
      <c r="AA412" s="2710"/>
      <c r="AB412" s="2710"/>
      <c r="AC412" s="2710"/>
      <c r="AD412" s="2710"/>
      <c r="AE412" s="2710"/>
      <c r="AF412" s="2710"/>
      <c r="AG412" s="2710"/>
      <c r="AH412" s="2710"/>
      <c r="AI412" s="2710"/>
      <c r="AJ412" s="2710"/>
      <c r="AK412" s="2710"/>
      <c r="AL412" s="2710"/>
      <c r="AM412" s="2710"/>
      <c r="AN412" s="2710"/>
      <c r="AO412" s="2710"/>
      <c r="AP412" s="2710"/>
      <c r="AQ412" s="2710"/>
      <c r="AR412" s="2710"/>
      <c r="AS412" s="2710"/>
      <c r="AT412" s="2710"/>
      <c r="AU412" s="2710"/>
      <c r="AV412" s="2710"/>
      <c r="AW412" s="2710"/>
      <c r="AX412" s="2710"/>
      <c r="AY412" s="2710"/>
      <c r="AZ412" s="2710"/>
      <c r="BA412" s="2710"/>
      <c r="BB412" s="2710"/>
      <c r="BC412" s="2710"/>
      <c r="BD412" s="2710"/>
      <c r="BE412" s="2710"/>
      <c r="BF412" s="2710"/>
      <c r="BG412" s="2710"/>
      <c r="BH412" s="2710"/>
      <c r="BI412" s="2710"/>
      <c r="BJ412" s="2710"/>
      <c r="BK412" s="2710"/>
      <c r="BL412" s="2710"/>
      <c r="BM412" s="2710"/>
      <c r="BN412" s="2710"/>
      <c r="BO412" s="2710"/>
      <c r="BP412" s="2710"/>
      <c r="BQ412" s="2710"/>
      <c r="BR412" s="2710"/>
      <c r="BS412" s="2710"/>
      <c r="BT412" s="2710"/>
    </row>
    <row r="413" spans="1:72" x14ac:dyDescent="0.25">
      <c r="A413" s="2710"/>
      <c r="B413" s="2710"/>
      <c r="C413" s="2710"/>
      <c r="D413" s="2710"/>
      <c r="E413" s="2710"/>
      <c r="F413" s="2710"/>
      <c r="G413" s="2710"/>
      <c r="H413" s="2710"/>
      <c r="I413" s="2710"/>
      <c r="J413" s="2710"/>
      <c r="K413" s="2710"/>
      <c r="L413" s="2710"/>
      <c r="M413" s="2710"/>
      <c r="N413" s="2710"/>
      <c r="O413" s="2710"/>
      <c r="P413" s="2710"/>
      <c r="Q413" s="2710"/>
      <c r="R413" s="2710"/>
      <c r="S413" s="2710"/>
      <c r="T413" s="2710"/>
      <c r="U413" s="2710"/>
      <c r="V413" s="2710"/>
      <c r="W413" s="2710"/>
      <c r="X413" s="2710"/>
      <c r="Y413" s="2710"/>
      <c r="Z413" s="2710"/>
      <c r="AA413" s="2710"/>
      <c r="AB413" s="2710"/>
      <c r="AC413" s="2710"/>
      <c r="AD413" s="2710"/>
      <c r="AE413" s="2710"/>
      <c r="AF413" s="2710"/>
      <c r="AG413" s="2710"/>
      <c r="AH413" s="2710"/>
      <c r="AI413" s="2710"/>
      <c r="AJ413" s="2710"/>
      <c r="AK413" s="2710"/>
      <c r="AL413" s="2710"/>
      <c r="AM413" s="2710"/>
      <c r="AN413" s="2710"/>
      <c r="AO413" s="2710"/>
      <c r="AP413" s="2710"/>
      <c r="AQ413" s="2710"/>
      <c r="AR413" s="2710"/>
      <c r="AS413" s="2710"/>
      <c r="AT413" s="2710"/>
      <c r="AU413" s="2710"/>
      <c r="AV413" s="2710"/>
      <c r="AW413" s="2710"/>
      <c r="AX413" s="2710"/>
      <c r="AY413" s="2710"/>
      <c r="AZ413" s="2710"/>
      <c r="BA413" s="2710"/>
      <c r="BB413" s="2710"/>
      <c r="BC413" s="2710"/>
      <c r="BD413" s="2710"/>
      <c r="BE413" s="2710"/>
      <c r="BF413" s="2710"/>
      <c r="BG413" s="2710"/>
      <c r="BH413" s="2710"/>
      <c r="BI413" s="2710"/>
      <c r="BJ413" s="2710"/>
      <c r="BK413" s="2710"/>
      <c r="BL413" s="2710"/>
      <c r="BM413" s="2710"/>
      <c r="BN413" s="2710"/>
      <c r="BO413" s="2710"/>
      <c r="BP413" s="2710"/>
      <c r="BQ413" s="2710"/>
      <c r="BR413" s="2710"/>
      <c r="BS413" s="2710"/>
      <c r="BT413" s="2710"/>
    </row>
    <row r="414" spans="1:72" x14ac:dyDescent="0.25">
      <c r="A414" s="2710"/>
      <c r="B414" s="2710"/>
      <c r="C414" s="2710"/>
      <c r="D414" s="2710"/>
      <c r="E414" s="2710"/>
      <c r="F414" s="2710"/>
      <c r="G414" s="2710"/>
      <c r="H414" s="2710"/>
      <c r="I414" s="2710"/>
      <c r="J414" s="2710"/>
      <c r="K414" s="2710"/>
      <c r="L414" s="2710"/>
      <c r="M414" s="2710"/>
      <c r="N414" s="2710"/>
      <c r="O414" s="2710"/>
      <c r="P414" s="2710"/>
      <c r="Q414" s="2710"/>
      <c r="R414" s="2710"/>
      <c r="S414" s="2710"/>
      <c r="T414" s="2710"/>
      <c r="U414" s="2710"/>
      <c r="V414" s="2710"/>
      <c r="W414" s="2710"/>
      <c r="X414" s="2710"/>
      <c r="Y414" s="2710"/>
      <c r="Z414" s="2710"/>
      <c r="AA414" s="2710"/>
      <c r="AB414" s="2710"/>
      <c r="AC414" s="2710"/>
      <c r="AD414" s="2710"/>
      <c r="AE414" s="2710"/>
      <c r="AF414" s="2710"/>
      <c r="AG414" s="2710"/>
      <c r="AH414" s="2710"/>
      <c r="AI414" s="2710"/>
      <c r="AJ414" s="2710"/>
      <c r="AK414" s="2710"/>
      <c r="AL414" s="2710"/>
      <c r="AM414" s="2710"/>
      <c r="AN414" s="2710"/>
      <c r="AO414" s="2710"/>
      <c r="AP414" s="2710"/>
      <c r="AQ414" s="2710"/>
      <c r="AR414" s="2710"/>
      <c r="AS414" s="2710"/>
      <c r="AT414" s="2710"/>
      <c r="AU414" s="2710"/>
      <c r="AV414" s="2710"/>
      <c r="AW414" s="2710"/>
      <c r="AX414" s="2710"/>
      <c r="AY414" s="2710"/>
      <c r="AZ414" s="2710"/>
      <c r="BA414" s="2710"/>
      <c r="BB414" s="2710"/>
      <c r="BC414" s="2710"/>
      <c r="BD414" s="2710"/>
      <c r="BE414" s="2710"/>
      <c r="BF414" s="2710"/>
      <c r="BG414" s="2710"/>
      <c r="BH414" s="2710"/>
      <c r="BI414" s="2710"/>
      <c r="BJ414" s="2710"/>
      <c r="BK414" s="2710"/>
      <c r="BL414" s="2710"/>
      <c r="BM414" s="2710"/>
      <c r="BN414" s="2710"/>
      <c r="BO414" s="2710"/>
      <c r="BP414" s="2710"/>
      <c r="BQ414" s="2710"/>
      <c r="BR414" s="2710"/>
      <c r="BS414" s="2710"/>
      <c r="BT414" s="2710"/>
    </row>
    <row r="415" spans="1:72" x14ac:dyDescent="0.25">
      <c r="A415" s="2710"/>
      <c r="B415" s="2710"/>
      <c r="C415" s="2710"/>
      <c r="D415" s="2710"/>
      <c r="E415" s="2710"/>
      <c r="F415" s="2710"/>
      <c r="G415" s="2710"/>
      <c r="H415" s="2710"/>
      <c r="I415" s="2710"/>
      <c r="J415" s="2710"/>
      <c r="K415" s="2710"/>
      <c r="L415" s="2710"/>
      <c r="M415" s="2710"/>
      <c r="N415" s="2710"/>
      <c r="O415" s="2710"/>
      <c r="P415" s="2710"/>
      <c r="Q415" s="2710"/>
      <c r="R415" s="2710"/>
      <c r="S415" s="2710"/>
      <c r="T415" s="2710"/>
      <c r="U415" s="2710"/>
      <c r="V415" s="2710"/>
      <c r="W415" s="2710"/>
      <c r="X415" s="2710"/>
      <c r="Y415" s="2710"/>
      <c r="Z415" s="2710"/>
      <c r="AA415" s="2710"/>
      <c r="AB415" s="2710"/>
      <c r="AC415" s="2710"/>
      <c r="AD415" s="2710"/>
      <c r="AE415" s="2710"/>
      <c r="AF415" s="2710"/>
      <c r="AG415" s="2710"/>
      <c r="AH415" s="2710"/>
      <c r="AI415" s="2710"/>
      <c r="AJ415" s="2710"/>
      <c r="AK415" s="2710"/>
      <c r="AL415" s="2710"/>
      <c r="AM415" s="2710"/>
      <c r="AN415" s="2710"/>
      <c r="AO415" s="2710"/>
      <c r="AP415" s="2710"/>
      <c r="AQ415" s="2710"/>
      <c r="AR415" s="2710"/>
      <c r="AS415" s="2710"/>
      <c r="AT415" s="2710"/>
      <c r="AU415" s="2710"/>
      <c r="AV415" s="2710"/>
      <c r="AW415" s="2710"/>
      <c r="AX415" s="2710"/>
      <c r="AY415" s="2710"/>
      <c r="AZ415" s="2710"/>
      <c r="BA415" s="2710"/>
      <c r="BB415" s="2710"/>
      <c r="BC415" s="2710"/>
      <c r="BD415" s="2710"/>
      <c r="BE415" s="2710"/>
      <c r="BF415" s="2710"/>
      <c r="BG415" s="2710"/>
      <c r="BH415" s="2710"/>
      <c r="BI415" s="2710"/>
      <c r="BJ415" s="2710"/>
      <c r="BK415" s="2710"/>
      <c r="BL415" s="2710"/>
      <c r="BM415" s="2710"/>
      <c r="BN415" s="2710"/>
      <c r="BO415" s="2710"/>
      <c r="BP415" s="2710"/>
      <c r="BQ415" s="2710"/>
      <c r="BR415" s="2710"/>
      <c r="BS415" s="2710"/>
      <c r="BT415" s="2710"/>
    </row>
    <row r="416" spans="1:72" x14ac:dyDescent="0.25">
      <c r="A416" s="2710"/>
      <c r="B416" s="2710"/>
      <c r="C416" s="2710"/>
      <c r="D416" s="2710"/>
      <c r="E416" s="2710"/>
      <c r="F416" s="2710"/>
      <c r="G416" s="2710"/>
      <c r="H416" s="2710"/>
      <c r="I416" s="2710"/>
      <c r="J416" s="2710"/>
      <c r="K416" s="2710"/>
      <c r="L416" s="2710"/>
      <c r="M416" s="2710"/>
      <c r="N416" s="2710"/>
      <c r="O416" s="2710"/>
      <c r="P416" s="2710"/>
      <c r="Q416" s="2710"/>
      <c r="R416" s="2710"/>
      <c r="S416" s="2710"/>
      <c r="T416" s="2710"/>
      <c r="U416" s="2710"/>
      <c r="V416" s="2710"/>
      <c r="W416" s="2710"/>
      <c r="X416" s="2710"/>
      <c r="Y416" s="2710"/>
      <c r="Z416" s="2710"/>
      <c r="AA416" s="2710"/>
      <c r="AB416" s="2710"/>
      <c r="AC416" s="2710"/>
      <c r="AD416" s="2710"/>
      <c r="AE416" s="2710"/>
      <c r="AF416" s="2710"/>
      <c r="AG416" s="2710"/>
      <c r="AH416" s="2710"/>
      <c r="AI416" s="2710"/>
      <c r="AJ416" s="2710"/>
      <c r="AK416" s="2710"/>
      <c r="AL416" s="2710"/>
      <c r="AM416" s="2710"/>
      <c r="AN416" s="2710"/>
      <c r="AO416" s="2710"/>
      <c r="AP416" s="2710"/>
      <c r="AQ416" s="2710"/>
      <c r="AR416" s="2710"/>
      <c r="AS416" s="2710"/>
      <c r="AT416" s="2710"/>
      <c r="AU416" s="2710"/>
      <c r="AV416" s="2710"/>
      <c r="AW416" s="2710"/>
      <c r="AX416" s="2710"/>
      <c r="AY416" s="2710"/>
      <c r="AZ416" s="2710"/>
      <c r="BA416" s="2710"/>
      <c r="BB416" s="2710"/>
      <c r="BC416" s="2710"/>
      <c r="BD416" s="2710"/>
      <c r="BE416" s="2710"/>
      <c r="BF416" s="2710"/>
      <c r="BG416" s="2710"/>
      <c r="BH416" s="2710"/>
      <c r="BI416" s="2710"/>
      <c r="BJ416" s="2710"/>
      <c r="BK416" s="2710"/>
      <c r="BL416" s="2710"/>
      <c r="BM416" s="2710"/>
      <c r="BN416" s="2710"/>
      <c r="BO416" s="2710"/>
      <c r="BP416" s="2710"/>
      <c r="BQ416" s="2710"/>
      <c r="BR416" s="2710"/>
      <c r="BS416" s="2710"/>
      <c r="BT416" s="2710"/>
    </row>
    <row r="417" spans="1:72" x14ac:dyDescent="0.25">
      <c r="A417" s="2710"/>
      <c r="B417" s="2710"/>
      <c r="C417" s="2710"/>
      <c r="D417" s="2710"/>
      <c r="E417" s="2710"/>
      <c r="F417" s="2710"/>
      <c r="G417" s="2710"/>
      <c r="H417" s="2710"/>
      <c r="I417" s="2710"/>
      <c r="J417" s="2710"/>
      <c r="K417" s="2710"/>
      <c r="L417" s="2710"/>
      <c r="M417" s="2710"/>
      <c r="N417" s="2710"/>
      <c r="O417" s="2710"/>
      <c r="P417" s="2710"/>
      <c r="Q417" s="2710"/>
      <c r="R417" s="2710"/>
      <c r="S417" s="2710"/>
      <c r="T417" s="2710"/>
      <c r="U417" s="2710"/>
      <c r="V417" s="2710"/>
      <c r="W417" s="2710"/>
      <c r="X417" s="2710"/>
      <c r="Y417" s="2710"/>
      <c r="Z417" s="2710"/>
      <c r="AA417" s="2710"/>
      <c r="AB417" s="2710"/>
      <c r="AC417" s="2710"/>
      <c r="AD417" s="2710"/>
      <c r="AE417" s="2710"/>
      <c r="AF417" s="2710"/>
      <c r="AG417" s="2710"/>
      <c r="AH417" s="2710"/>
      <c r="AI417" s="2710"/>
      <c r="AJ417" s="2710"/>
      <c r="AK417" s="2710"/>
      <c r="AL417" s="2710"/>
      <c r="AM417" s="2710"/>
      <c r="AN417" s="2710"/>
      <c r="AO417" s="2710"/>
      <c r="AP417" s="2710"/>
      <c r="AQ417" s="2710"/>
      <c r="AR417" s="2710"/>
      <c r="AS417" s="2710"/>
      <c r="AT417" s="2710"/>
      <c r="AU417" s="2710"/>
      <c r="AV417" s="2710"/>
      <c r="AW417" s="2710"/>
      <c r="AX417" s="2710"/>
      <c r="AY417" s="2710"/>
      <c r="AZ417" s="2710"/>
      <c r="BA417" s="2710"/>
      <c r="BB417" s="2710"/>
      <c r="BC417" s="2710"/>
      <c r="BD417" s="2710"/>
      <c r="BE417" s="2710"/>
      <c r="BF417" s="2710"/>
      <c r="BG417" s="2710"/>
      <c r="BH417" s="2710"/>
      <c r="BI417" s="2710"/>
      <c r="BJ417" s="2710"/>
      <c r="BK417" s="2710"/>
      <c r="BL417" s="2710"/>
      <c r="BM417" s="2710"/>
      <c r="BN417" s="2710"/>
      <c r="BO417" s="2710"/>
      <c r="BP417" s="2710"/>
      <c r="BQ417" s="2710"/>
      <c r="BR417" s="2710"/>
      <c r="BS417" s="2710"/>
      <c r="BT417" s="2710"/>
    </row>
    <row r="418" spans="1:72" x14ac:dyDescent="0.25">
      <c r="A418" s="2710"/>
      <c r="B418" s="2710"/>
      <c r="C418" s="2710"/>
      <c r="D418" s="2710"/>
      <c r="E418" s="2710"/>
      <c r="F418" s="2710"/>
      <c r="G418" s="2710"/>
      <c r="H418" s="2710"/>
      <c r="I418" s="2710"/>
      <c r="J418" s="2710"/>
      <c r="K418" s="2710"/>
      <c r="L418" s="2710"/>
      <c r="M418" s="2710"/>
      <c r="N418" s="2710"/>
      <c r="O418" s="2710"/>
      <c r="P418" s="2710"/>
      <c r="Q418" s="2710"/>
      <c r="R418" s="2710"/>
      <c r="S418" s="2710"/>
      <c r="T418" s="2710"/>
      <c r="U418" s="2710"/>
      <c r="V418" s="2710"/>
      <c r="W418" s="2710"/>
      <c r="X418" s="2710"/>
      <c r="Y418" s="2710"/>
      <c r="Z418" s="2710"/>
      <c r="AA418" s="2710"/>
      <c r="AB418" s="2710"/>
      <c r="AC418" s="2710"/>
      <c r="AD418" s="2710"/>
      <c r="AE418" s="2710"/>
      <c r="AF418" s="2710"/>
      <c r="AG418" s="2710"/>
      <c r="AH418" s="2710"/>
      <c r="AI418" s="2710"/>
      <c r="AJ418" s="2710"/>
      <c r="AK418" s="2710"/>
      <c r="AL418" s="2710"/>
      <c r="AM418" s="2710"/>
      <c r="AN418" s="2710"/>
      <c r="AO418" s="2710"/>
      <c r="AP418" s="2710"/>
      <c r="AQ418" s="2710"/>
      <c r="AR418" s="2710"/>
      <c r="AS418" s="2710"/>
      <c r="AT418" s="2710"/>
      <c r="AU418" s="2710"/>
      <c r="AV418" s="2710"/>
      <c r="AW418" s="2710"/>
      <c r="AX418" s="2710"/>
      <c r="AY418" s="2710"/>
      <c r="AZ418" s="2710"/>
      <c r="BA418" s="2710"/>
      <c r="BB418" s="2710"/>
      <c r="BC418" s="2710"/>
      <c r="BD418" s="2710"/>
      <c r="BE418" s="2710"/>
      <c r="BF418" s="2710"/>
      <c r="BG418" s="2710"/>
      <c r="BH418" s="2710"/>
      <c r="BI418" s="2710"/>
      <c r="BJ418" s="2710"/>
      <c r="BK418" s="2710"/>
      <c r="BL418" s="2710"/>
      <c r="BM418" s="2710"/>
      <c r="BN418" s="2710"/>
      <c r="BO418" s="2710"/>
      <c r="BP418" s="2710"/>
      <c r="BQ418" s="2710"/>
      <c r="BR418" s="2710"/>
      <c r="BS418" s="2710"/>
      <c r="BT418" s="2710"/>
    </row>
    <row r="419" spans="1:72" x14ac:dyDescent="0.25">
      <c r="A419" s="2710"/>
      <c r="B419" s="2710"/>
      <c r="C419" s="2710"/>
      <c r="D419" s="2710"/>
      <c r="E419" s="2710"/>
      <c r="F419" s="2710"/>
      <c r="G419" s="2710"/>
      <c r="H419" s="2710"/>
      <c r="I419" s="2710"/>
      <c r="J419" s="2710"/>
      <c r="K419" s="2710"/>
      <c r="L419" s="2710"/>
      <c r="M419" s="2710"/>
      <c r="N419" s="2710"/>
      <c r="O419" s="2710"/>
      <c r="P419" s="2710"/>
      <c r="Q419" s="2710"/>
      <c r="R419" s="2710"/>
      <c r="S419" s="2710"/>
      <c r="T419" s="2710"/>
      <c r="U419" s="2710"/>
      <c r="V419" s="2710"/>
      <c r="W419" s="2710"/>
      <c r="X419" s="2710"/>
      <c r="Y419" s="2710"/>
      <c r="Z419" s="2710"/>
      <c r="AA419" s="2710"/>
      <c r="AB419" s="2710"/>
      <c r="AC419" s="2710"/>
      <c r="AD419" s="2710"/>
      <c r="AE419" s="2710"/>
      <c r="AF419" s="2710"/>
      <c r="AG419" s="2710"/>
      <c r="AH419" s="2710"/>
      <c r="AI419" s="2710"/>
      <c r="AJ419" s="2710"/>
      <c r="AK419" s="2710"/>
      <c r="AL419" s="2710"/>
      <c r="AM419" s="2710"/>
      <c r="AN419" s="2710"/>
      <c r="AO419" s="2710"/>
      <c r="AP419" s="2710"/>
      <c r="AQ419" s="2710"/>
      <c r="AR419" s="2710"/>
      <c r="AS419" s="2710"/>
      <c r="AT419" s="2710"/>
      <c r="AU419" s="2710"/>
      <c r="AV419" s="2710"/>
      <c r="AW419" s="2710"/>
      <c r="AX419" s="2710"/>
      <c r="AY419" s="2710"/>
      <c r="AZ419" s="2710"/>
      <c r="BA419" s="2710"/>
      <c r="BB419" s="2710"/>
      <c r="BC419" s="2710"/>
      <c r="BD419" s="2710"/>
      <c r="BE419" s="2710"/>
      <c r="BF419" s="2710"/>
      <c r="BG419" s="2710"/>
      <c r="BH419" s="2710"/>
      <c r="BI419" s="2710"/>
      <c r="BJ419" s="2710"/>
      <c r="BK419" s="2710"/>
      <c r="BL419" s="2710"/>
      <c r="BM419" s="2710"/>
      <c r="BN419" s="2710"/>
      <c r="BO419" s="2710"/>
      <c r="BP419" s="2710"/>
      <c r="BQ419" s="2710"/>
      <c r="BR419" s="2710"/>
      <c r="BS419" s="2710"/>
      <c r="BT419" s="2710"/>
    </row>
    <row r="420" spans="1:72" x14ac:dyDescent="0.25">
      <c r="A420" s="2710"/>
      <c r="B420" s="2710"/>
      <c r="C420" s="2710"/>
      <c r="D420" s="2710"/>
      <c r="E420" s="2710"/>
      <c r="F420" s="2710"/>
      <c r="G420" s="2710"/>
      <c r="H420" s="2710"/>
      <c r="I420" s="2710"/>
      <c r="J420" s="2710"/>
      <c r="K420" s="2710"/>
      <c r="L420" s="2710"/>
      <c r="M420" s="2710"/>
      <c r="N420" s="2710"/>
      <c r="O420" s="2710"/>
      <c r="P420" s="2710"/>
      <c r="Q420" s="2710"/>
      <c r="R420" s="2710"/>
      <c r="S420" s="2710"/>
      <c r="T420" s="2710"/>
      <c r="U420" s="2710"/>
      <c r="V420" s="2710"/>
      <c r="W420" s="2710"/>
      <c r="X420" s="2710"/>
      <c r="Y420" s="2710"/>
      <c r="Z420" s="2710"/>
      <c r="AA420" s="2710"/>
      <c r="AB420" s="2710"/>
      <c r="AC420" s="2710"/>
      <c r="AD420" s="2710"/>
      <c r="AE420" s="2710"/>
      <c r="AF420" s="2710"/>
      <c r="AG420" s="2710"/>
      <c r="AH420" s="2710"/>
      <c r="AI420" s="2710"/>
      <c r="AJ420" s="2710"/>
      <c r="AK420" s="2710"/>
      <c r="AL420" s="2710"/>
      <c r="AM420" s="2710"/>
      <c r="AN420" s="2710"/>
      <c r="AO420" s="2710"/>
      <c r="AP420" s="2710"/>
      <c r="AQ420" s="2710"/>
      <c r="AR420" s="2710"/>
      <c r="AS420" s="2710"/>
      <c r="AT420" s="2710"/>
      <c r="AU420" s="2710"/>
      <c r="AV420" s="2710"/>
      <c r="AW420" s="2710"/>
      <c r="AX420" s="2710"/>
      <c r="AY420" s="2710"/>
      <c r="AZ420" s="2710"/>
      <c r="BA420" s="2710"/>
      <c r="BB420" s="2710"/>
      <c r="BC420" s="2710"/>
      <c r="BD420" s="2710"/>
      <c r="BE420" s="2710"/>
      <c r="BF420" s="2710"/>
      <c r="BG420" s="2710"/>
      <c r="BH420" s="2710"/>
      <c r="BI420" s="2710"/>
      <c r="BJ420" s="2710"/>
      <c r="BK420" s="2710"/>
      <c r="BL420" s="2710"/>
      <c r="BM420" s="2710"/>
      <c r="BN420" s="2710"/>
      <c r="BO420" s="2710"/>
      <c r="BP420" s="2710"/>
      <c r="BQ420" s="2710"/>
      <c r="BR420" s="2710"/>
      <c r="BS420" s="2710"/>
      <c r="BT420" s="2710"/>
    </row>
    <row r="421" spans="1:72" x14ac:dyDescent="0.25">
      <c r="A421" s="2710"/>
      <c r="B421" s="2710"/>
      <c r="C421" s="2710"/>
      <c r="D421" s="2710"/>
      <c r="E421" s="2710"/>
      <c r="F421" s="2710"/>
      <c r="G421" s="2710"/>
      <c r="H421" s="2710"/>
      <c r="I421" s="2710"/>
      <c r="J421" s="2710"/>
      <c r="K421" s="2710"/>
      <c r="L421" s="2710"/>
      <c r="M421" s="2710"/>
      <c r="N421" s="2710"/>
      <c r="O421" s="2710"/>
      <c r="P421" s="2710"/>
      <c r="Q421" s="2710"/>
      <c r="R421" s="2710"/>
      <c r="S421" s="2710"/>
      <c r="T421" s="2710"/>
      <c r="U421" s="2710"/>
      <c r="V421" s="2710"/>
      <c r="W421" s="2710"/>
      <c r="X421" s="2710"/>
      <c r="Y421" s="2710"/>
      <c r="Z421" s="2710"/>
      <c r="AA421" s="2710"/>
      <c r="AB421" s="2710"/>
      <c r="AC421" s="2710"/>
      <c r="AD421" s="2710"/>
      <c r="AE421" s="2710"/>
      <c r="AF421" s="2710"/>
      <c r="AG421" s="2710"/>
      <c r="AH421" s="2710"/>
      <c r="AI421" s="2710"/>
      <c r="AJ421" s="2710"/>
      <c r="AK421" s="2710"/>
      <c r="AL421" s="2710"/>
      <c r="AM421" s="2710"/>
      <c r="AN421" s="2710"/>
      <c r="AO421" s="2710"/>
      <c r="AP421" s="2710"/>
      <c r="AQ421" s="2710"/>
      <c r="AR421" s="2710"/>
      <c r="AS421" s="2710"/>
      <c r="AT421" s="2710"/>
      <c r="AU421" s="2710"/>
      <c r="AV421" s="2710"/>
      <c r="AW421" s="2710"/>
      <c r="AX421" s="2710"/>
      <c r="AY421" s="2710"/>
      <c r="AZ421" s="2710"/>
      <c r="BA421" s="2710"/>
      <c r="BB421" s="2710"/>
      <c r="BC421" s="2710"/>
      <c r="BD421" s="2710"/>
      <c r="BE421" s="2710"/>
      <c r="BF421" s="2710"/>
      <c r="BG421" s="2710"/>
      <c r="BH421" s="2710"/>
      <c r="BI421" s="2710"/>
      <c r="BJ421" s="2710"/>
      <c r="BK421" s="2710"/>
      <c r="BL421" s="2710"/>
      <c r="BM421" s="2710"/>
      <c r="BN421" s="2710"/>
      <c r="BO421" s="2710"/>
      <c r="BP421" s="2710"/>
      <c r="BQ421" s="2710"/>
      <c r="BR421" s="2710"/>
      <c r="BS421" s="2710"/>
      <c r="BT421" s="2710"/>
    </row>
    <row r="422" spans="1:72" x14ac:dyDescent="0.25">
      <c r="A422" s="2710"/>
      <c r="B422" s="2710"/>
      <c r="C422" s="2710"/>
      <c r="D422" s="2710"/>
      <c r="E422" s="2710"/>
      <c r="F422" s="2710"/>
      <c r="G422" s="2710"/>
      <c r="H422" s="2710"/>
      <c r="I422" s="2710"/>
      <c r="J422" s="2710"/>
      <c r="K422" s="2710"/>
      <c r="L422" s="2710"/>
      <c r="M422" s="2710"/>
      <c r="N422" s="2710"/>
      <c r="O422" s="2710"/>
      <c r="P422" s="2710"/>
      <c r="Q422" s="2710"/>
      <c r="R422" s="2710"/>
      <c r="S422" s="2710"/>
      <c r="T422" s="2710"/>
      <c r="U422" s="2710"/>
      <c r="V422" s="2710"/>
      <c r="W422" s="2710"/>
      <c r="X422" s="2710"/>
      <c r="Y422" s="2710"/>
      <c r="Z422" s="2710"/>
      <c r="AA422" s="2710"/>
      <c r="AB422" s="2710"/>
      <c r="AC422" s="2710"/>
      <c r="AD422" s="2710"/>
      <c r="AE422" s="2710"/>
      <c r="AF422" s="2710"/>
      <c r="AG422" s="2710"/>
      <c r="AH422" s="2710"/>
      <c r="AI422" s="2710"/>
      <c r="AJ422" s="2710"/>
      <c r="AK422" s="2710"/>
      <c r="AL422" s="2710"/>
      <c r="AM422" s="2710"/>
      <c r="AN422" s="2710"/>
      <c r="AO422" s="2710"/>
      <c r="AP422" s="2710"/>
      <c r="AQ422" s="2710"/>
      <c r="AR422" s="2710"/>
      <c r="AS422" s="2710"/>
      <c r="AT422" s="2710"/>
      <c r="AU422" s="2710"/>
      <c r="AV422" s="2710"/>
      <c r="AW422" s="2710"/>
      <c r="AX422" s="2710"/>
      <c r="AY422" s="2710"/>
      <c r="AZ422" s="2710"/>
      <c r="BA422" s="2710"/>
      <c r="BB422" s="2710"/>
      <c r="BC422" s="2710"/>
      <c r="BD422" s="2710"/>
      <c r="BE422" s="2710"/>
      <c r="BF422" s="2710"/>
      <c r="BG422" s="2710"/>
      <c r="BH422" s="2710"/>
      <c r="BI422" s="2710"/>
      <c r="BJ422" s="2710"/>
      <c r="BK422" s="2710"/>
      <c r="BL422" s="2710"/>
      <c r="BM422" s="2710"/>
      <c r="BN422" s="2710"/>
      <c r="BO422" s="2710"/>
      <c r="BP422" s="2710"/>
      <c r="BQ422" s="2710"/>
      <c r="BR422" s="2710"/>
      <c r="BS422" s="2710"/>
      <c r="BT422" s="2710"/>
    </row>
    <row r="423" spans="1:72" x14ac:dyDescent="0.25">
      <c r="A423" s="2710"/>
      <c r="B423" s="2710"/>
      <c r="C423" s="2710"/>
      <c r="D423" s="2710"/>
      <c r="E423" s="2710"/>
      <c r="F423" s="2710"/>
      <c r="G423" s="2710"/>
      <c r="H423" s="2710"/>
      <c r="I423" s="2710"/>
      <c r="J423" s="2710"/>
      <c r="K423" s="2710"/>
      <c r="L423" s="2710"/>
      <c r="M423" s="2710"/>
      <c r="N423" s="2710"/>
      <c r="O423" s="2710"/>
      <c r="P423" s="2710"/>
      <c r="Q423" s="2710"/>
      <c r="R423" s="2710"/>
      <c r="S423" s="2710"/>
      <c r="T423" s="2710"/>
      <c r="U423" s="2710"/>
      <c r="V423" s="2710"/>
      <c r="W423" s="2710"/>
      <c r="X423" s="2710"/>
      <c r="Y423" s="2710"/>
      <c r="Z423" s="2710"/>
      <c r="AA423" s="2710"/>
      <c r="AB423" s="2710"/>
      <c r="AC423" s="2710"/>
      <c r="AD423" s="2710"/>
      <c r="AE423" s="2710"/>
      <c r="AF423" s="2710"/>
      <c r="AG423" s="2710"/>
      <c r="AH423" s="2710"/>
      <c r="AI423" s="2710"/>
      <c r="AJ423" s="2710"/>
      <c r="AK423" s="2710"/>
      <c r="AL423" s="2710"/>
      <c r="AM423" s="2710"/>
      <c r="AN423" s="2710"/>
      <c r="AO423" s="2710"/>
      <c r="AP423" s="2710"/>
      <c r="AQ423" s="2710"/>
      <c r="AR423" s="2710"/>
      <c r="AS423" s="2710"/>
      <c r="AT423" s="2710"/>
      <c r="AU423" s="2710"/>
      <c r="AV423" s="2710"/>
      <c r="AW423" s="2710"/>
      <c r="AX423" s="2710"/>
      <c r="AY423" s="2710"/>
      <c r="AZ423" s="2710"/>
      <c r="BA423" s="2710"/>
      <c r="BB423" s="2710"/>
      <c r="BC423" s="2710"/>
      <c r="BD423" s="2710"/>
      <c r="BE423" s="2710"/>
      <c r="BF423" s="2710"/>
      <c r="BG423" s="2710"/>
      <c r="BH423" s="2710"/>
      <c r="BI423" s="2710"/>
      <c r="BJ423" s="2710"/>
      <c r="BK423" s="2710"/>
      <c r="BL423" s="2710"/>
      <c r="BM423" s="2710"/>
      <c r="BN423" s="2710"/>
      <c r="BO423" s="2710"/>
      <c r="BP423" s="2710"/>
      <c r="BQ423" s="2710"/>
      <c r="BR423" s="2710"/>
      <c r="BS423" s="2710"/>
      <c r="BT423" s="2710"/>
    </row>
    <row r="424" spans="1:72" x14ac:dyDescent="0.25">
      <c r="A424" s="2710"/>
      <c r="B424" s="2710"/>
      <c r="C424" s="2710"/>
      <c r="D424" s="2710"/>
      <c r="E424" s="2710"/>
      <c r="F424" s="2710"/>
      <c r="G424" s="2710"/>
      <c r="H424" s="2710"/>
      <c r="I424" s="2710"/>
      <c r="J424" s="2710"/>
      <c r="K424" s="2710"/>
      <c r="L424" s="2710"/>
      <c r="M424" s="2710"/>
      <c r="N424" s="2710"/>
      <c r="O424" s="2710"/>
      <c r="P424" s="2710"/>
      <c r="Q424" s="2710"/>
      <c r="R424" s="2710"/>
      <c r="S424" s="2710"/>
      <c r="T424" s="2710"/>
      <c r="U424" s="2710"/>
      <c r="V424" s="2710"/>
      <c r="W424" s="2710"/>
      <c r="X424" s="2710"/>
      <c r="Y424" s="2710"/>
      <c r="Z424" s="2710"/>
      <c r="AA424" s="2710"/>
      <c r="AB424" s="2710"/>
      <c r="AC424" s="2710"/>
      <c r="AD424" s="2710"/>
      <c r="AE424" s="2710"/>
      <c r="AF424" s="2710"/>
      <c r="AG424" s="2710"/>
      <c r="AH424" s="2710"/>
      <c r="AI424" s="2710"/>
      <c r="AJ424" s="2710"/>
      <c r="AK424" s="2710"/>
      <c r="AL424" s="2710"/>
      <c r="AM424" s="2710"/>
      <c r="AN424" s="2710"/>
      <c r="AO424" s="2710"/>
      <c r="AP424" s="2710"/>
      <c r="AQ424" s="2710"/>
      <c r="AR424" s="2710"/>
      <c r="AS424" s="2710"/>
      <c r="AT424" s="2710"/>
      <c r="AU424" s="2710"/>
      <c r="AV424" s="2710"/>
      <c r="AW424" s="2710"/>
      <c r="AX424" s="2710"/>
      <c r="AY424" s="2710"/>
      <c r="AZ424" s="2710"/>
      <c r="BA424" s="2710"/>
      <c r="BB424" s="2710"/>
      <c r="BC424" s="2710"/>
      <c r="BD424" s="2710"/>
      <c r="BE424" s="2710"/>
      <c r="BF424" s="2710"/>
      <c r="BG424" s="2710"/>
      <c r="BH424" s="2710"/>
      <c r="BI424" s="2710"/>
      <c r="BJ424" s="2710"/>
      <c r="BK424" s="2710"/>
      <c r="BL424" s="2710"/>
      <c r="BM424" s="2710"/>
      <c r="BN424" s="2710"/>
      <c r="BO424" s="2710"/>
      <c r="BP424" s="2710"/>
      <c r="BQ424" s="2710"/>
      <c r="BR424" s="2710"/>
      <c r="BS424" s="2710"/>
      <c r="BT424" s="2710"/>
    </row>
    <row r="425" spans="1:72" x14ac:dyDescent="0.25">
      <c r="A425" s="2710"/>
      <c r="B425" s="2710"/>
      <c r="C425" s="2710"/>
      <c r="D425" s="2710"/>
      <c r="E425" s="2710"/>
      <c r="F425" s="2710"/>
      <c r="G425" s="2710"/>
      <c r="H425" s="2710"/>
      <c r="I425" s="2710"/>
      <c r="J425" s="2710"/>
      <c r="K425" s="2710"/>
      <c r="L425" s="2710"/>
      <c r="M425" s="2710"/>
      <c r="N425" s="2710"/>
      <c r="O425" s="2710"/>
      <c r="P425" s="2710"/>
      <c r="Q425" s="2710"/>
      <c r="R425" s="2710"/>
      <c r="S425" s="2710"/>
      <c r="T425" s="2710"/>
      <c r="U425" s="2710"/>
      <c r="V425" s="2710"/>
      <c r="W425" s="2710"/>
      <c r="X425" s="2710"/>
      <c r="Y425" s="2710"/>
      <c r="Z425" s="2710"/>
      <c r="AA425" s="2710"/>
      <c r="AB425" s="2710"/>
      <c r="AC425" s="2710"/>
      <c r="AD425" s="2710"/>
      <c r="AE425" s="2710"/>
      <c r="AF425" s="2710"/>
      <c r="AG425" s="2710"/>
      <c r="AH425" s="2710"/>
      <c r="AI425" s="2710"/>
      <c r="AJ425" s="2710"/>
      <c r="AK425" s="2710"/>
      <c r="AL425" s="2710"/>
      <c r="AM425" s="2710"/>
      <c r="AN425" s="2710"/>
      <c r="AO425" s="2710"/>
      <c r="AP425" s="2710"/>
      <c r="AQ425" s="2710"/>
      <c r="AR425" s="2710"/>
      <c r="AS425" s="2710"/>
      <c r="AT425" s="2710"/>
      <c r="AU425" s="2710"/>
      <c r="AV425" s="2710"/>
      <c r="AW425" s="2710"/>
      <c r="AX425" s="2710"/>
      <c r="AY425" s="2710"/>
      <c r="AZ425" s="2710"/>
      <c r="BA425" s="2710"/>
      <c r="BB425" s="2710"/>
      <c r="BC425" s="2710"/>
      <c r="BD425" s="2710"/>
      <c r="BE425" s="2710"/>
      <c r="BF425" s="2710"/>
      <c r="BG425" s="2710"/>
      <c r="BH425" s="2710"/>
      <c r="BI425" s="2710"/>
      <c r="BJ425" s="2710"/>
      <c r="BK425" s="2710"/>
      <c r="BL425" s="2710"/>
      <c r="BM425" s="2710"/>
      <c r="BN425" s="2710"/>
      <c r="BO425" s="2710"/>
      <c r="BP425" s="2710"/>
      <c r="BQ425" s="2710"/>
      <c r="BR425" s="2710"/>
      <c r="BS425" s="2710"/>
      <c r="BT425" s="2710"/>
    </row>
    <row r="426" spans="1:72" x14ac:dyDescent="0.25">
      <c r="A426" s="2710"/>
      <c r="B426" s="2710"/>
      <c r="C426" s="2710"/>
      <c r="D426" s="2710"/>
      <c r="E426" s="2710"/>
      <c r="F426" s="2710"/>
      <c r="G426" s="2710"/>
      <c r="H426" s="2710"/>
      <c r="I426" s="2710"/>
      <c r="J426" s="2710"/>
      <c r="K426" s="2710"/>
      <c r="L426" s="2710"/>
      <c r="M426" s="2710"/>
      <c r="N426" s="2710"/>
      <c r="O426" s="2710"/>
      <c r="P426" s="2710"/>
      <c r="Q426" s="2710"/>
      <c r="R426" s="2710"/>
      <c r="S426" s="2710"/>
      <c r="T426" s="2710"/>
      <c r="U426" s="2710"/>
      <c r="V426" s="2710"/>
      <c r="W426" s="2710"/>
      <c r="X426" s="2710"/>
      <c r="Y426" s="2710"/>
      <c r="Z426" s="2710"/>
      <c r="AA426" s="2710"/>
      <c r="AB426" s="2710"/>
      <c r="AC426" s="2710"/>
      <c r="AD426" s="2710"/>
      <c r="AE426" s="2710"/>
      <c r="AF426" s="2710"/>
      <c r="AG426" s="2710"/>
      <c r="AH426" s="2710"/>
      <c r="AI426" s="2710"/>
      <c r="AJ426" s="2710"/>
      <c r="AK426" s="2710"/>
      <c r="AL426" s="2710"/>
      <c r="AM426" s="2710"/>
      <c r="AN426" s="2710"/>
      <c r="AO426" s="2710"/>
      <c r="AP426" s="2710"/>
      <c r="AQ426" s="2710"/>
      <c r="AR426" s="2710"/>
      <c r="AS426" s="2710"/>
      <c r="AT426" s="2710"/>
      <c r="AU426" s="2710"/>
      <c r="AV426" s="2710"/>
      <c r="AW426" s="2710"/>
      <c r="AX426" s="2710"/>
      <c r="AY426" s="2710"/>
      <c r="AZ426" s="2710"/>
      <c r="BA426" s="2710"/>
      <c r="BB426" s="2710"/>
      <c r="BC426" s="2710"/>
      <c r="BD426" s="2710"/>
      <c r="BE426" s="2710"/>
      <c r="BF426" s="2710"/>
      <c r="BG426" s="2710"/>
      <c r="BH426" s="2710"/>
      <c r="BI426" s="2710"/>
      <c r="BJ426" s="2710"/>
      <c r="BK426" s="2710"/>
      <c r="BL426" s="2710"/>
      <c r="BM426" s="2710"/>
      <c r="BN426" s="2710"/>
      <c r="BO426" s="2710"/>
      <c r="BP426" s="2710"/>
      <c r="BQ426" s="2710"/>
      <c r="BR426" s="2710"/>
      <c r="BS426" s="2710"/>
      <c r="BT426" s="2710"/>
    </row>
    <row r="427" spans="1:72" x14ac:dyDescent="0.25">
      <c r="A427" s="2710"/>
      <c r="B427" s="2710"/>
      <c r="C427" s="2710"/>
      <c r="D427" s="2710"/>
      <c r="E427" s="2710"/>
      <c r="F427" s="2710"/>
      <c r="G427" s="2710"/>
      <c r="H427" s="2710"/>
      <c r="I427" s="2710"/>
      <c r="J427" s="2710"/>
      <c r="K427" s="2710"/>
      <c r="L427" s="2710"/>
      <c r="M427" s="2710"/>
      <c r="N427" s="2710"/>
      <c r="O427" s="2710"/>
      <c r="P427" s="2710"/>
      <c r="Q427" s="2710"/>
      <c r="R427" s="2710"/>
      <c r="S427" s="2710"/>
      <c r="T427" s="2710"/>
      <c r="U427" s="2710"/>
      <c r="V427" s="2710"/>
      <c r="W427" s="2710"/>
      <c r="X427" s="2710"/>
      <c r="Y427" s="2710"/>
      <c r="Z427" s="2710"/>
      <c r="AA427" s="2710"/>
      <c r="AB427" s="2710"/>
      <c r="AC427" s="2710"/>
      <c r="AD427" s="2710"/>
      <c r="AE427" s="2710"/>
      <c r="AF427" s="2710"/>
      <c r="AG427" s="2710"/>
      <c r="AH427" s="2710"/>
      <c r="AI427" s="2710"/>
      <c r="AJ427" s="2710"/>
      <c r="AK427" s="2710"/>
      <c r="AL427" s="2710"/>
      <c r="AM427" s="2710"/>
      <c r="AN427" s="2710"/>
      <c r="AO427" s="2710"/>
      <c r="AP427" s="2710"/>
      <c r="AQ427" s="2710"/>
      <c r="AR427" s="2710"/>
      <c r="AS427" s="2710"/>
      <c r="AT427" s="2710"/>
      <c r="AU427" s="2710"/>
      <c r="AV427" s="2710"/>
      <c r="AW427" s="2710"/>
      <c r="AX427" s="2710"/>
      <c r="AY427" s="2710"/>
      <c r="AZ427" s="2710"/>
      <c r="BA427" s="2710"/>
      <c r="BB427" s="2710"/>
      <c r="BC427" s="2710"/>
      <c r="BD427" s="2710"/>
      <c r="BE427" s="2710"/>
      <c r="BF427" s="2710"/>
      <c r="BG427" s="2710"/>
      <c r="BH427" s="2710"/>
      <c r="BI427" s="2710"/>
      <c r="BJ427" s="2710"/>
      <c r="BK427" s="2710"/>
      <c r="BL427" s="2710"/>
      <c r="BM427" s="2710"/>
      <c r="BN427" s="2710"/>
      <c r="BO427" s="2710"/>
      <c r="BP427" s="2710"/>
      <c r="BQ427" s="2710"/>
      <c r="BR427" s="2710"/>
      <c r="BS427" s="2710"/>
      <c r="BT427" s="2710"/>
    </row>
    <row r="428" spans="1:72" x14ac:dyDescent="0.25">
      <c r="A428" s="2710"/>
      <c r="B428" s="2710"/>
      <c r="C428" s="2710"/>
      <c r="D428" s="2710"/>
      <c r="E428" s="2710"/>
      <c r="F428" s="2710"/>
      <c r="G428" s="2710"/>
      <c r="H428" s="2710"/>
      <c r="I428" s="2710"/>
      <c r="J428" s="2710"/>
      <c r="K428" s="2710"/>
      <c r="L428" s="2710"/>
      <c r="M428" s="2710"/>
      <c r="N428" s="2710"/>
      <c r="O428" s="2710"/>
      <c r="P428" s="2710"/>
      <c r="Q428" s="2710"/>
      <c r="R428" s="2710"/>
      <c r="S428" s="2710"/>
      <c r="T428" s="2710"/>
      <c r="U428" s="2710"/>
      <c r="V428" s="2710"/>
      <c r="W428" s="2710"/>
      <c r="X428" s="2710"/>
      <c r="Y428" s="2710"/>
      <c r="Z428" s="2710"/>
      <c r="AA428" s="2710"/>
      <c r="AB428" s="2710"/>
      <c r="AC428" s="2710"/>
      <c r="AD428" s="2710"/>
      <c r="AE428" s="2710"/>
      <c r="AF428" s="2710"/>
      <c r="AG428" s="2710"/>
      <c r="AH428" s="2710"/>
      <c r="AI428" s="2710"/>
      <c r="AJ428" s="2710"/>
      <c r="AK428" s="2710"/>
      <c r="AL428" s="2710"/>
      <c r="AM428" s="2710"/>
      <c r="AN428" s="2710"/>
      <c r="AO428" s="2710"/>
      <c r="AP428" s="2710"/>
      <c r="AQ428" s="2710"/>
      <c r="AR428" s="2710"/>
      <c r="AS428" s="2710"/>
      <c r="AT428" s="2710"/>
      <c r="AU428" s="2710"/>
      <c r="AV428" s="2710"/>
      <c r="AW428" s="2710"/>
      <c r="AX428" s="2710"/>
      <c r="AY428" s="2710"/>
      <c r="AZ428" s="2710"/>
      <c r="BA428" s="2710"/>
      <c r="BB428" s="2710"/>
      <c r="BC428" s="2710"/>
      <c r="BD428" s="2710"/>
      <c r="BE428" s="2710"/>
      <c r="BF428" s="2710"/>
      <c r="BG428" s="2710"/>
      <c r="BH428" s="2710"/>
      <c r="BI428" s="2710"/>
      <c r="BJ428" s="2710"/>
      <c r="BK428" s="2710"/>
      <c r="BL428" s="2710"/>
      <c r="BM428" s="2710"/>
      <c r="BN428" s="2710"/>
      <c r="BO428" s="2710"/>
      <c r="BP428" s="2710"/>
      <c r="BQ428" s="2710"/>
      <c r="BR428" s="2710"/>
      <c r="BS428" s="2710"/>
      <c r="BT428" s="2710"/>
    </row>
    <row r="429" spans="1:72" x14ac:dyDescent="0.25">
      <c r="A429" s="2710"/>
      <c r="B429" s="2710"/>
      <c r="C429" s="2710"/>
      <c r="D429" s="2710"/>
      <c r="E429" s="2710"/>
      <c r="F429" s="2710"/>
      <c r="G429" s="2710"/>
      <c r="H429" s="2710"/>
      <c r="I429" s="2710"/>
      <c r="J429" s="2710"/>
      <c r="K429" s="2710"/>
      <c r="L429" s="2710"/>
      <c r="M429" s="2710"/>
      <c r="N429" s="2710"/>
      <c r="O429" s="2710"/>
      <c r="P429" s="2710"/>
      <c r="Q429" s="2710"/>
      <c r="R429" s="2710"/>
      <c r="S429" s="2710"/>
      <c r="T429" s="2710"/>
      <c r="U429" s="2710"/>
      <c r="V429" s="2710"/>
      <c r="W429" s="2710"/>
      <c r="X429" s="2710"/>
      <c r="Y429" s="2710"/>
      <c r="Z429" s="2710"/>
      <c r="AA429" s="2710"/>
      <c r="AB429" s="2710"/>
      <c r="AC429" s="2710"/>
      <c r="AD429" s="2710"/>
      <c r="AE429" s="2710"/>
      <c r="AF429" s="2710"/>
      <c r="AG429" s="2710"/>
      <c r="AH429" s="2710"/>
      <c r="AI429" s="2710"/>
      <c r="AJ429" s="2710"/>
      <c r="AK429" s="2710"/>
      <c r="AL429" s="2710"/>
      <c r="AM429" s="2710"/>
      <c r="AN429" s="2710"/>
      <c r="AO429" s="2710"/>
      <c r="AP429" s="2710"/>
      <c r="AQ429" s="2710"/>
      <c r="AR429" s="2710"/>
      <c r="AS429" s="2710"/>
      <c r="AT429" s="2710"/>
      <c r="AU429" s="2710"/>
      <c r="AV429" s="2710"/>
      <c r="AW429" s="2710"/>
      <c r="AX429" s="2710"/>
      <c r="AY429" s="2710"/>
      <c r="AZ429" s="2710"/>
      <c r="BA429" s="2710"/>
      <c r="BB429" s="2710"/>
      <c r="BC429" s="2710"/>
      <c r="BD429" s="2710"/>
      <c r="BE429" s="2710"/>
      <c r="BF429" s="2710"/>
      <c r="BG429" s="2710"/>
      <c r="BH429" s="2710"/>
      <c r="BI429" s="2710"/>
      <c r="BJ429" s="2710"/>
      <c r="BK429" s="2710"/>
      <c r="BL429" s="2710"/>
      <c r="BM429" s="2710"/>
      <c r="BN429" s="2710"/>
      <c r="BO429" s="2710"/>
      <c r="BP429" s="2710"/>
      <c r="BQ429" s="2710"/>
      <c r="BR429" s="2710"/>
      <c r="BS429" s="2710"/>
      <c r="BT429" s="2710"/>
    </row>
    <row r="430" spans="1:72" x14ac:dyDescent="0.25">
      <c r="A430" s="2710"/>
      <c r="B430" s="2710"/>
      <c r="C430" s="2710"/>
      <c r="D430" s="2710"/>
      <c r="E430" s="2710"/>
      <c r="F430" s="2710"/>
      <c r="G430" s="2710"/>
      <c r="H430" s="2710"/>
      <c r="I430" s="2710"/>
      <c r="J430" s="2710"/>
      <c r="K430" s="2710"/>
      <c r="L430" s="2710"/>
      <c r="M430" s="2710"/>
      <c r="N430" s="2710"/>
      <c r="O430" s="2710"/>
      <c r="P430" s="2710"/>
      <c r="Q430" s="2710"/>
      <c r="R430" s="2710"/>
      <c r="S430" s="2710"/>
      <c r="T430" s="2710"/>
      <c r="U430" s="2710"/>
      <c r="V430" s="2710"/>
      <c r="W430" s="2710"/>
      <c r="X430" s="2710"/>
      <c r="Y430" s="2710"/>
      <c r="Z430" s="2710"/>
      <c r="AA430" s="2710"/>
      <c r="AB430" s="2710"/>
      <c r="AC430" s="2710"/>
      <c r="AD430" s="2710"/>
      <c r="AE430" s="2710"/>
      <c r="AF430" s="2710"/>
      <c r="AG430" s="2710"/>
      <c r="AH430" s="2710"/>
      <c r="AI430" s="2710"/>
      <c r="AJ430" s="2710"/>
      <c r="AK430" s="2710"/>
      <c r="AL430" s="2710"/>
      <c r="AM430" s="2710"/>
      <c r="AN430" s="2710"/>
      <c r="AO430" s="2710"/>
      <c r="AP430" s="2710"/>
      <c r="AQ430" s="2710"/>
      <c r="AR430" s="2710"/>
      <c r="AS430" s="2710"/>
      <c r="AT430" s="2710"/>
      <c r="AU430" s="2710"/>
      <c r="AV430" s="2710"/>
      <c r="AW430" s="2710"/>
      <c r="AX430" s="2710"/>
      <c r="AY430" s="2710"/>
      <c r="AZ430" s="2710"/>
      <c r="BA430" s="2710"/>
      <c r="BB430" s="2710"/>
      <c r="BC430" s="2710"/>
      <c r="BD430" s="2710"/>
      <c r="BE430" s="2710"/>
      <c r="BF430" s="2710"/>
      <c r="BG430" s="2710"/>
      <c r="BH430" s="2710"/>
      <c r="BI430" s="2710"/>
      <c r="BJ430" s="2710"/>
      <c r="BK430" s="2710"/>
      <c r="BL430" s="2710"/>
      <c r="BM430" s="2710"/>
      <c r="BN430" s="2710"/>
      <c r="BO430" s="2710"/>
      <c r="BP430" s="2710"/>
      <c r="BQ430" s="2710"/>
      <c r="BR430" s="2710"/>
      <c r="BS430" s="2710"/>
      <c r="BT430" s="2710"/>
    </row>
    <row r="431" spans="1:72" x14ac:dyDescent="0.25">
      <c r="A431" s="2710"/>
      <c r="B431" s="2710"/>
      <c r="C431" s="2710"/>
      <c r="D431" s="2710"/>
      <c r="E431" s="2710"/>
      <c r="F431" s="2710"/>
      <c r="G431" s="2710"/>
      <c r="H431" s="2710"/>
      <c r="I431" s="2710"/>
      <c r="J431" s="2710"/>
      <c r="K431" s="2710"/>
      <c r="L431" s="2710"/>
      <c r="M431" s="2710"/>
      <c r="N431" s="2710"/>
      <c r="O431" s="2710"/>
      <c r="P431" s="2710"/>
      <c r="Q431" s="2710"/>
      <c r="R431" s="2710"/>
      <c r="S431" s="2710"/>
      <c r="T431" s="2710"/>
      <c r="U431" s="2710"/>
      <c r="V431" s="2710"/>
      <c r="W431" s="2710"/>
      <c r="X431" s="2710"/>
      <c r="Y431" s="2710"/>
      <c r="Z431" s="2710"/>
      <c r="AA431" s="2710"/>
      <c r="AB431" s="2710"/>
      <c r="AC431" s="2710"/>
      <c r="AD431" s="2710"/>
      <c r="AE431" s="2710"/>
      <c r="AF431" s="2710"/>
      <c r="AG431" s="2710"/>
      <c r="AH431" s="2710"/>
      <c r="AI431" s="2710"/>
      <c r="AJ431" s="2710"/>
      <c r="AK431" s="2710"/>
      <c r="AL431" s="2710"/>
      <c r="AM431" s="2710"/>
      <c r="AN431" s="2710"/>
      <c r="AO431" s="2710"/>
      <c r="AP431" s="2710"/>
      <c r="AQ431" s="2710"/>
      <c r="AR431" s="2710"/>
      <c r="AS431" s="2710"/>
      <c r="AT431" s="2710"/>
      <c r="AU431" s="2710"/>
      <c r="AV431" s="2710"/>
      <c r="AW431" s="2710"/>
      <c r="AX431" s="2710"/>
      <c r="AY431" s="2710"/>
      <c r="AZ431" s="2710"/>
      <c r="BA431" s="2710"/>
      <c r="BB431" s="2710"/>
      <c r="BC431" s="2710"/>
      <c r="BD431" s="2710"/>
      <c r="BE431" s="2710"/>
      <c r="BF431" s="2710"/>
      <c r="BG431" s="2710"/>
      <c r="BH431" s="2710"/>
      <c r="BI431" s="2710"/>
      <c r="BJ431" s="2710"/>
      <c r="BK431" s="2710"/>
      <c r="BL431" s="2710"/>
      <c r="BM431" s="2710"/>
      <c r="BN431" s="2710"/>
      <c r="BO431" s="2710"/>
      <c r="BP431" s="2710"/>
      <c r="BQ431" s="2710"/>
      <c r="BR431" s="2710"/>
      <c r="BS431" s="2710"/>
      <c r="BT431" s="2710"/>
    </row>
    <row r="432" spans="1:72" x14ac:dyDescent="0.25">
      <c r="A432" s="2710"/>
      <c r="B432" s="2710"/>
      <c r="C432" s="2710"/>
      <c r="D432" s="2710"/>
      <c r="E432" s="2710"/>
      <c r="F432" s="2710"/>
      <c r="G432" s="2710"/>
      <c r="H432" s="2710"/>
      <c r="I432" s="2710"/>
      <c r="J432" s="2710"/>
      <c r="K432" s="2710"/>
      <c r="L432" s="2710"/>
      <c r="M432" s="2710"/>
      <c r="N432" s="2710"/>
      <c r="O432" s="2710"/>
      <c r="P432" s="2710"/>
      <c r="Q432" s="2710"/>
      <c r="R432" s="2710"/>
      <c r="S432" s="2710"/>
      <c r="T432" s="2710"/>
      <c r="U432" s="2710"/>
      <c r="V432" s="2710"/>
      <c r="W432" s="2710"/>
      <c r="X432" s="2710"/>
      <c r="Y432" s="2710"/>
      <c r="Z432" s="2710"/>
      <c r="AA432" s="2710"/>
      <c r="AB432" s="2710"/>
      <c r="AC432" s="2710"/>
      <c r="AD432" s="2710"/>
      <c r="AE432" s="2710"/>
      <c r="AF432" s="2710"/>
      <c r="AG432" s="2710"/>
      <c r="AH432" s="2710"/>
      <c r="AI432" s="2710"/>
      <c r="AJ432" s="2710"/>
      <c r="AK432" s="2710"/>
      <c r="AL432" s="2710"/>
      <c r="AM432" s="2710"/>
      <c r="AN432" s="2710"/>
      <c r="AO432" s="2710"/>
      <c r="AP432" s="2710"/>
      <c r="AQ432" s="2710"/>
      <c r="AR432" s="2710"/>
      <c r="AS432" s="2710"/>
      <c r="AT432" s="2710"/>
      <c r="AU432" s="2710"/>
      <c r="AV432" s="2710"/>
      <c r="AW432" s="2710"/>
      <c r="AX432" s="2710"/>
      <c r="AY432" s="2710"/>
      <c r="AZ432" s="2710"/>
      <c r="BA432" s="2710"/>
      <c r="BB432" s="2710"/>
      <c r="BC432" s="2710"/>
      <c r="BD432" s="2710"/>
      <c r="BE432" s="2710"/>
      <c r="BF432" s="2710"/>
      <c r="BG432" s="2710"/>
      <c r="BH432" s="2710"/>
      <c r="BI432" s="2710"/>
      <c r="BJ432" s="2710"/>
      <c r="BK432" s="2710"/>
      <c r="BL432" s="2710"/>
      <c r="BM432" s="2710"/>
      <c r="BN432" s="2710"/>
      <c r="BO432" s="2710"/>
      <c r="BP432" s="2710"/>
      <c r="BQ432" s="2710"/>
      <c r="BR432" s="2710"/>
      <c r="BS432" s="2710"/>
      <c r="BT432" s="2710"/>
    </row>
    <row r="433" spans="1:72" x14ac:dyDescent="0.25">
      <c r="A433" s="2710"/>
      <c r="B433" s="2710"/>
      <c r="C433" s="2710"/>
      <c r="D433" s="2710"/>
      <c r="E433" s="2710"/>
      <c r="F433" s="2710"/>
      <c r="G433" s="2710"/>
      <c r="H433" s="2710"/>
      <c r="I433" s="2710"/>
      <c r="J433" s="2710"/>
      <c r="K433" s="2710"/>
      <c r="L433" s="2710"/>
      <c r="M433" s="2710"/>
      <c r="N433" s="2710"/>
      <c r="O433" s="2710"/>
      <c r="P433" s="2710"/>
      <c r="Q433" s="2710"/>
      <c r="R433" s="2710"/>
      <c r="S433" s="2710"/>
      <c r="T433" s="2710"/>
      <c r="U433" s="2710"/>
      <c r="V433" s="2710"/>
      <c r="W433" s="2710"/>
      <c r="X433" s="2710"/>
      <c r="Y433" s="2710"/>
      <c r="Z433" s="2710"/>
      <c r="AA433" s="2710"/>
      <c r="AB433" s="2710"/>
      <c r="AC433" s="2710"/>
      <c r="AD433" s="2710"/>
      <c r="AE433" s="2710"/>
      <c r="AF433" s="2710"/>
      <c r="AG433" s="2710"/>
      <c r="AH433" s="2710"/>
      <c r="AI433" s="2710"/>
      <c r="AJ433" s="2710"/>
      <c r="AK433" s="2710"/>
      <c r="AL433" s="2710"/>
      <c r="AM433" s="2710"/>
      <c r="AN433" s="2710"/>
      <c r="AO433" s="2710"/>
      <c r="AP433" s="2710"/>
      <c r="AQ433" s="2710"/>
      <c r="AR433" s="2710"/>
      <c r="AS433" s="2710"/>
      <c r="AT433" s="2710"/>
      <c r="AU433" s="2710"/>
      <c r="AV433" s="2710"/>
      <c r="AW433" s="2710"/>
      <c r="AX433" s="2710"/>
      <c r="AY433" s="2710"/>
      <c r="AZ433" s="2710"/>
      <c r="BA433" s="2710"/>
      <c r="BB433" s="2710"/>
      <c r="BC433" s="2710"/>
      <c r="BD433" s="2710"/>
      <c r="BE433" s="2710"/>
      <c r="BF433" s="2710"/>
      <c r="BG433" s="2710"/>
      <c r="BH433" s="2710"/>
      <c r="BI433" s="2710"/>
      <c r="BJ433" s="2710"/>
      <c r="BK433" s="2710"/>
      <c r="BL433" s="2710"/>
      <c r="BM433" s="2710"/>
      <c r="BN433" s="2710"/>
      <c r="BO433" s="2710"/>
      <c r="BP433" s="2710"/>
      <c r="BQ433" s="2710"/>
      <c r="BR433" s="2710"/>
      <c r="BS433" s="2710"/>
      <c r="BT433" s="2710"/>
    </row>
    <row r="434" spans="1:72" x14ac:dyDescent="0.25">
      <c r="A434" s="2710"/>
      <c r="B434" s="2710"/>
      <c r="C434" s="2710"/>
      <c r="D434" s="2710"/>
      <c r="E434" s="2710"/>
      <c r="F434" s="2710"/>
      <c r="G434" s="2710"/>
      <c r="H434" s="2710"/>
      <c r="I434" s="2710"/>
      <c r="J434" s="2710"/>
      <c r="K434" s="2710"/>
      <c r="L434" s="2710"/>
      <c r="M434" s="2710"/>
      <c r="N434" s="2710"/>
      <c r="O434" s="2710"/>
      <c r="P434" s="2710"/>
      <c r="Q434" s="2710"/>
      <c r="R434" s="2710"/>
      <c r="S434" s="2710"/>
      <c r="T434" s="2710"/>
      <c r="U434" s="2710"/>
      <c r="V434" s="2710"/>
      <c r="W434" s="2710"/>
      <c r="X434" s="2710"/>
      <c r="Y434" s="2710"/>
      <c r="Z434" s="2710"/>
      <c r="AA434" s="2710"/>
      <c r="AB434" s="2710"/>
      <c r="AC434" s="2710"/>
      <c r="AD434" s="2710"/>
      <c r="AE434" s="2710"/>
      <c r="AF434" s="2710"/>
      <c r="AG434" s="2710"/>
      <c r="AH434" s="2710"/>
      <c r="AI434" s="2710"/>
      <c r="AJ434" s="2710"/>
      <c r="AK434" s="2710"/>
      <c r="AL434" s="2710"/>
      <c r="AM434" s="2710"/>
      <c r="AN434" s="2710"/>
      <c r="AO434" s="2710"/>
      <c r="AP434" s="2710"/>
      <c r="AQ434" s="2710"/>
      <c r="AR434" s="2710"/>
      <c r="AS434" s="2710"/>
      <c r="AT434" s="2710"/>
      <c r="AU434" s="2710"/>
      <c r="AV434" s="2710"/>
      <c r="AW434" s="2710"/>
      <c r="AX434" s="2710"/>
      <c r="AY434" s="2710"/>
      <c r="AZ434" s="2710"/>
      <c r="BA434" s="2710"/>
      <c r="BB434" s="2710"/>
      <c r="BC434" s="2710"/>
      <c r="BD434" s="2710"/>
      <c r="BE434" s="2710"/>
      <c r="BF434" s="2710"/>
      <c r="BG434" s="2710"/>
      <c r="BH434" s="2710"/>
      <c r="BI434" s="2710"/>
      <c r="BJ434" s="2710"/>
      <c r="BK434" s="2710"/>
      <c r="BL434" s="2710"/>
      <c r="BM434" s="2710"/>
      <c r="BN434" s="2710"/>
      <c r="BO434" s="2710"/>
      <c r="BP434" s="2710"/>
      <c r="BQ434" s="2710"/>
      <c r="BR434" s="2710"/>
      <c r="BS434" s="2710"/>
      <c r="BT434" s="2710"/>
    </row>
    <row r="435" spans="1:72" x14ac:dyDescent="0.25">
      <c r="A435" s="2710"/>
      <c r="B435" s="2710"/>
      <c r="C435" s="2710"/>
      <c r="D435" s="2710"/>
      <c r="E435" s="2710"/>
      <c r="F435" s="2710"/>
      <c r="G435" s="2710"/>
      <c r="H435" s="2710"/>
      <c r="I435" s="2710"/>
      <c r="J435" s="2710"/>
      <c r="K435" s="2710"/>
      <c r="L435" s="2710"/>
      <c r="M435" s="2710"/>
      <c r="N435" s="2710"/>
      <c r="O435" s="2710"/>
      <c r="P435" s="2710"/>
      <c r="Q435" s="2710"/>
      <c r="R435" s="2710"/>
      <c r="S435" s="2710"/>
      <c r="T435" s="2710"/>
      <c r="U435" s="2710"/>
      <c r="V435" s="2710"/>
      <c r="W435" s="2710"/>
      <c r="X435" s="2710"/>
      <c r="Y435" s="2710"/>
      <c r="Z435" s="2710"/>
      <c r="AA435" s="2710"/>
      <c r="AB435" s="2710"/>
      <c r="AC435" s="2710"/>
      <c r="AD435" s="2710"/>
      <c r="AE435" s="2710"/>
      <c r="AF435" s="2710"/>
      <c r="AG435" s="2710"/>
      <c r="AH435" s="2710"/>
      <c r="AI435" s="2710"/>
      <c r="AJ435" s="2710"/>
      <c r="AK435" s="2710"/>
      <c r="AL435" s="2710"/>
      <c r="AM435" s="2710"/>
      <c r="AN435" s="2710"/>
      <c r="AO435" s="2710"/>
      <c r="AP435" s="2710"/>
      <c r="AQ435" s="2710"/>
      <c r="AR435" s="2710"/>
      <c r="AS435" s="2710"/>
      <c r="AT435" s="2710"/>
      <c r="AU435" s="2710"/>
      <c r="AV435" s="2710"/>
      <c r="AW435" s="2710"/>
      <c r="AX435" s="2710"/>
      <c r="AY435" s="2710"/>
      <c r="AZ435" s="2710"/>
      <c r="BA435" s="2710"/>
      <c r="BB435" s="2710"/>
      <c r="BC435" s="2710"/>
      <c r="BD435" s="2710"/>
      <c r="BE435" s="2710"/>
      <c r="BF435" s="2710"/>
      <c r="BG435" s="2710"/>
      <c r="BH435" s="2710"/>
      <c r="BI435" s="2710"/>
      <c r="BJ435" s="2710"/>
      <c r="BK435" s="2710"/>
      <c r="BL435" s="2710"/>
      <c r="BM435" s="2710"/>
      <c r="BN435" s="2710"/>
      <c r="BO435" s="2710"/>
      <c r="BP435" s="2710"/>
      <c r="BQ435" s="2710"/>
      <c r="BR435" s="2710"/>
      <c r="BS435" s="2710"/>
      <c r="BT435" s="2710"/>
    </row>
    <row r="436" spans="1:72" x14ac:dyDescent="0.25">
      <c r="A436" s="2710"/>
      <c r="B436" s="2710"/>
      <c r="C436" s="2710"/>
      <c r="D436" s="2710"/>
      <c r="E436" s="2710"/>
      <c r="F436" s="2710"/>
      <c r="G436" s="2710"/>
      <c r="H436" s="2710"/>
      <c r="I436" s="2710"/>
      <c r="J436" s="2710"/>
      <c r="K436" s="2710"/>
      <c r="L436" s="2710"/>
      <c r="M436" s="2710"/>
      <c r="N436" s="2710"/>
      <c r="O436" s="2710"/>
      <c r="P436" s="2710"/>
      <c r="Q436" s="2710"/>
      <c r="R436" s="2710"/>
      <c r="S436" s="2710"/>
      <c r="T436" s="2710"/>
      <c r="U436" s="2710"/>
      <c r="V436" s="2710"/>
      <c r="W436" s="2710"/>
      <c r="X436" s="2710"/>
      <c r="Y436" s="2710"/>
      <c r="Z436" s="2710"/>
      <c r="AA436" s="2710"/>
      <c r="AB436" s="2710"/>
      <c r="AC436" s="2710"/>
      <c r="AD436" s="2710"/>
      <c r="AE436" s="2710"/>
      <c r="AF436" s="2710"/>
      <c r="AG436" s="2710"/>
      <c r="AH436" s="2710"/>
      <c r="AI436" s="2710"/>
      <c r="AJ436" s="2710"/>
      <c r="AK436" s="2710"/>
      <c r="AL436" s="2710"/>
      <c r="AM436" s="2710"/>
      <c r="AN436" s="2710"/>
      <c r="AO436" s="2710"/>
      <c r="AP436" s="2710"/>
      <c r="AQ436" s="2710"/>
      <c r="AR436" s="2710"/>
      <c r="AS436" s="2710"/>
      <c r="AT436" s="2710"/>
      <c r="AU436" s="2710"/>
      <c r="AV436" s="2710"/>
      <c r="AW436" s="2710"/>
      <c r="AX436" s="2710"/>
      <c r="AY436" s="2710"/>
      <c r="AZ436" s="2710"/>
      <c r="BA436" s="2710"/>
      <c r="BB436" s="2710"/>
      <c r="BC436" s="2710"/>
      <c r="BD436" s="2710"/>
      <c r="BE436" s="2710"/>
      <c r="BF436" s="2710"/>
      <c r="BG436" s="2710"/>
      <c r="BH436" s="2710"/>
      <c r="BI436" s="2710"/>
      <c r="BJ436" s="2710"/>
      <c r="BK436" s="2710"/>
      <c r="BL436" s="2710"/>
      <c r="BM436" s="2710"/>
      <c r="BN436" s="2710"/>
      <c r="BO436" s="2710"/>
      <c r="BP436" s="2710"/>
      <c r="BQ436" s="2710"/>
      <c r="BR436" s="2710"/>
      <c r="BS436" s="2710"/>
      <c r="BT436" s="2710"/>
    </row>
    <row r="437" spans="1:72" x14ac:dyDescent="0.25">
      <c r="A437" s="2710"/>
      <c r="B437" s="2710"/>
      <c r="C437" s="2710"/>
      <c r="D437" s="2710"/>
      <c r="E437" s="2710"/>
      <c r="F437" s="2710"/>
      <c r="G437" s="2710"/>
      <c r="H437" s="2710"/>
      <c r="I437" s="2710"/>
      <c r="J437" s="2710"/>
      <c r="K437" s="2710"/>
      <c r="L437" s="2710"/>
      <c r="M437" s="2710"/>
      <c r="N437" s="2710"/>
      <c r="O437" s="2710"/>
      <c r="P437" s="2710"/>
      <c r="Q437" s="2710"/>
      <c r="R437" s="2710"/>
      <c r="S437" s="2710"/>
      <c r="T437" s="2710"/>
      <c r="U437" s="2710"/>
      <c r="V437" s="2710"/>
      <c r="W437" s="2710"/>
      <c r="X437" s="2710"/>
      <c r="Y437" s="2710"/>
      <c r="Z437" s="2710"/>
      <c r="AA437" s="2710"/>
      <c r="AB437" s="2710"/>
      <c r="AC437" s="2710"/>
      <c r="AD437" s="2710"/>
      <c r="AE437" s="2710"/>
      <c r="AF437" s="2710"/>
      <c r="AG437" s="2710"/>
      <c r="AH437" s="2710"/>
      <c r="AI437" s="2710"/>
      <c r="AJ437" s="2710"/>
      <c r="AK437" s="2710"/>
      <c r="AL437" s="2710"/>
      <c r="AM437" s="2710"/>
      <c r="AN437" s="2710"/>
      <c r="AO437" s="2710"/>
      <c r="AP437" s="2710"/>
      <c r="AQ437" s="2710"/>
      <c r="AR437" s="2710"/>
      <c r="AS437" s="2710"/>
      <c r="AT437" s="2710"/>
      <c r="AU437" s="2710"/>
      <c r="AV437" s="2710"/>
      <c r="AW437" s="2710"/>
      <c r="AX437" s="2710"/>
      <c r="AY437" s="2710"/>
      <c r="AZ437" s="2710"/>
      <c r="BA437" s="2710"/>
      <c r="BB437" s="2710"/>
      <c r="BC437" s="2710"/>
      <c r="BD437" s="2710"/>
      <c r="BE437" s="2710"/>
      <c r="BF437" s="2710"/>
      <c r="BG437" s="2710"/>
      <c r="BH437" s="2710"/>
      <c r="BI437" s="2710"/>
      <c r="BJ437" s="2710"/>
      <c r="BK437" s="2710"/>
      <c r="BL437" s="2710"/>
      <c r="BM437" s="2710"/>
      <c r="BN437" s="2710"/>
      <c r="BO437" s="2710"/>
      <c r="BP437" s="2710"/>
      <c r="BQ437" s="2710"/>
      <c r="BR437" s="2710"/>
      <c r="BS437" s="2710"/>
      <c r="BT437" s="2710"/>
    </row>
    <row r="438" spans="1:72" x14ac:dyDescent="0.25">
      <c r="A438" s="2710"/>
      <c r="B438" s="2710"/>
      <c r="C438" s="2710"/>
      <c r="D438" s="2710"/>
      <c r="E438" s="2710"/>
      <c r="F438" s="2710"/>
      <c r="G438" s="2710"/>
      <c r="H438" s="2710"/>
      <c r="I438" s="2710"/>
      <c r="J438" s="2710"/>
      <c r="K438" s="2710"/>
      <c r="L438" s="2710"/>
      <c r="M438" s="2710"/>
      <c r="N438" s="2710"/>
      <c r="O438" s="2710"/>
      <c r="P438" s="2710"/>
      <c r="Q438" s="2710"/>
      <c r="R438" s="2710"/>
      <c r="S438" s="2710"/>
      <c r="T438" s="2710"/>
      <c r="U438" s="2710"/>
      <c r="V438" s="2710"/>
      <c r="W438" s="2710"/>
      <c r="X438" s="2710"/>
      <c r="Y438" s="2710"/>
      <c r="Z438" s="2710"/>
      <c r="AA438" s="2710"/>
      <c r="AB438" s="2710"/>
      <c r="AC438" s="2710"/>
      <c r="AD438" s="2710"/>
      <c r="AE438" s="2710"/>
      <c r="AF438" s="2710"/>
      <c r="AG438" s="2710"/>
      <c r="AH438" s="2710"/>
      <c r="AI438" s="2710"/>
      <c r="AJ438" s="2710"/>
      <c r="AK438" s="2710"/>
      <c r="AL438" s="2710"/>
      <c r="AM438" s="2710"/>
      <c r="AN438" s="2710"/>
      <c r="AO438" s="2710"/>
      <c r="AP438" s="2710"/>
      <c r="AQ438" s="2710"/>
      <c r="AR438" s="2710"/>
      <c r="AS438" s="2710"/>
      <c r="AT438" s="2710"/>
      <c r="AU438" s="2710"/>
      <c r="AV438" s="2710"/>
      <c r="AW438" s="2710"/>
      <c r="AX438" s="2710"/>
      <c r="AY438" s="2710"/>
      <c r="AZ438" s="2710"/>
      <c r="BA438" s="2710"/>
      <c r="BB438" s="2710"/>
      <c r="BC438" s="2710"/>
      <c r="BD438" s="2710"/>
      <c r="BE438" s="2710"/>
      <c r="BF438" s="2710"/>
      <c r="BG438" s="2710"/>
      <c r="BH438" s="2710"/>
      <c r="BI438" s="2710"/>
      <c r="BJ438" s="2710"/>
      <c r="BK438" s="2710"/>
      <c r="BL438" s="2710"/>
      <c r="BM438" s="2710"/>
      <c r="BN438" s="2710"/>
      <c r="BO438" s="2710"/>
      <c r="BP438" s="2710"/>
      <c r="BQ438" s="2710"/>
      <c r="BR438" s="2710"/>
      <c r="BS438" s="2710"/>
      <c r="BT438" s="2710"/>
    </row>
    <row r="439" spans="1:72" x14ac:dyDescent="0.25">
      <c r="A439" s="2710"/>
      <c r="B439" s="2710"/>
      <c r="C439" s="2710"/>
      <c r="D439" s="2710"/>
      <c r="E439" s="2710"/>
      <c r="F439" s="2710"/>
      <c r="G439" s="2710"/>
      <c r="H439" s="2710"/>
      <c r="I439" s="2710"/>
      <c r="J439" s="2710"/>
      <c r="K439" s="2710"/>
      <c r="L439" s="2710"/>
      <c r="M439" s="2710"/>
      <c r="N439" s="2710"/>
      <c r="O439" s="2710"/>
      <c r="P439" s="2710"/>
      <c r="Q439" s="2710"/>
      <c r="R439" s="2710"/>
      <c r="S439" s="2710"/>
      <c r="T439" s="2710"/>
      <c r="U439" s="2710"/>
      <c r="V439" s="2710"/>
      <c r="W439" s="2710"/>
      <c r="X439" s="2710"/>
      <c r="Y439" s="2710"/>
      <c r="Z439" s="2710"/>
      <c r="AA439" s="2710"/>
      <c r="AB439" s="2710"/>
      <c r="AC439" s="2710"/>
      <c r="AD439" s="2710"/>
      <c r="AE439" s="2710"/>
      <c r="AF439" s="2710"/>
      <c r="AG439" s="2710"/>
      <c r="AH439" s="2710"/>
      <c r="AI439" s="2710"/>
      <c r="AJ439" s="2710"/>
      <c r="AK439" s="2710"/>
      <c r="AL439" s="2710"/>
      <c r="AM439" s="2710"/>
      <c r="AN439" s="2710"/>
      <c r="AO439" s="2710"/>
      <c r="AP439" s="2710"/>
      <c r="AQ439" s="2710"/>
      <c r="AR439" s="2710"/>
      <c r="AS439" s="2710"/>
      <c r="AT439" s="2710"/>
      <c r="AU439" s="2710"/>
      <c r="AV439" s="2710"/>
      <c r="AW439" s="2710"/>
      <c r="AX439" s="2710"/>
      <c r="AY439" s="2710"/>
      <c r="AZ439" s="2710"/>
      <c r="BA439" s="2710"/>
      <c r="BB439" s="2710"/>
      <c r="BC439" s="2710"/>
      <c r="BD439" s="2710"/>
      <c r="BE439" s="2710"/>
      <c r="BF439" s="2710"/>
      <c r="BG439" s="2710"/>
      <c r="BH439" s="2710"/>
      <c r="BI439" s="2710"/>
      <c r="BJ439" s="2710"/>
      <c r="BK439" s="2710"/>
      <c r="BL439" s="2710"/>
      <c r="BM439" s="2710"/>
      <c r="BN439" s="2710"/>
      <c r="BO439" s="2710"/>
      <c r="BP439" s="2710"/>
      <c r="BQ439" s="2710"/>
      <c r="BR439" s="2710"/>
      <c r="BS439" s="2710"/>
      <c r="BT439" s="2710"/>
    </row>
    <row r="440" spans="1:72" x14ac:dyDescent="0.25">
      <c r="A440" s="2710"/>
      <c r="B440" s="2710"/>
      <c r="C440" s="2710"/>
      <c r="D440" s="2710"/>
      <c r="E440" s="2710"/>
      <c r="F440" s="2710"/>
      <c r="G440" s="2710"/>
      <c r="H440" s="2710"/>
      <c r="I440" s="2710"/>
      <c r="J440" s="2710"/>
      <c r="K440" s="2710"/>
      <c r="L440" s="2710"/>
      <c r="M440" s="2710"/>
      <c r="N440" s="2710"/>
      <c r="O440" s="2710"/>
      <c r="P440" s="2710"/>
      <c r="Q440" s="2710"/>
      <c r="R440" s="2710"/>
      <c r="S440" s="2710"/>
      <c r="T440" s="2710"/>
      <c r="U440" s="2710"/>
      <c r="V440" s="2710"/>
      <c r="W440" s="2710"/>
      <c r="X440" s="2710"/>
      <c r="Y440" s="2710"/>
      <c r="Z440" s="2710"/>
      <c r="AA440" s="2710"/>
      <c r="AB440" s="2710"/>
      <c r="AC440" s="2710"/>
      <c r="AD440" s="2710"/>
      <c r="AE440" s="2710"/>
      <c r="AF440" s="2710"/>
      <c r="AG440" s="2710"/>
      <c r="AH440" s="2710"/>
      <c r="AI440" s="2710"/>
      <c r="AJ440" s="2710"/>
      <c r="AK440" s="2710"/>
      <c r="AL440" s="2710"/>
      <c r="AM440" s="2710"/>
      <c r="AN440" s="2710"/>
      <c r="AO440" s="2710"/>
      <c r="AP440" s="2710"/>
      <c r="AQ440" s="2710"/>
      <c r="AR440" s="2710"/>
      <c r="AS440" s="2710"/>
      <c r="AT440" s="2710"/>
      <c r="AU440" s="2710"/>
      <c r="AV440" s="2710"/>
      <c r="AW440" s="2710"/>
      <c r="AX440" s="2710"/>
      <c r="AY440" s="2710"/>
      <c r="AZ440" s="2710"/>
      <c r="BA440" s="2710"/>
      <c r="BB440" s="2710"/>
      <c r="BC440" s="2710"/>
      <c r="BD440" s="2710"/>
      <c r="BE440" s="2710"/>
      <c r="BF440" s="2710"/>
      <c r="BG440" s="2710"/>
      <c r="BH440" s="2710"/>
      <c r="BI440" s="2710"/>
      <c r="BJ440" s="2710"/>
      <c r="BK440" s="2710"/>
      <c r="BL440" s="2710"/>
      <c r="BM440" s="2710"/>
      <c r="BN440" s="2710"/>
      <c r="BO440" s="2710"/>
      <c r="BP440" s="2710"/>
      <c r="BQ440" s="2710"/>
      <c r="BR440" s="2710"/>
      <c r="BS440" s="2710"/>
      <c r="BT440" s="2710"/>
    </row>
    <row r="441" spans="1:72" x14ac:dyDescent="0.25">
      <c r="A441" s="2710"/>
      <c r="B441" s="2710"/>
      <c r="C441" s="2710"/>
      <c r="D441" s="2710"/>
      <c r="E441" s="2710"/>
      <c r="F441" s="2710"/>
      <c r="G441" s="2710"/>
      <c r="H441" s="2710"/>
      <c r="I441" s="2710"/>
      <c r="J441" s="2710"/>
      <c r="K441" s="2710"/>
      <c r="L441" s="2710"/>
      <c r="M441" s="2710"/>
      <c r="N441" s="2710"/>
      <c r="O441" s="2710"/>
      <c r="P441" s="2710"/>
      <c r="Q441" s="2710"/>
      <c r="R441" s="2710"/>
      <c r="S441" s="2710"/>
      <c r="T441" s="2710"/>
      <c r="U441" s="2710"/>
      <c r="V441" s="2710"/>
      <c r="W441" s="2710"/>
      <c r="X441" s="2710"/>
      <c r="Y441" s="2710"/>
      <c r="Z441" s="2710"/>
      <c r="AA441" s="2710"/>
      <c r="AB441" s="2710"/>
      <c r="AC441" s="2710"/>
      <c r="AD441" s="2710"/>
      <c r="AE441" s="2710"/>
      <c r="AF441" s="2710"/>
      <c r="AG441" s="2710"/>
      <c r="AH441" s="2710"/>
      <c r="AI441" s="2710"/>
      <c r="AJ441" s="2710"/>
      <c r="AK441" s="2710"/>
      <c r="AL441" s="2710"/>
      <c r="AM441" s="2710"/>
      <c r="AN441" s="2710"/>
      <c r="AO441" s="2710"/>
      <c r="AP441" s="2710"/>
      <c r="AQ441" s="2710"/>
      <c r="AR441" s="2710"/>
      <c r="AS441" s="2710"/>
      <c r="AT441" s="2710"/>
      <c r="AU441" s="2710"/>
      <c r="AV441" s="2710"/>
      <c r="AW441" s="2710"/>
      <c r="AX441" s="2710"/>
      <c r="AY441" s="2710"/>
      <c r="AZ441" s="2710"/>
      <c r="BA441" s="2710"/>
      <c r="BB441" s="2710"/>
      <c r="BC441" s="2710"/>
      <c r="BD441" s="2710"/>
      <c r="BE441" s="2710"/>
      <c r="BF441" s="2710"/>
      <c r="BG441" s="2710"/>
      <c r="BH441" s="2710"/>
      <c r="BI441" s="2710"/>
      <c r="BJ441" s="2710"/>
      <c r="BK441" s="2710"/>
      <c r="BL441" s="2710"/>
      <c r="BM441" s="2710"/>
      <c r="BN441" s="2710"/>
      <c r="BO441" s="2710"/>
      <c r="BP441" s="2710"/>
      <c r="BQ441" s="2710"/>
      <c r="BR441" s="2710"/>
      <c r="BS441" s="2710"/>
      <c r="BT441" s="2710"/>
    </row>
    <row r="442" spans="1:72" x14ac:dyDescent="0.25">
      <c r="A442" s="2710"/>
      <c r="B442" s="2710"/>
      <c r="C442" s="2710"/>
      <c r="D442" s="2710"/>
      <c r="E442" s="2710"/>
      <c r="F442" s="2710"/>
      <c r="G442" s="2710"/>
      <c r="H442" s="2710"/>
      <c r="I442" s="2710"/>
      <c r="J442" s="2710"/>
      <c r="K442" s="2710"/>
      <c r="L442" s="2710"/>
      <c r="M442" s="2710"/>
      <c r="N442" s="2710"/>
      <c r="O442" s="2710"/>
      <c r="P442" s="2710"/>
      <c r="Q442" s="2710"/>
      <c r="R442" s="2710"/>
      <c r="S442" s="2710"/>
      <c r="T442" s="2710"/>
      <c r="U442" s="2710"/>
      <c r="V442" s="2710"/>
      <c r="W442" s="2710"/>
      <c r="X442" s="2710"/>
      <c r="Y442" s="2710"/>
      <c r="Z442" s="2710"/>
      <c r="AA442" s="2710"/>
      <c r="AB442" s="2710"/>
      <c r="AC442" s="2710"/>
      <c r="AD442" s="2710"/>
      <c r="AE442" s="2710"/>
      <c r="AF442" s="2710"/>
      <c r="AG442" s="2710"/>
      <c r="AH442" s="2710"/>
      <c r="AI442" s="2710"/>
      <c r="AJ442" s="2710"/>
      <c r="AK442" s="2710"/>
      <c r="AL442" s="2710"/>
      <c r="AM442" s="2710"/>
      <c r="AN442" s="2710"/>
      <c r="AO442" s="2710"/>
      <c r="AP442" s="2710"/>
      <c r="AQ442" s="2710"/>
      <c r="AR442" s="2710"/>
      <c r="AS442" s="2710"/>
      <c r="AT442" s="2710"/>
      <c r="AU442" s="2710"/>
      <c r="AV442" s="2710"/>
      <c r="AW442" s="2710"/>
      <c r="AX442" s="2710"/>
      <c r="AY442" s="2710"/>
      <c r="AZ442" s="2710"/>
      <c r="BA442" s="2710"/>
      <c r="BB442" s="2710"/>
      <c r="BC442" s="2710"/>
      <c r="BD442" s="2710"/>
      <c r="BE442" s="2710"/>
      <c r="BF442" s="2710"/>
      <c r="BG442" s="2710"/>
      <c r="BH442" s="2710"/>
      <c r="BI442" s="2710"/>
      <c r="BJ442" s="2710"/>
      <c r="BK442" s="2710"/>
      <c r="BL442" s="2710"/>
      <c r="BM442" s="2710"/>
      <c r="BN442" s="2710"/>
      <c r="BO442" s="2710"/>
      <c r="BP442" s="2710"/>
      <c r="BQ442" s="2710"/>
      <c r="BR442" s="2710"/>
      <c r="BS442" s="2710"/>
      <c r="BT442" s="2710"/>
    </row>
    <row r="443" spans="1:72" x14ac:dyDescent="0.25">
      <c r="A443" s="2710"/>
      <c r="B443" s="2710"/>
      <c r="C443" s="2710"/>
      <c r="D443" s="2710"/>
      <c r="E443" s="2710"/>
      <c r="F443" s="2710"/>
      <c r="G443" s="2710"/>
      <c r="H443" s="2710"/>
      <c r="I443" s="2710"/>
      <c r="J443" s="2710"/>
      <c r="K443" s="2710"/>
      <c r="L443" s="2710"/>
      <c r="M443" s="2710"/>
      <c r="N443" s="2710"/>
      <c r="O443" s="2710"/>
      <c r="P443" s="2710"/>
      <c r="Q443" s="2710"/>
      <c r="R443" s="2710"/>
      <c r="S443" s="2710"/>
      <c r="T443" s="2710"/>
      <c r="U443" s="2710"/>
      <c r="V443" s="2710"/>
      <c r="W443" s="2710"/>
      <c r="X443" s="2710"/>
      <c r="Y443" s="2710"/>
      <c r="Z443" s="2710"/>
      <c r="AA443" s="2710"/>
      <c r="AB443" s="2710"/>
      <c r="AC443" s="2710"/>
      <c r="AD443" s="2710"/>
      <c r="AE443" s="2710"/>
      <c r="AF443" s="2710"/>
      <c r="AG443" s="2710"/>
      <c r="AH443" s="2710"/>
      <c r="AI443" s="2710"/>
      <c r="AJ443" s="2710"/>
      <c r="AK443" s="2710"/>
      <c r="AL443" s="2710"/>
      <c r="AM443" s="2710"/>
      <c r="AN443" s="2710"/>
      <c r="AO443" s="2710"/>
      <c r="AP443" s="2710"/>
      <c r="AQ443" s="2710"/>
      <c r="AR443" s="2710"/>
      <c r="AS443" s="2710"/>
      <c r="AT443" s="2710"/>
      <c r="AU443" s="2710"/>
      <c r="AV443" s="2710"/>
      <c r="AW443" s="2710"/>
      <c r="AX443" s="2710"/>
      <c r="AY443" s="2710"/>
      <c r="AZ443" s="2710"/>
      <c r="BA443" s="2710"/>
      <c r="BB443" s="2710"/>
      <c r="BC443" s="2710"/>
      <c r="BD443" s="2710"/>
      <c r="BE443" s="2710"/>
      <c r="BF443" s="2710"/>
      <c r="BG443" s="2710"/>
      <c r="BH443" s="2710"/>
      <c r="BI443" s="2710"/>
      <c r="BJ443" s="2710"/>
      <c r="BK443" s="2710"/>
      <c r="BL443" s="2710"/>
      <c r="BM443" s="2710"/>
      <c r="BN443" s="2710"/>
      <c r="BO443" s="2710"/>
      <c r="BP443" s="2710"/>
      <c r="BQ443" s="2710"/>
      <c r="BR443" s="2710"/>
      <c r="BS443" s="2710"/>
      <c r="BT443" s="2710"/>
    </row>
    <row r="444" spans="1:72" x14ac:dyDescent="0.25">
      <c r="A444" s="2710"/>
      <c r="B444" s="2710"/>
      <c r="C444" s="2710"/>
      <c r="D444" s="2710"/>
      <c r="E444" s="2710"/>
      <c r="F444" s="2710"/>
      <c r="G444" s="2710"/>
      <c r="H444" s="2710"/>
      <c r="I444" s="2710"/>
      <c r="J444" s="2710"/>
      <c r="K444" s="2710"/>
      <c r="L444" s="2710"/>
      <c r="M444" s="2710"/>
      <c r="N444" s="2710"/>
      <c r="O444" s="2710"/>
      <c r="P444" s="2710"/>
      <c r="Q444" s="2710"/>
      <c r="R444" s="2710"/>
      <c r="S444" s="2710"/>
      <c r="T444" s="2710"/>
      <c r="U444" s="2710"/>
      <c r="V444" s="2710"/>
      <c r="W444" s="2710"/>
      <c r="X444" s="2710"/>
      <c r="Y444" s="2710"/>
      <c r="Z444" s="2710"/>
      <c r="AA444" s="2710"/>
      <c r="AB444" s="2710"/>
      <c r="AC444" s="2710"/>
      <c r="AD444" s="2710"/>
      <c r="AE444" s="2710"/>
      <c r="AF444" s="2710"/>
      <c r="AG444" s="2710"/>
      <c r="AH444" s="2710"/>
      <c r="AI444" s="2710"/>
      <c r="AJ444" s="2710"/>
      <c r="AK444" s="2710"/>
      <c r="AL444" s="2710"/>
      <c r="AM444" s="2710"/>
      <c r="AN444" s="2710"/>
      <c r="AO444" s="2710"/>
      <c r="AP444" s="2710"/>
      <c r="AQ444" s="2710"/>
      <c r="AR444" s="2710"/>
      <c r="AS444" s="2710"/>
      <c r="AT444" s="2710"/>
      <c r="AU444" s="2710"/>
      <c r="AV444" s="2710"/>
      <c r="AW444" s="2710"/>
      <c r="AX444" s="2710"/>
      <c r="AY444" s="2710"/>
      <c r="AZ444" s="2710"/>
      <c r="BA444" s="2710"/>
      <c r="BB444" s="2710"/>
      <c r="BC444" s="2710"/>
      <c r="BD444" s="2710"/>
      <c r="BE444" s="2710"/>
      <c r="BF444" s="2710"/>
      <c r="BG444" s="2710"/>
      <c r="BH444" s="2710"/>
      <c r="BI444" s="2710"/>
      <c r="BJ444" s="2710"/>
      <c r="BK444" s="2710"/>
      <c r="BL444" s="2710"/>
      <c r="BM444" s="2710"/>
      <c r="BN444" s="2710"/>
      <c r="BO444" s="2710"/>
      <c r="BP444" s="2710"/>
      <c r="BQ444" s="2710"/>
      <c r="BR444" s="2710"/>
      <c r="BS444" s="2710"/>
      <c r="BT444" s="2710"/>
    </row>
    <row r="445" spans="1:72" x14ac:dyDescent="0.25">
      <c r="A445" s="2710"/>
      <c r="B445" s="2710"/>
      <c r="C445" s="2710"/>
      <c r="D445" s="2710"/>
      <c r="E445" s="2710"/>
      <c r="F445" s="2710"/>
      <c r="G445" s="2710"/>
      <c r="H445" s="2710"/>
      <c r="I445" s="2710"/>
      <c r="J445" s="2710"/>
      <c r="K445" s="2710"/>
      <c r="L445" s="2710"/>
      <c r="M445" s="2710"/>
      <c r="N445" s="2710"/>
      <c r="O445" s="2710"/>
      <c r="P445" s="2710"/>
      <c r="Q445" s="2710"/>
      <c r="R445" s="2710"/>
      <c r="S445" s="2710"/>
      <c r="T445" s="2710"/>
      <c r="U445" s="2710"/>
      <c r="V445" s="2710"/>
      <c r="W445" s="2710"/>
      <c r="X445" s="2710"/>
      <c r="Y445" s="2710"/>
      <c r="Z445" s="2710"/>
      <c r="AA445" s="2710"/>
      <c r="AB445" s="2710"/>
      <c r="AC445" s="2710"/>
      <c r="AD445" s="2710"/>
      <c r="AE445" s="2710"/>
      <c r="AF445" s="2710"/>
      <c r="AG445" s="2710"/>
      <c r="AH445" s="2710"/>
      <c r="AI445" s="2710"/>
      <c r="AJ445" s="2710"/>
      <c r="AK445" s="2710"/>
      <c r="AL445" s="2710"/>
      <c r="AM445" s="2710"/>
      <c r="AN445" s="2710"/>
      <c r="AO445" s="2710"/>
      <c r="AP445" s="2710"/>
      <c r="AQ445" s="2710"/>
      <c r="AR445" s="2710"/>
      <c r="AS445" s="2710"/>
      <c r="AT445" s="2710"/>
      <c r="AU445" s="2710"/>
      <c r="AV445" s="2710"/>
      <c r="AW445" s="2710"/>
      <c r="AX445" s="2710"/>
      <c r="AY445" s="2710"/>
      <c r="AZ445" s="2710"/>
      <c r="BA445" s="2710"/>
      <c r="BB445" s="2710"/>
      <c r="BC445" s="2710"/>
      <c r="BD445" s="2710"/>
      <c r="BE445" s="2710"/>
      <c r="BF445" s="2710"/>
      <c r="BG445" s="2710"/>
      <c r="BH445" s="2710"/>
      <c r="BI445" s="2710"/>
      <c r="BJ445" s="2710"/>
      <c r="BK445" s="2710"/>
      <c r="BL445" s="2710"/>
      <c r="BM445" s="2710"/>
      <c r="BN445" s="2710"/>
      <c r="BO445" s="2710"/>
      <c r="BP445" s="2710"/>
      <c r="BQ445" s="2710"/>
      <c r="BR445" s="2710"/>
      <c r="BS445" s="2710"/>
      <c r="BT445" s="2710"/>
    </row>
    <row r="446" spans="1:72" x14ac:dyDescent="0.25">
      <c r="A446" s="2710"/>
      <c r="B446" s="2710"/>
      <c r="C446" s="2710"/>
      <c r="D446" s="2710"/>
      <c r="E446" s="2710"/>
      <c r="F446" s="2710"/>
      <c r="G446" s="2710"/>
      <c r="H446" s="2710"/>
      <c r="I446" s="2710"/>
      <c r="J446" s="2710"/>
      <c r="K446" s="2710"/>
      <c r="L446" s="2710"/>
      <c r="M446" s="2710"/>
      <c r="N446" s="2710"/>
      <c r="O446" s="2710"/>
      <c r="P446" s="2710"/>
      <c r="Q446" s="2710"/>
      <c r="R446" s="2710"/>
      <c r="S446" s="2710"/>
      <c r="T446" s="2710"/>
      <c r="U446" s="2710"/>
      <c r="V446" s="2710"/>
      <c r="W446" s="2710"/>
      <c r="X446" s="2710"/>
      <c r="Y446" s="2710"/>
      <c r="Z446" s="2710"/>
      <c r="AA446" s="2710"/>
      <c r="AB446" s="2710"/>
      <c r="AC446" s="2710"/>
      <c r="AD446" s="2710"/>
      <c r="AE446" s="2710"/>
      <c r="AF446" s="2710"/>
      <c r="AG446" s="2710"/>
      <c r="AH446" s="2710"/>
      <c r="AI446" s="2710"/>
      <c r="AJ446" s="2710"/>
      <c r="AK446" s="2710"/>
      <c r="AL446" s="2710"/>
      <c r="AM446" s="2710"/>
      <c r="AN446" s="2710"/>
      <c r="AO446" s="2710"/>
      <c r="AP446" s="2710"/>
      <c r="AQ446" s="2710"/>
      <c r="AR446" s="2710"/>
      <c r="AS446" s="2710"/>
      <c r="AT446" s="2710"/>
      <c r="AU446" s="2710"/>
      <c r="AV446" s="2710"/>
      <c r="AW446" s="2710"/>
      <c r="AX446" s="2710"/>
      <c r="AY446" s="2710"/>
      <c r="AZ446" s="2710"/>
      <c r="BA446" s="2710"/>
      <c r="BB446" s="2710"/>
      <c r="BC446" s="2710"/>
      <c r="BD446" s="2710"/>
      <c r="BE446" s="2710"/>
      <c r="BF446" s="2710"/>
      <c r="BG446" s="2710"/>
      <c r="BH446" s="2710"/>
      <c r="BI446" s="2710"/>
      <c r="BJ446" s="2710"/>
      <c r="BK446" s="2710"/>
      <c r="BL446" s="2710"/>
      <c r="BM446" s="2710"/>
      <c r="BN446" s="2710"/>
      <c r="BO446" s="2710"/>
      <c r="BP446" s="2710"/>
      <c r="BQ446" s="2710"/>
      <c r="BR446" s="2710"/>
      <c r="BS446" s="2710"/>
      <c r="BT446" s="2710"/>
    </row>
    <row r="447" spans="1:72" x14ac:dyDescent="0.25">
      <c r="A447" s="2710"/>
      <c r="B447" s="2710"/>
      <c r="C447" s="2710"/>
      <c r="D447" s="2710"/>
      <c r="E447" s="2710"/>
      <c r="F447" s="2710"/>
      <c r="G447" s="2710"/>
      <c r="H447" s="2710"/>
      <c r="I447" s="2710"/>
      <c r="J447" s="2710"/>
      <c r="K447" s="2710"/>
      <c r="L447" s="2710"/>
      <c r="M447" s="2710"/>
      <c r="N447" s="2710"/>
      <c r="O447" s="2710"/>
      <c r="P447" s="2710"/>
      <c r="Q447" s="2710"/>
      <c r="R447" s="2710"/>
      <c r="S447" s="2710"/>
      <c r="T447" s="2710"/>
      <c r="U447" s="2710"/>
      <c r="V447" s="2710"/>
      <c r="W447" s="2710"/>
      <c r="X447" s="2710"/>
      <c r="Y447" s="2710"/>
      <c r="Z447" s="2710"/>
      <c r="AA447" s="2710"/>
      <c r="AB447" s="2710"/>
      <c r="AC447" s="2710"/>
      <c r="AD447" s="2710"/>
      <c r="AE447" s="2710"/>
      <c r="AF447" s="2710"/>
      <c r="AG447" s="2710"/>
      <c r="AH447" s="2710"/>
      <c r="AI447" s="2710"/>
      <c r="AJ447" s="2710"/>
      <c r="AK447" s="2710"/>
      <c r="AL447" s="2710"/>
      <c r="AM447" s="2710"/>
      <c r="AN447" s="2710"/>
      <c r="AO447" s="2710"/>
      <c r="AP447" s="2710"/>
      <c r="AQ447" s="2710"/>
      <c r="AR447" s="2710"/>
      <c r="AS447" s="2710"/>
      <c r="AT447" s="2710"/>
      <c r="AU447" s="2710"/>
      <c r="AV447" s="2710"/>
      <c r="AW447" s="2710"/>
      <c r="AX447" s="2710"/>
      <c r="AY447" s="2710"/>
      <c r="AZ447" s="2710"/>
      <c r="BA447" s="2710"/>
      <c r="BB447" s="2710"/>
      <c r="BC447" s="2710"/>
      <c r="BD447" s="2710"/>
      <c r="BE447" s="2710"/>
      <c r="BF447" s="2710"/>
      <c r="BG447" s="2710"/>
      <c r="BH447" s="2710"/>
      <c r="BI447" s="2710"/>
      <c r="BJ447" s="2710"/>
      <c r="BK447" s="2710"/>
      <c r="BL447" s="2710"/>
      <c r="BM447" s="2710"/>
      <c r="BN447" s="2710"/>
      <c r="BO447" s="2710"/>
      <c r="BP447" s="2710"/>
      <c r="BQ447" s="2710"/>
      <c r="BR447" s="2710"/>
      <c r="BS447" s="2710"/>
      <c r="BT447" s="2710"/>
    </row>
    <row r="448" spans="1:72" x14ac:dyDescent="0.25">
      <c r="A448" s="2710"/>
      <c r="B448" s="2710"/>
      <c r="C448" s="2710"/>
      <c r="D448" s="2710"/>
      <c r="E448" s="2710"/>
      <c r="F448" s="2710"/>
      <c r="G448" s="2710"/>
      <c r="H448" s="2710"/>
      <c r="I448" s="2710"/>
      <c r="J448" s="2710"/>
      <c r="K448" s="2710"/>
      <c r="L448" s="2710"/>
      <c r="M448" s="2710"/>
      <c r="N448" s="2710"/>
      <c r="O448" s="2710"/>
      <c r="P448" s="2710"/>
      <c r="Q448" s="2710"/>
      <c r="R448" s="2710"/>
      <c r="S448" s="2710"/>
      <c r="T448" s="2710"/>
      <c r="U448" s="2710"/>
      <c r="V448" s="2710"/>
      <c r="W448" s="2710"/>
      <c r="X448" s="2710"/>
      <c r="Y448" s="2710"/>
      <c r="Z448" s="2710"/>
      <c r="AA448" s="2710"/>
      <c r="AB448" s="2710"/>
      <c r="AC448" s="2710"/>
      <c r="AD448" s="2710"/>
      <c r="AE448" s="2710"/>
      <c r="AF448" s="2710"/>
      <c r="AG448" s="2710"/>
      <c r="AH448" s="2710"/>
      <c r="AI448" s="2710"/>
      <c r="AJ448" s="2710"/>
      <c r="AK448" s="2710"/>
      <c r="AL448" s="2710"/>
      <c r="AM448" s="2710"/>
      <c r="AN448" s="2710"/>
      <c r="AO448" s="2710"/>
      <c r="AP448" s="2710"/>
      <c r="AQ448" s="2710"/>
      <c r="AR448" s="2710"/>
      <c r="AS448" s="2710"/>
      <c r="AT448" s="2710"/>
      <c r="AU448" s="2710"/>
      <c r="AV448" s="2710"/>
      <c r="AW448" s="2710"/>
      <c r="AX448" s="2710"/>
      <c r="AY448" s="2710"/>
      <c r="AZ448" s="2710"/>
      <c r="BA448" s="2710"/>
      <c r="BB448" s="2710"/>
      <c r="BC448" s="2710"/>
      <c r="BD448" s="2710"/>
      <c r="BE448" s="2710"/>
      <c r="BF448" s="2710"/>
      <c r="BG448" s="2710"/>
      <c r="BH448" s="2710"/>
      <c r="BI448" s="2710"/>
      <c r="BJ448" s="2710"/>
      <c r="BK448" s="2710"/>
      <c r="BL448" s="2710"/>
      <c r="BM448" s="2710"/>
      <c r="BN448" s="2710"/>
      <c r="BO448" s="2710"/>
      <c r="BP448" s="2710"/>
      <c r="BQ448" s="2710"/>
      <c r="BR448" s="2710"/>
      <c r="BS448" s="2710"/>
      <c r="BT448" s="2710"/>
    </row>
    <row r="449" spans="1:72" x14ac:dyDescent="0.25">
      <c r="A449" s="2710"/>
      <c r="B449" s="2710"/>
      <c r="C449" s="2710"/>
      <c r="D449" s="2710"/>
      <c r="E449" s="2710"/>
      <c r="F449" s="2710"/>
      <c r="G449" s="2710"/>
      <c r="H449" s="2710"/>
      <c r="I449" s="2710"/>
      <c r="J449" s="2710"/>
      <c r="K449" s="2710"/>
      <c r="L449" s="2710"/>
      <c r="M449" s="2710"/>
      <c r="N449" s="2710"/>
      <c r="O449" s="2710"/>
      <c r="P449" s="2710"/>
      <c r="Q449" s="2710"/>
      <c r="R449" s="2710"/>
      <c r="S449" s="2710"/>
      <c r="T449" s="2710"/>
      <c r="U449" s="2710"/>
      <c r="V449" s="2710"/>
      <c r="W449" s="2710"/>
      <c r="X449" s="2710"/>
      <c r="Y449" s="2710"/>
      <c r="Z449" s="2710"/>
      <c r="AA449" s="2710"/>
      <c r="AB449" s="2710"/>
      <c r="AC449" s="2710"/>
      <c r="AD449" s="2710"/>
      <c r="AE449" s="2710"/>
      <c r="AF449" s="2710"/>
      <c r="AG449" s="2710"/>
      <c r="AH449" s="2710"/>
      <c r="AI449" s="2710"/>
      <c r="AJ449" s="2710"/>
      <c r="AK449" s="2710"/>
      <c r="AL449" s="2710"/>
      <c r="AM449" s="2710"/>
      <c r="AN449" s="2710"/>
      <c r="AO449" s="2710"/>
      <c r="AP449" s="2710"/>
      <c r="AQ449" s="2710"/>
      <c r="AR449" s="2710"/>
      <c r="AS449" s="2710"/>
      <c r="AT449" s="2710"/>
      <c r="AU449" s="2710"/>
      <c r="AV449" s="2710"/>
      <c r="AW449" s="2710"/>
      <c r="AX449" s="2710"/>
      <c r="AY449" s="2710"/>
      <c r="AZ449" s="2710"/>
      <c r="BA449" s="2710"/>
      <c r="BB449" s="2710"/>
      <c r="BC449" s="2710"/>
      <c r="BD449" s="2710"/>
      <c r="BE449" s="2710"/>
      <c r="BF449" s="2710"/>
      <c r="BG449" s="2710"/>
      <c r="BH449" s="2710"/>
      <c r="BI449" s="2710"/>
      <c r="BJ449" s="2710"/>
      <c r="BK449" s="2710"/>
      <c r="BL449" s="2710"/>
      <c r="BM449" s="2710"/>
      <c r="BN449" s="2710"/>
      <c r="BO449" s="2710"/>
      <c r="BP449" s="2710"/>
      <c r="BQ449" s="2710"/>
      <c r="BR449" s="2710"/>
      <c r="BS449" s="2710"/>
      <c r="BT449" s="2710"/>
    </row>
    <row r="450" spans="1:72" x14ac:dyDescent="0.25">
      <c r="A450" s="2710"/>
      <c r="B450" s="2710"/>
      <c r="C450" s="2710"/>
      <c r="D450" s="2710"/>
      <c r="E450" s="2710"/>
      <c r="F450" s="2710"/>
      <c r="G450" s="2710"/>
      <c r="H450" s="2710"/>
      <c r="I450" s="2710"/>
      <c r="J450" s="2710"/>
      <c r="K450" s="2710"/>
      <c r="L450" s="2710"/>
      <c r="M450" s="2710"/>
      <c r="N450" s="2710"/>
      <c r="O450" s="2710"/>
      <c r="P450" s="2710"/>
      <c r="Q450" s="2710"/>
      <c r="R450" s="2710"/>
      <c r="S450" s="2710"/>
      <c r="T450" s="2710"/>
      <c r="U450" s="2710"/>
      <c r="V450" s="2710"/>
      <c r="W450" s="2710"/>
      <c r="X450" s="2710"/>
      <c r="Y450" s="2710"/>
      <c r="Z450" s="2710"/>
      <c r="AA450" s="2710"/>
      <c r="AB450" s="2710"/>
      <c r="AC450" s="2710"/>
      <c r="AD450" s="2710"/>
      <c r="AE450" s="2710"/>
      <c r="AF450" s="2710"/>
      <c r="AG450" s="2710"/>
      <c r="AH450" s="2710"/>
      <c r="AI450" s="2710"/>
      <c r="AJ450" s="2710"/>
      <c r="AK450" s="2710"/>
      <c r="AL450" s="2710"/>
      <c r="AM450" s="2710"/>
      <c r="AN450" s="2710"/>
      <c r="AO450" s="2710"/>
      <c r="AP450" s="2710"/>
      <c r="AQ450" s="2710"/>
      <c r="AR450" s="2710"/>
      <c r="AS450" s="2710"/>
      <c r="AT450" s="2710"/>
      <c r="AU450" s="2710"/>
      <c r="AV450" s="2710"/>
      <c r="AW450" s="2710"/>
      <c r="AX450" s="2710"/>
      <c r="AY450" s="2710"/>
      <c r="AZ450" s="2710"/>
      <c r="BA450" s="2710"/>
      <c r="BB450" s="2710"/>
      <c r="BC450" s="2710"/>
      <c r="BD450" s="2710"/>
      <c r="BE450" s="2710"/>
      <c r="BF450" s="2710"/>
      <c r="BG450" s="2710"/>
      <c r="BH450" s="2710"/>
      <c r="BI450" s="2710"/>
      <c r="BJ450" s="2710"/>
      <c r="BK450" s="2710"/>
      <c r="BL450" s="2710"/>
      <c r="BM450" s="2710"/>
      <c r="BN450" s="2710"/>
      <c r="BO450" s="2710"/>
      <c r="BP450" s="2710"/>
      <c r="BQ450" s="2710"/>
      <c r="BR450" s="2710"/>
      <c r="BS450" s="2710"/>
      <c r="BT450" s="2710"/>
    </row>
    <row r="451" spans="1:72" x14ac:dyDescent="0.25">
      <c r="A451" s="2710"/>
      <c r="B451" s="2710"/>
      <c r="C451" s="2710"/>
      <c r="D451" s="2710"/>
      <c r="E451" s="2710"/>
      <c r="F451" s="2710"/>
      <c r="G451" s="2710"/>
      <c r="H451" s="2710"/>
      <c r="I451" s="2710"/>
      <c r="J451" s="2710"/>
      <c r="K451" s="2710"/>
      <c r="L451" s="2710"/>
      <c r="M451" s="2710"/>
      <c r="N451" s="2710"/>
      <c r="O451" s="2710"/>
      <c r="P451" s="2710"/>
      <c r="Q451" s="2710"/>
      <c r="R451" s="2710"/>
      <c r="S451" s="2710"/>
      <c r="T451" s="2710"/>
      <c r="U451" s="2710"/>
      <c r="V451" s="2710"/>
      <c r="W451" s="2710"/>
      <c r="X451" s="2710"/>
      <c r="Y451" s="2710"/>
      <c r="Z451" s="2710"/>
      <c r="AA451" s="2710"/>
      <c r="AB451" s="2710"/>
      <c r="AC451" s="2710"/>
      <c r="AD451" s="2710"/>
      <c r="AE451" s="2710"/>
      <c r="AF451" s="2710"/>
      <c r="AG451" s="2710"/>
      <c r="AH451" s="2710"/>
      <c r="AI451" s="2710"/>
      <c r="AJ451" s="2710"/>
      <c r="AK451" s="2710"/>
      <c r="AL451" s="2710"/>
      <c r="AM451" s="2710"/>
      <c r="AN451" s="2710"/>
      <c r="AO451" s="2710"/>
      <c r="AP451" s="2710"/>
      <c r="AQ451" s="2710"/>
      <c r="AR451" s="2710"/>
      <c r="AS451" s="2710"/>
      <c r="AT451" s="2710"/>
      <c r="AU451" s="2710"/>
      <c r="AV451" s="2710"/>
      <c r="AW451" s="2710"/>
      <c r="AX451" s="2710"/>
      <c r="AY451" s="2710"/>
      <c r="AZ451" s="2710"/>
      <c r="BA451" s="2710"/>
      <c r="BB451" s="2710"/>
      <c r="BC451" s="2710"/>
      <c r="BD451" s="2710"/>
      <c r="BE451" s="2710"/>
      <c r="BF451" s="2710"/>
      <c r="BG451" s="2710"/>
      <c r="BH451" s="2710"/>
      <c r="BI451" s="2710"/>
      <c r="BJ451" s="2710"/>
      <c r="BK451" s="2710"/>
      <c r="BL451" s="2710"/>
      <c r="BM451" s="2710"/>
      <c r="BN451" s="2710"/>
      <c r="BO451" s="2710"/>
      <c r="BP451" s="2710"/>
      <c r="BQ451" s="2710"/>
      <c r="BR451" s="2710"/>
      <c r="BS451" s="2710"/>
      <c r="BT451" s="2710"/>
    </row>
    <row r="452" spans="1:72" x14ac:dyDescent="0.25">
      <c r="A452" s="2710"/>
      <c r="B452" s="2710"/>
      <c r="C452" s="2710"/>
      <c r="D452" s="2710"/>
      <c r="E452" s="2710"/>
      <c r="F452" s="2710"/>
      <c r="G452" s="2710"/>
      <c r="H452" s="2710"/>
      <c r="I452" s="2710"/>
      <c r="J452" s="2710"/>
      <c r="K452" s="2710"/>
      <c r="L452" s="2710"/>
      <c r="M452" s="2710"/>
      <c r="N452" s="2710"/>
      <c r="O452" s="2710"/>
      <c r="P452" s="2710"/>
      <c r="Q452" s="2710"/>
      <c r="R452" s="2710"/>
      <c r="S452" s="2710"/>
      <c r="T452" s="2710"/>
      <c r="U452" s="2710"/>
      <c r="V452" s="2710"/>
      <c r="W452" s="2710"/>
      <c r="X452" s="2710"/>
      <c r="Y452" s="2710"/>
      <c r="Z452" s="2710"/>
      <c r="AA452" s="2710"/>
      <c r="AB452" s="2710"/>
      <c r="AC452" s="2710"/>
      <c r="AD452" s="2710"/>
      <c r="AE452" s="2710"/>
      <c r="AF452" s="2710"/>
      <c r="AG452" s="2710"/>
      <c r="AH452" s="2710"/>
      <c r="AI452" s="2710"/>
      <c r="AJ452" s="2710"/>
      <c r="AK452" s="2710"/>
      <c r="AL452" s="2710"/>
      <c r="AM452" s="2710"/>
      <c r="AN452" s="2710"/>
      <c r="AO452" s="2710"/>
      <c r="AP452" s="2710"/>
      <c r="AQ452" s="2710"/>
      <c r="AR452" s="2710"/>
      <c r="AS452" s="2710"/>
      <c r="AT452" s="2710"/>
      <c r="AU452" s="2710"/>
      <c r="AV452" s="2710"/>
      <c r="AW452" s="2710"/>
      <c r="AX452" s="2710"/>
      <c r="AY452" s="2710"/>
      <c r="AZ452" s="2710"/>
      <c r="BA452" s="2710"/>
      <c r="BB452" s="2710"/>
      <c r="BC452" s="2710"/>
      <c r="BD452" s="2710"/>
      <c r="BE452" s="2710"/>
      <c r="BF452" s="2710"/>
      <c r="BG452" s="2710"/>
      <c r="BH452" s="2710"/>
      <c r="BI452" s="2710"/>
      <c r="BJ452" s="2710"/>
      <c r="BK452" s="2710"/>
      <c r="BL452" s="2710"/>
      <c r="BM452" s="2710"/>
      <c r="BN452" s="2710"/>
      <c r="BO452" s="2710"/>
      <c r="BP452" s="2710"/>
      <c r="BQ452" s="2710"/>
      <c r="BR452" s="2710"/>
      <c r="BS452" s="2710"/>
      <c r="BT452" s="2710"/>
    </row>
    <row r="453" spans="1:72" x14ac:dyDescent="0.25">
      <c r="A453" s="2710"/>
      <c r="B453" s="2710"/>
      <c r="C453" s="2710"/>
      <c r="D453" s="2710"/>
      <c r="E453" s="2710"/>
      <c r="F453" s="2710"/>
      <c r="G453" s="2710"/>
      <c r="H453" s="2710"/>
      <c r="I453" s="2710"/>
      <c r="J453" s="2710"/>
      <c r="K453" s="2710"/>
      <c r="L453" s="2710"/>
      <c r="M453" s="2710"/>
      <c r="N453" s="2710"/>
      <c r="O453" s="2710"/>
      <c r="P453" s="2710"/>
      <c r="Q453" s="2710"/>
      <c r="R453" s="2710"/>
      <c r="S453" s="2710"/>
      <c r="T453" s="2710"/>
      <c r="U453" s="2710"/>
      <c r="V453" s="2710"/>
      <c r="W453" s="2710"/>
      <c r="X453" s="2710"/>
      <c r="Y453" s="2710"/>
      <c r="Z453" s="2710"/>
      <c r="AA453" s="2710"/>
      <c r="AB453" s="2710"/>
      <c r="AC453" s="2710"/>
      <c r="AD453" s="2710"/>
      <c r="AE453" s="2710"/>
      <c r="AF453" s="2710"/>
      <c r="AG453" s="2710"/>
      <c r="AH453" s="2710"/>
      <c r="AI453" s="2710"/>
      <c r="AJ453" s="2710"/>
      <c r="AK453" s="2710"/>
      <c r="AL453" s="2710"/>
      <c r="AM453" s="2710"/>
      <c r="AN453" s="2710"/>
      <c r="AO453" s="2710"/>
      <c r="AP453" s="2710"/>
      <c r="AQ453" s="2710"/>
      <c r="AR453" s="2710"/>
      <c r="AS453" s="2710"/>
      <c r="AT453" s="2710"/>
      <c r="AU453" s="2710"/>
      <c r="AV453" s="2710"/>
      <c r="AW453" s="2710"/>
      <c r="AX453" s="2710"/>
      <c r="AY453" s="2710"/>
      <c r="AZ453" s="2710"/>
      <c r="BA453" s="2710"/>
      <c r="BB453" s="2710"/>
      <c r="BC453" s="2710"/>
      <c r="BD453" s="2710"/>
      <c r="BE453" s="2710"/>
      <c r="BF453" s="2710"/>
      <c r="BG453" s="2710"/>
      <c r="BH453" s="2710"/>
      <c r="BI453" s="2710"/>
      <c r="BJ453" s="2710"/>
      <c r="BK453" s="2710"/>
      <c r="BL453" s="2710"/>
      <c r="BM453" s="2710"/>
      <c r="BN453" s="2710"/>
      <c r="BO453" s="2710"/>
      <c r="BP453" s="2710"/>
      <c r="BQ453" s="2710"/>
      <c r="BR453" s="2710"/>
      <c r="BS453" s="2710"/>
      <c r="BT453" s="2710"/>
    </row>
    <row r="454" spans="1:72" x14ac:dyDescent="0.25">
      <c r="A454" s="2710"/>
      <c r="B454" s="2710"/>
      <c r="C454" s="2710"/>
      <c r="D454" s="2710"/>
      <c r="E454" s="2710"/>
      <c r="F454" s="2710"/>
      <c r="G454" s="2710"/>
      <c r="H454" s="2710"/>
      <c r="I454" s="2710"/>
      <c r="J454" s="2710"/>
      <c r="K454" s="2710"/>
      <c r="L454" s="2710"/>
      <c r="M454" s="2710"/>
      <c r="N454" s="2710"/>
      <c r="O454" s="2710"/>
      <c r="P454" s="2710"/>
      <c r="Q454" s="2710"/>
      <c r="R454" s="2710"/>
      <c r="S454" s="2710"/>
      <c r="T454" s="2710"/>
      <c r="U454" s="2710"/>
      <c r="V454" s="2710"/>
      <c r="W454" s="2710"/>
      <c r="X454" s="2710"/>
      <c r="Y454" s="2710"/>
      <c r="Z454" s="2710"/>
      <c r="AA454" s="2710"/>
      <c r="AB454" s="2710"/>
      <c r="AC454" s="2710"/>
      <c r="AD454" s="2710"/>
      <c r="AE454" s="2710"/>
      <c r="AF454" s="2710"/>
      <c r="AG454" s="2710"/>
      <c r="AH454" s="2710"/>
      <c r="AI454" s="2710"/>
      <c r="AJ454" s="2710"/>
      <c r="AK454" s="2710"/>
      <c r="AL454" s="2710"/>
      <c r="AM454" s="2710"/>
      <c r="AN454" s="2710"/>
      <c r="AO454" s="2710"/>
      <c r="AP454" s="2710"/>
      <c r="AQ454" s="2710"/>
      <c r="AR454" s="2710"/>
      <c r="AS454" s="2710"/>
      <c r="AT454" s="2710"/>
      <c r="AU454" s="2710"/>
      <c r="AV454" s="2710"/>
      <c r="AW454" s="2710"/>
      <c r="AX454" s="2710"/>
      <c r="AY454" s="2710"/>
      <c r="AZ454" s="2710"/>
      <c r="BA454" s="2710"/>
      <c r="BB454" s="2710"/>
      <c r="BC454" s="2710"/>
      <c r="BD454" s="2710"/>
      <c r="BE454" s="2710"/>
      <c r="BF454" s="2710"/>
      <c r="BG454" s="2710"/>
      <c r="BH454" s="2710"/>
      <c r="BI454" s="2710"/>
      <c r="BJ454" s="2710"/>
      <c r="BK454" s="2710"/>
      <c r="BL454" s="2710"/>
      <c r="BM454" s="2710"/>
      <c r="BN454" s="2710"/>
      <c r="BO454" s="2710"/>
      <c r="BP454" s="2710"/>
      <c r="BQ454" s="2710"/>
      <c r="BR454" s="2710"/>
      <c r="BS454" s="2710"/>
      <c r="BT454" s="2710"/>
    </row>
    <row r="455" spans="1:72" x14ac:dyDescent="0.25">
      <c r="A455" s="2710"/>
      <c r="B455" s="2710"/>
      <c r="C455" s="2710"/>
      <c r="D455" s="2710"/>
      <c r="E455" s="2710"/>
      <c r="F455" s="2710"/>
      <c r="G455" s="2710"/>
      <c r="H455" s="2710"/>
      <c r="I455" s="2710"/>
      <c r="J455" s="2710"/>
      <c r="K455" s="2710"/>
      <c r="L455" s="2710"/>
      <c r="M455" s="2710"/>
      <c r="N455" s="2710"/>
      <c r="O455" s="2710"/>
      <c r="P455" s="2710"/>
      <c r="Q455" s="2710"/>
      <c r="R455" s="2710"/>
      <c r="S455" s="2710"/>
      <c r="T455" s="2710"/>
      <c r="U455" s="2710"/>
      <c r="V455" s="2710"/>
      <c r="W455" s="2710"/>
      <c r="X455" s="2710"/>
      <c r="Y455" s="2710"/>
      <c r="Z455" s="2710"/>
      <c r="AA455" s="2710"/>
      <c r="AB455" s="2710"/>
      <c r="AC455" s="2710"/>
      <c r="AD455" s="2710"/>
      <c r="AE455" s="2710"/>
      <c r="AF455" s="2710"/>
      <c r="AG455" s="2710"/>
      <c r="AH455" s="2710"/>
      <c r="AI455" s="2710"/>
      <c r="AJ455" s="2710"/>
      <c r="AK455" s="2710"/>
      <c r="AL455" s="2710"/>
      <c r="AM455" s="2710"/>
      <c r="AN455" s="2710"/>
      <c r="AO455" s="2710"/>
      <c r="AP455" s="2710"/>
      <c r="AQ455" s="2710"/>
      <c r="AR455" s="2710"/>
      <c r="AS455" s="2710"/>
      <c r="AT455" s="2710"/>
      <c r="AU455" s="2710"/>
      <c r="AV455" s="2710"/>
      <c r="AW455" s="2710"/>
      <c r="AX455" s="2710"/>
      <c r="AY455" s="2710"/>
      <c r="AZ455" s="2710"/>
      <c r="BA455" s="2710"/>
      <c r="BB455" s="2710"/>
      <c r="BC455" s="2710"/>
      <c r="BD455" s="2710"/>
      <c r="BE455" s="2710"/>
      <c r="BF455" s="2710"/>
      <c r="BG455" s="2710"/>
      <c r="BH455" s="2710"/>
      <c r="BI455" s="2710"/>
      <c r="BJ455" s="2710"/>
      <c r="BK455" s="2710"/>
      <c r="BL455" s="2710"/>
      <c r="BM455" s="2710"/>
      <c r="BN455" s="2710"/>
      <c r="BO455" s="2710"/>
      <c r="BP455" s="2710"/>
      <c r="BQ455" s="2710"/>
      <c r="BR455" s="2710"/>
      <c r="BS455" s="2710"/>
      <c r="BT455" s="2710"/>
    </row>
    <row r="456" spans="1:72" x14ac:dyDescent="0.25">
      <c r="A456" s="2710"/>
      <c r="B456" s="2710"/>
      <c r="C456" s="2710"/>
      <c r="D456" s="2710"/>
      <c r="E456" s="2710"/>
      <c r="F456" s="2710"/>
      <c r="G456" s="2710"/>
      <c r="H456" s="2710"/>
      <c r="I456" s="2710"/>
      <c r="J456" s="2710"/>
      <c r="K456" s="2710"/>
      <c r="L456" s="2710"/>
      <c r="M456" s="2710"/>
      <c r="N456" s="2710"/>
      <c r="O456" s="2710"/>
      <c r="P456" s="2710"/>
      <c r="Q456" s="2710"/>
      <c r="R456" s="2710"/>
      <c r="S456" s="2710"/>
      <c r="T456" s="2710"/>
      <c r="U456" s="2710"/>
      <c r="V456" s="2710"/>
      <c r="W456" s="2710"/>
      <c r="X456" s="2710"/>
      <c r="Y456" s="2710"/>
      <c r="Z456" s="2710"/>
      <c r="AA456" s="2710"/>
      <c r="AB456" s="2710"/>
      <c r="AC456" s="2710"/>
      <c r="AD456" s="2710"/>
      <c r="AE456" s="2710"/>
      <c r="AF456" s="2710"/>
      <c r="AG456" s="2710"/>
      <c r="AH456" s="2710"/>
      <c r="AI456" s="2710"/>
      <c r="AJ456" s="2710"/>
      <c r="AK456" s="2710"/>
      <c r="AL456" s="2710"/>
      <c r="AM456" s="2710"/>
      <c r="AN456" s="2710"/>
      <c r="AO456" s="2710"/>
      <c r="AP456" s="2710"/>
      <c r="AQ456" s="2710"/>
      <c r="AR456" s="2710"/>
      <c r="AS456" s="2710"/>
      <c r="AT456" s="2710"/>
      <c r="AU456" s="2710"/>
      <c r="AV456" s="2710"/>
      <c r="AW456" s="2710"/>
      <c r="AX456" s="2710"/>
      <c r="AY456" s="2710"/>
      <c r="AZ456" s="2710"/>
      <c r="BA456" s="2710"/>
      <c r="BB456" s="2710"/>
      <c r="BC456" s="2710"/>
      <c r="BD456" s="2710"/>
      <c r="BE456" s="2710"/>
      <c r="BF456" s="2710"/>
      <c r="BG456" s="2710"/>
      <c r="BH456" s="2710"/>
      <c r="BI456" s="2710"/>
      <c r="BJ456" s="2710"/>
      <c r="BK456" s="2710"/>
      <c r="BL456" s="2710"/>
      <c r="BM456" s="2710"/>
      <c r="BN456" s="2710"/>
      <c r="BO456" s="2710"/>
      <c r="BP456" s="2710"/>
      <c r="BQ456" s="2710"/>
      <c r="BR456" s="2710"/>
      <c r="BS456" s="2710"/>
      <c r="BT456" s="2710"/>
    </row>
    <row r="457" spans="1:72" x14ac:dyDescent="0.25">
      <c r="A457" s="2710"/>
      <c r="B457" s="2710"/>
      <c r="C457" s="2710"/>
      <c r="D457" s="2710"/>
      <c r="E457" s="2710"/>
      <c r="F457" s="2710"/>
      <c r="G457" s="2710"/>
      <c r="H457" s="2710"/>
      <c r="I457" s="2710"/>
      <c r="J457" s="2710"/>
      <c r="K457" s="2710"/>
      <c r="L457" s="2710"/>
      <c r="M457" s="2710"/>
      <c r="N457" s="2710"/>
      <c r="O457" s="2710"/>
      <c r="P457" s="2710"/>
      <c r="Q457" s="2710"/>
      <c r="R457" s="2710"/>
      <c r="S457" s="2710"/>
      <c r="T457" s="2710"/>
      <c r="U457" s="2710"/>
      <c r="V457" s="2710"/>
      <c r="W457" s="2710"/>
      <c r="X457" s="2710"/>
      <c r="Y457" s="2710"/>
      <c r="Z457" s="2710"/>
      <c r="AA457" s="2710"/>
      <c r="AB457" s="2710"/>
      <c r="AC457" s="2710"/>
      <c r="AD457" s="2710"/>
      <c r="AE457" s="2710"/>
      <c r="AF457" s="2710"/>
      <c r="AG457" s="2710"/>
      <c r="AH457" s="2710"/>
      <c r="AI457" s="2710"/>
      <c r="AJ457" s="2710"/>
      <c r="AK457" s="2710"/>
      <c r="AL457" s="2710"/>
      <c r="AM457" s="2710"/>
      <c r="AN457" s="2710"/>
      <c r="AO457" s="2710"/>
      <c r="AP457" s="2710"/>
      <c r="AQ457" s="2710"/>
      <c r="AR457" s="2710"/>
      <c r="AS457" s="2710"/>
      <c r="AT457" s="2710"/>
      <c r="AU457" s="2710"/>
      <c r="AV457" s="2710"/>
      <c r="AW457" s="2710"/>
      <c r="AX457" s="2710"/>
      <c r="AY457" s="2710"/>
      <c r="AZ457" s="2710"/>
      <c r="BA457" s="2710"/>
      <c r="BB457" s="2710"/>
      <c r="BC457" s="2710"/>
      <c r="BD457" s="2710"/>
      <c r="BE457" s="2710"/>
      <c r="BF457" s="2710"/>
      <c r="BG457" s="2710"/>
      <c r="BH457" s="2710"/>
      <c r="BI457" s="2710"/>
      <c r="BJ457" s="2710"/>
      <c r="BK457" s="2710"/>
      <c r="BL457" s="2710"/>
      <c r="BM457" s="2710"/>
      <c r="BN457" s="2710"/>
      <c r="BO457" s="2710"/>
      <c r="BP457" s="2710"/>
      <c r="BQ457" s="2710"/>
      <c r="BR457" s="2710"/>
      <c r="BS457" s="2710"/>
      <c r="BT457" s="2710"/>
    </row>
    <row r="458" spans="1:72" x14ac:dyDescent="0.25">
      <c r="A458" s="2710"/>
      <c r="B458" s="2710"/>
      <c r="C458" s="2710"/>
      <c r="D458" s="2710"/>
      <c r="E458" s="2710"/>
      <c r="F458" s="2710"/>
      <c r="G458" s="2710"/>
      <c r="H458" s="2710"/>
      <c r="I458" s="2710"/>
      <c r="J458" s="2710"/>
      <c r="K458" s="2710"/>
      <c r="L458" s="2710"/>
      <c r="M458" s="2710"/>
      <c r="N458" s="2710"/>
      <c r="O458" s="2710"/>
      <c r="P458" s="2710"/>
      <c r="Q458" s="2710"/>
      <c r="R458" s="2710"/>
      <c r="S458" s="2710"/>
      <c r="T458" s="2710"/>
      <c r="U458" s="2710"/>
      <c r="V458" s="2710"/>
      <c r="W458" s="2710"/>
      <c r="X458" s="2710"/>
      <c r="Y458" s="2710"/>
      <c r="Z458" s="2710"/>
      <c r="AA458" s="2710"/>
      <c r="AB458" s="2710"/>
      <c r="AC458" s="2710"/>
      <c r="AD458" s="2710"/>
      <c r="AE458" s="2710"/>
      <c r="AF458" s="2710"/>
      <c r="AG458" s="2710"/>
      <c r="AH458" s="2710"/>
      <c r="AI458" s="2710"/>
      <c r="AJ458" s="2710"/>
      <c r="AK458" s="2710"/>
      <c r="AL458" s="2710"/>
      <c r="AM458" s="2710"/>
      <c r="AN458" s="2710"/>
      <c r="AO458" s="2710"/>
      <c r="AP458" s="2710"/>
      <c r="AQ458" s="2710"/>
      <c r="AR458" s="2710"/>
      <c r="AS458" s="2710"/>
      <c r="AT458" s="2710"/>
      <c r="AU458" s="2710"/>
      <c r="AV458" s="2710"/>
      <c r="AW458" s="2710"/>
      <c r="AX458" s="2710"/>
      <c r="AY458" s="2710"/>
      <c r="AZ458" s="2710"/>
      <c r="BA458" s="2710"/>
      <c r="BB458" s="2710"/>
      <c r="BC458" s="2710"/>
      <c r="BD458" s="2710"/>
      <c r="BE458" s="2710"/>
      <c r="BF458" s="2710"/>
      <c r="BG458" s="2710"/>
      <c r="BH458" s="2710"/>
      <c r="BI458" s="2710"/>
      <c r="BJ458" s="2710"/>
      <c r="BK458" s="2710"/>
      <c r="BL458" s="2710"/>
      <c r="BM458" s="2710"/>
      <c r="BN458" s="2710"/>
      <c r="BO458" s="2710"/>
      <c r="BP458" s="2710"/>
      <c r="BQ458" s="2710"/>
      <c r="BR458" s="2710"/>
      <c r="BS458" s="2710"/>
      <c r="BT458" s="2710"/>
    </row>
    <row r="459" spans="1:72" x14ac:dyDescent="0.25">
      <c r="A459" s="2710"/>
      <c r="B459" s="2710"/>
      <c r="C459" s="2710"/>
      <c r="D459" s="2710"/>
      <c r="E459" s="2710"/>
      <c r="F459" s="2710"/>
      <c r="G459" s="2710"/>
      <c r="H459" s="2710"/>
      <c r="I459" s="2710"/>
      <c r="J459" s="2710"/>
      <c r="K459" s="2710"/>
      <c r="L459" s="2710"/>
      <c r="M459" s="2710"/>
      <c r="N459" s="2710"/>
      <c r="O459" s="2710"/>
      <c r="P459" s="2710"/>
      <c r="Q459" s="2710"/>
      <c r="R459" s="2710"/>
      <c r="S459" s="2710"/>
      <c r="T459" s="2710"/>
      <c r="U459" s="2710"/>
      <c r="V459" s="2710"/>
      <c r="W459" s="2710"/>
      <c r="X459" s="2710"/>
      <c r="Y459" s="2710"/>
      <c r="Z459" s="2710"/>
      <c r="AA459" s="2710"/>
      <c r="AB459" s="2710"/>
      <c r="AC459" s="2710"/>
      <c r="AD459" s="2710"/>
      <c r="AE459" s="2710"/>
      <c r="AF459" s="2710"/>
      <c r="AG459" s="2710"/>
      <c r="AH459" s="2710"/>
      <c r="AI459" s="2710"/>
      <c r="AJ459" s="2710"/>
      <c r="AK459" s="2710"/>
      <c r="AL459" s="2710"/>
      <c r="AM459" s="2710"/>
      <c r="AN459" s="2710"/>
      <c r="AO459" s="2710"/>
      <c r="AP459" s="2710"/>
      <c r="AQ459" s="2710"/>
      <c r="AR459" s="2710"/>
      <c r="AS459" s="2710"/>
      <c r="AT459" s="2710"/>
      <c r="AU459" s="2710"/>
      <c r="AV459" s="2710"/>
      <c r="AW459" s="2710"/>
      <c r="AX459" s="2710"/>
      <c r="AY459" s="2710"/>
      <c r="AZ459" s="2710"/>
      <c r="BA459" s="2710"/>
      <c r="BB459" s="2710"/>
      <c r="BC459" s="2710"/>
      <c r="BD459" s="2710"/>
      <c r="BE459" s="2710"/>
      <c r="BF459" s="2710"/>
      <c r="BG459" s="2710"/>
      <c r="BH459" s="2710"/>
      <c r="BI459" s="2710"/>
      <c r="BJ459" s="2710"/>
      <c r="BK459" s="2710"/>
      <c r="BL459" s="2710"/>
      <c r="BM459" s="2710"/>
      <c r="BN459" s="2710"/>
      <c r="BO459" s="2710"/>
      <c r="BP459" s="2710"/>
      <c r="BQ459" s="2710"/>
      <c r="BR459" s="2710"/>
      <c r="BS459" s="2710"/>
      <c r="BT459" s="2710"/>
    </row>
    <row r="460" spans="1:72" x14ac:dyDescent="0.25">
      <c r="A460" s="2710"/>
      <c r="B460" s="2710"/>
      <c r="C460" s="2710"/>
      <c r="D460" s="2710"/>
      <c r="E460" s="2710"/>
      <c r="F460" s="2710"/>
      <c r="G460" s="2710"/>
      <c r="H460" s="2710"/>
      <c r="I460" s="2710"/>
      <c r="J460" s="2710"/>
      <c r="K460" s="2710"/>
      <c r="L460" s="2710"/>
      <c r="M460" s="2710"/>
      <c r="N460" s="2710"/>
      <c r="O460" s="2710"/>
      <c r="P460" s="2710"/>
      <c r="Q460" s="2710"/>
      <c r="R460" s="2710"/>
      <c r="S460" s="2710"/>
      <c r="T460" s="2710"/>
      <c r="U460" s="2710"/>
      <c r="V460" s="2710"/>
      <c r="W460" s="2710"/>
      <c r="X460" s="2710"/>
      <c r="Y460" s="2710"/>
      <c r="Z460" s="2710"/>
      <c r="AA460" s="2710"/>
      <c r="AB460" s="2710"/>
      <c r="AC460" s="2710"/>
      <c r="AD460" s="2710"/>
      <c r="AE460" s="2710"/>
      <c r="AF460" s="2710"/>
      <c r="AG460" s="2710"/>
      <c r="AH460" s="2710"/>
      <c r="AI460" s="2710"/>
      <c r="AJ460" s="2710"/>
      <c r="AK460" s="2710"/>
      <c r="AL460" s="2710"/>
      <c r="AM460" s="2710"/>
      <c r="AN460" s="2710"/>
      <c r="AO460" s="2710"/>
      <c r="AP460" s="2710"/>
      <c r="AQ460" s="2710"/>
      <c r="AR460" s="2710"/>
      <c r="AS460" s="2710"/>
      <c r="AT460" s="2710"/>
      <c r="AU460" s="2710"/>
      <c r="AV460" s="2710"/>
      <c r="AW460" s="2710"/>
      <c r="AX460" s="2710"/>
      <c r="AY460" s="2710"/>
      <c r="AZ460" s="2710"/>
      <c r="BA460" s="2710"/>
      <c r="BB460" s="2710"/>
      <c r="BC460" s="2710"/>
      <c r="BD460" s="2710"/>
      <c r="BE460" s="2710"/>
      <c r="BF460" s="2710"/>
      <c r="BG460" s="2710"/>
      <c r="BH460" s="2710"/>
      <c r="BI460" s="2710"/>
      <c r="BJ460" s="2710"/>
      <c r="BK460" s="2710"/>
      <c r="BL460" s="2710"/>
      <c r="BM460" s="2710"/>
      <c r="BN460" s="2710"/>
      <c r="BO460" s="2710"/>
      <c r="BP460" s="2710"/>
      <c r="BQ460" s="2710"/>
      <c r="BR460" s="2710"/>
      <c r="BS460" s="2710"/>
      <c r="BT460" s="2710"/>
    </row>
    <row r="461" spans="1:72" x14ac:dyDescent="0.25">
      <c r="A461" s="2710"/>
      <c r="B461" s="2710"/>
      <c r="C461" s="2710"/>
      <c r="D461" s="2710"/>
      <c r="E461" s="2710"/>
      <c r="F461" s="2710"/>
      <c r="G461" s="2710"/>
      <c r="H461" s="2710"/>
      <c r="I461" s="2710"/>
      <c r="J461" s="2710"/>
      <c r="K461" s="2710"/>
      <c r="L461" s="2710"/>
      <c r="M461" s="2710"/>
      <c r="N461" s="2710"/>
      <c r="O461" s="2710"/>
      <c r="P461" s="2710"/>
      <c r="Q461" s="2710"/>
      <c r="R461" s="2710"/>
      <c r="S461" s="2710"/>
      <c r="T461" s="2710"/>
      <c r="U461" s="2710"/>
      <c r="V461" s="2710"/>
      <c r="W461" s="2710"/>
      <c r="X461" s="2710"/>
      <c r="Y461" s="2710"/>
      <c r="Z461" s="2710"/>
      <c r="AA461" s="2710"/>
      <c r="AB461" s="2710"/>
      <c r="AC461" s="2710"/>
      <c r="AD461" s="2710"/>
      <c r="AE461" s="2710"/>
      <c r="AF461" s="2710"/>
      <c r="AG461" s="2710"/>
      <c r="AH461" s="2710"/>
      <c r="AI461" s="2710"/>
      <c r="AJ461" s="2710"/>
      <c r="AK461" s="2710"/>
      <c r="AL461" s="2710"/>
      <c r="AM461" s="2710"/>
      <c r="AN461" s="2710"/>
      <c r="AO461" s="2710"/>
      <c r="AP461" s="2710"/>
      <c r="AQ461" s="2710"/>
      <c r="AR461" s="2710"/>
      <c r="AS461" s="2710"/>
      <c r="AT461" s="2710"/>
      <c r="AU461" s="2710"/>
      <c r="AV461" s="2710"/>
      <c r="AW461" s="2710"/>
      <c r="AX461" s="2710"/>
      <c r="AY461" s="2710"/>
      <c r="AZ461" s="2710"/>
      <c r="BA461" s="2710"/>
      <c r="BB461" s="2710"/>
      <c r="BC461" s="2710"/>
      <c r="BD461" s="2710"/>
      <c r="BE461" s="2710"/>
      <c r="BF461" s="2710"/>
      <c r="BG461" s="2710"/>
      <c r="BH461" s="2710"/>
      <c r="BI461" s="2710"/>
      <c r="BJ461" s="2710"/>
      <c r="BK461" s="2710"/>
      <c r="BL461" s="2710"/>
      <c r="BM461" s="2710"/>
      <c r="BN461" s="2710"/>
      <c r="BO461" s="2710"/>
      <c r="BP461" s="2710"/>
      <c r="BQ461" s="2710"/>
      <c r="BR461" s="2710"/>
      <c r="BS461" s="2710"/>
      <c r="BT461" s="2710"/>
    </row>
    <row r="462" spans="1:72" x14ac:dyDescent="0.25">
      <c r="A462" s="2710"/>
      <c r="B462" s="2710"/>
      <c r="C462" s="2710"/>
      <c r="D462" s="2710"/>
      <c r="E462" s="2710"/>
      <c r="F462" s="2710"/>
      <c r="G462" s="2710"/>
      <c r="H462" s="2710"/>
      <c r="I462" s="2710"/>
      <c r="J462" s="2710"/>
      <c r="K462" s="2710"/>
      <c r="L462" s="2710"/>
      <c r="M462" s="2710"/>
      <c r="N462" s="2710"/>
      <c r="O462" s="2710"/>
      <c r="P462" s="2710"/>
      <c r="Q462" s="2710"/>
      <c r="R462" s="2710"/>
      <c r="S462" s="2710"/>
      <c r="T462" s="2710"/>
      <c r="U462" s="2710"/>
      <c r="V462" s="2710"/>
      <c r="W462" s="2710"/>
      <c r="X462" s="2710"/>
      <c r="Y462" s="2710"/>
      <c r="Z462" s="2710"/>
      <c r="AA462" s="2710"/>
      <c r="AB462" s="2710"/>
      <c r="AC462" s="2710"/>
      <c r="AD462" s="2710"/>
      <c r="AE462" s="2710"/>
      <c r="AF462" s="2710"/>
      <c r="AG462" s="2710"/>
      <c r="AH462" s="2710"/>
      <c r="AI462" s="2710"/>
      <c r="AJ462" s="2710"/>
      <c r="AK462" s="2710"/>
      <c r="AL462" s="2710"/>
      <c r="AM462" s="2710"/>
      <c r="AN462" s="2710"/>
      <c r="AO462" s="2710"/>
      <c r="AP462" s="2710"/>
      <c r="AQ462" s="2710"/>
      <c r="AR462" s="2710"/>
      <c r="AS462" s="2710"/>
      <c r="AT462" s="2710"/>
      <c r="AU462" s="2710"/>
      <c r="AV462" s="2710"/>
      <c r="AW462" s="2710"/>
      <c r="AX462" s="2710"/>
      <c r="AY462" s="2710"/>
      <c r="AZ462" s="2710"/>
      <c r="BA462" s="2710"/>
      <c r="BB462" s="2710"/>
      <c r="BC462" s="2710"/>
      <c r="BD462" s="2710"/>
      <c r="BE462" s="2710"/>
      <c r="BF462" s="2710"/>
      <c r="BG462" s="2710"/>
      <c r="BH462" s="2710"/>
      <c r="BI462" s="2710"/>
      <c r="BJ462" s="2710"/>
      <c r="BK462" s="2710"/>
      <c r="BL462" s="2710"/>
      <c r="BM462" s="2710"/>
      <c r="BN462" s="2710"/>
      <c r="BO462" s="2710"/>
      <c r="BP462" s="2710"/>
      <c r="BQ462" s="2710"/>
      <c r="BR462" s="2710"/>
      <c r="BS462" s="2710"/>
      <c r="BT462" s="2710"/>
    </row>
    <row r="463" spans="1:72" x14ac:dyDescent="0.25">
      <c r="A463" s="2710"/>
      <c r="B463" s="2710"/>
      <c r="C463" s="2710"/>
      <c r="D463" s="2710"/>
      <c r="E463" s="2710"/>
      <c r="F463" s="2710"/>
      <c r="G463" s="2710"/>
      <c r="H463" s="2710"/>
      <c r="I463" s="2710"/>
      <c r="J463" s="2710"/>
      <c r="K463" s="2710"/>
      <c r="L463" s="2710"/>
      <c r="M463" s="2710"/>
      <c r="N463" s="2710"/>
      <c r="O463" s="2710"/>
      <c r="P463" s="2710"/>
      <c r="Q463" s="2710"/>
      <c r="R463" s="2710"/>
      <c r="S463" s="2710"/>
      <c r="T463" s="2710"/>
      <c r="U463" s="2710"/>
      <c r="V463" s="2710"/>
      <c r="W463" s="2710"/>
      <c r="X463" s="2710"/>
      <c r="Y463" s="2710"/>
      <c r="Z463" s="2710"/>
      <c r="AA463" s="2710"/>
      <c r="AB463" s="2710"/>
      <c r="AC463" s="2710"/>
      <c r="AD463" s="2710"/>
      <c r="AE463" s="2710"/>
      <c r="AF463" s="2710"/>
      <c r="AG463" s="2710"/>
      <c r="AH463" s="2710"/>
      <c r="AI463" s="2710"/>
      <c r="AJ463" s="2710"/>
      <c r="AK463" s="2710"/>
      <c r="AL463" s="2710"/>
      <c r="AM463" s="2710"/>
      <c r="AN463" s="2710"/>
      <c r="AO463" s="2710"/>
      <c r="AP463" s="2710"/>
      <c r="AQ463" s="2710"/>
      <c r="AR463" s="2710"/>
      <c r="AS463" s="2710"/>
      <c r="AT463" s="2710"/>
      <c r="AU463" s="2710"/>
      <c r="AV463" s="2710"/>
      <c r="AW463" s="2710"/>
      <c r="AX463" s="2710"/>
      <c r="AY463" s="2710"/>
      <c r="AZ463" s="2710"/>
      <c r="BA463" s="2710"/>
      <c r="BB463" s="2710"/>
      <c r="BC463" s="2710"/>
      <c r="BD463" s="2710"/>
      <c r="BE463" s="2710"/>
      <c r="BF463" s="2710"/>
      <c r="BG463" s="2710"/>
      <c r="BH463" s="2710"/>
      <c r="BI463" s="2710"/>
      <c r="BJ463" s="2710"/>
      <c r="BK463" s="2710"/>
      <c r="BL463" s="2710"/>
      <c r="BM463" s="2710"/>
      <c r="BN463" s="2710"/>
      <c r="BO463" s="2710"/>
      <c r="BP463" s="2710"/>
      <c r="BQ463" s="2710"/>
      <c r="BR463" s="2710"/>
      <c r="BS463" s="2710"/>
      <c r="BT463" s="2710"/>
    </row>
    <row r="464" spans="1:72" x14ac:dyDescent="0.25">
      <c r="A464" s="2710"/>
      <c r="B464" s="2710"/>
      <c r="C464" s="2710"/>
      <c r="D464" s="2710"/>
      <c r="E464" s="2710"/>
      <c r="F464" s="2710"/>
      <c r="G464" s="2710"/>
      <c r="H464" s="2710"/>
      <c r="I464" s="2710"/>
      <c r="J464" s="2710"/>
      <c r="K464" s="2710"/>
      <c r="L464" s="2710"/>
      <c r="M464" s="2710"/>
      <c r="N464" s="2710"/>
      <c r="O464" s="2710"/>
      <c r="P464" s="2710"/>
      <c r="Q464" s="2710"/>
      <c r="R464" s="2710"/>
      <c r="S464" s="2710"/>
      <c r="T464" s="2710"/>
      <c r="U464" s="2710"/>
      <c r="V464" s="2710"/>
      <c r="W464" s="2710"/>
      <c r="X464" s="2710"/>
      <c r="Y464" s="2710"/>
      <c r="Z464" s="2710"/>
      <c r="AA464" s="2710"/>
      <c r="AB464" s="2710"/>
      <c r="AC464" s="2710"/>
      <c r="AD464" s="2710"/>
      <c r="AE464" s="2710"/>
      <c r="AF464" s="2710"/>
      <c r="AG464" s="2710"/>
      <c r="AH464" s="2710"/>
      <c r="AI464" s="2710"/>
      <c r="AJ464" s="2710"/>
      <c r="AK464" s="2710"/>
      <c r="AL464" s="2710"/>
      <c r="AM464" s="2710"/>
      <c r="AN464" s="2710"/>
      <c r="AO464" s="2710"/>
      <c r="AP464" s="2710"/>
      <c r="AQ464" s="2710"/>
      <c r="AR464" s="2710"/>
      <c r="AS464" s="2710"/>
      <c r="AT464" s="2710"/>
      <c r="AU464" s="2710"/>
      <c r="AV464" s="2710"/>
      <c r="AW464" s="2710"/>
      <c r="AX464" s="2710"/>
      <c r="AY464" s="2710"/>
      <c r="AZ464" s="2710"/>
      <c r="BA464" s="2710"/>
      <c r="BB464" s="2710"/>
      <c r="BC464" s="2710"/>
      <c r="BD464" s="2710"/>
      <c r="BE464" s="2710"/>
      <c r="BF464" s="2710"/>
      <c r="BG464" s="2710"/>
      <c r="BH464" s="2710"/>
      <c r="BI464" s="2710"/>
      <c r="BJ464" s="2710"/>
      <c r="BK464" s="2710"/>
      <c r="BL464" s="2710"/>
      <c r="BM464" s="2710"/>
      <c r="BN464" s="2710"/>
      <c r="BO464" s="2710"/>
      <c r="BP464" s="2710"/>
      <c r="BQ464" s="2710"/>
      <c r="BR464" s="2710"/>
      <c r="BS464" s="2710"/>
      <c r="BT464" s="2710"/>
    </row>
    <row r="465" spans="1:72" x14ac:dyDescent="0.25">
      <c r="A465" s="2710"/>
      <c r="B465" s="2710"/>
      <c r="C465" s="2710"/>
      <c r="D465" s="2710"/>
      <c r="E465" s="2710"/>
      <c r="F465" s="2710"/>
      <c r="G465" s="2710"/>
      <c r="H465" s="2710"/>
      <c r="I465" s="2710"/>
      <c r="J465" s="2710"/>
      <c r="K465" s="2710"/>
      <c r="L465" s="2710"/>
      <c r="M465" s="2710"/>
      <c r="N465" s="2710"/>
      <c r="O465" s="2710"/>
      <c r="P465" s="2710"/>
      <c r="Q465" s="2710"/>
      <c r="R465" s="2710"/>
      <c r="S465" s="2710"/>
      <c r="T465" s="2710"/>
      <c r="U465" s="2710"/>
      <c r="V465" s="2710"/>
      <c r="W465" s="2710"/>
      <c r="X465" s="2710"/>
      <c r="Y465" s="2710"/>
      <c r="Z465" s="2710"/>
      <c r="AA465" s="2710"/>
      <c r="AB465" s="2710"/>
      <c r="AC465" s="2710"/>
      <c r="AD465" s="2710"/>
      <c r="AE465" s="2710"/>
      <c r="AF465" s="2710"/>
      <c r="AG465" s="2710"/>
      <c r="AH465" s="2710"/>
      <c r="AI465" s="2710"/>
      <c r="AJ465" s="2710"/>
      <c r="AK465" s="2710"/>
      <c r="AL465" s="2710"/>
      <c r="AM465" s="2710"/>
      <c r="AN465" s="2710"/>
      <c r="AO465" s="2710"/>
      <c r="AP465" s="2710"/>
      <c r="AQ465" s="2710"/>
      <c r="AR465" s="2710"/>
      <c r="AS465" s="2710"/>
      <c r="AT465" s="2710"/>
      <c r="AU465" s="2710"/>
      <c r="AV465" s="2710"/>
      <c r="AW465" s="2710"/>
      <c r="AX465" s="2710"/>
      <c r="AY465" s="2710"/>
      <c r="AZ465" s="2710"/>
      <c r="BA465" s="2710"/>
      <c r="BB465" s="2710"/>
      <c r="BC465" s="2710"/>
      <c r="BD465" s="2710"/>
      <c r="BE465" s="2710"/>
      <c r="BF465" s="2710"/>
      <c r="BG465" s="2710"/>
      <c r="BH465" s="2710"/>
      <c r="BI465" s="2710"/>
      <c r="BJ465" s="2710"/>
      <c r="BK465" s="2710"/>
      <c r="BL465" s="2710"/>
      <c r="BM465" s="2710"/>
      <c r="BN465" s="2710"/>
      <c r="BO465" s="2710"/>
      <c r="BP465" s="2710"/>
      <c r="BQ465" s="2710"/>
      <c r="BR465" s="2710"/>
      <c r="BS465" s="2710"/>
      <c r="BT465" s="2710"/>
    </row>
    <row r="466" spans="1:72" x14ac:dyDescent="0.25">
      <c r="A466" s="2710"/>
      <c r="B466" s="2710"/>
      <c r="C466" s="2710"/>
      <c r="D466" s="2710"/>
      <c r="E466" s="2710"/>
      <c r="F466" s="2710"/>
      <c r="G466" s="2710"/>
      <c r="H466" s="2710"/>
      <c r="I466" s="2710"/>
      <c r="J466" s="2710"/>
      <c r="K466" s="2710"/>
      <c r="L466" s="2710"/>
      <c r="M466" s="2710"/>
      <c r="N466" s="2710"/>
      <c r="O466" s="2710"/>
      <c r="P466" s="2710"/>
      <c r="Q466" s="2710"/>
      <c r="R466" s="2710"/>
      <c r="S466" s="2710"/>
      <c r="T466" s="2710"/>
      <c r="U466" s="2710"/>
      <c r="V466" s="2710"/>
      <c r="W466" s="2710"/>
      <c r="X466" s="2710"/>
      <c r="Y466" s="2710"/>
      <c r="Z466" s="2710"/>
      <c r="AA466" s="2710"/>
      <c r="AB466" s="2710"/>
      <c r="AC466" s="2710"/>
      <c r="AD466" s="2710"/>
      <c r="AE466" s="2710"/>
      <c r="AF466" s="2710"/>
      <c r="AG466" s="2710"/>
      <c r="AH466" s="2710"/>
      <c r="AI466" s="2710"/>
      <c r="AJ466" s="2710"/>
      <c r="AK466" s="2710"/>
      <c r="AL466" s="2710"/>
      <c r="AM466" s="2710"/>
      <c r="AN466" s="2710"/>
      <c r="AO466" s="2710"/>
      <c r="AP466" s="2710"/>
      <c r="AQ466" s="2710"/>
      <c r="AR466" s="2710"/>
      <c r="AS466" s="2710"/>
      <c r="AT466" s="2710"/>
      <c r="AU466" s="2710"/>
      <c r="AV466" s="2710"/>
      <c r="AW466" s="2710"/>
      <c r="AX466" s="2710"/>
      <c r="AY466" s="2710"/>
      <c r="AZ466" s="2710"/>
      <c r="BA466" s="2710"/>
      <c r="BB466" s="2710"/>
      <c r="BC466" s="2710"/>
      <c r="BD466" s="2710"/>
      <c r="BE466" s="2710"/>
      <c r="BF466" s="2710"/>
      <c r="BG466" s="2710"/>
      <c r="BH466" s="2710"/>
      <c r="BI466" s="2710"/>
      <c r="BJ466" s="2710"/>
      <c r="BK466" s="2710"/>
      <c r="BL466" s="2710"/>
      <c r="BM466" s="2710"/>
      <c r="BN466" s="2710"/>
      <c r="BO466" s="2710"/>
      <c r="BP466" s="2710"/>
      <c r="BQ466" s="2710"/>
      <c r="BR466" s="2710"/>
      <c r="BS466" s="2710"/>
      <c r="BT466" s="2710"/>
    </row>
    <row r="467" spans="1:72" x14ac:dyDescent="0.25">
      <c r="A467" s="2710"/>
      <c r="B467" s="2710"/>
      <c r="C467" s="2710"/>
      <c r="D467" s="2710"/>
      <c r="E467" s="2710"/>
      <c r="F467" s="2710"/>
      <c r="G467" s="2710"/>
      <c r="H467" s="2710"/>
      <c r="I467" s="2710"/>
      <c r="J467" s="2710"/>
      <c r="K467" s="2710"/>
      <c r="L467" s="2710"/>
      <c r="M467" s="2710"/>
      <c r="N467" s="2710"/>
      <c r="O467" s="2710"/>
      <c r="P467" s="2710"/>
      <c r="Q467" s="2710"/>
      <c r="R467" s="2710"/>
      <c r="S467" s="2710"/>
      <c r="T467" s="2710"/>
      <c r="U467" s="2710"/>
      <c r="V467" s="2710"/>
      <c r="W467" s="2710"/>
      <c r="X467" s="2710"/>
      <c r="Y467" s="2710"/>
      <c r="Z467" s="2710"/>
      <c r="AA467" s="2710"/>
      <c r="AB467" s="2710"/>
      <c r="AC467" s="2710"/>
      <c r="AD467" s="2710"/>
      <c r="AE467" s="2710"/>
      <c r="AF467" s="2710"/>
      <c r="AG467" s="2710"/>
      <c r="AH467" s="2710"/>
      <c r="AI467" s="2710"/>
      <c r="AJ467" s="2710"/>
      <c r="AK467" s="2710"/>
      <c r="AL467" s="2710"/>
      <c r="AM467" s="2710"/>
      <c r="AN467" s="2710"/>
      <c r="AO467" s="2710"/>
      <c r="AP467" s="2710"/>
      <c r="AQ467" s="2710"/>
      <c r="AR467" s="2710"/>
      <c r="AS467" s="2710"/>
      <c r="AT467" s="2710"/>
      <c r="AU467" s="2710"/>
      <c r="AV467" s="2710"/>
      <c r="AW467" s="2710"/>
      <c r="AX467" s="2710"/>
      <c r="AY467" s="2710"/>
      <c r="AZ467" s="2710"/>
      <c r="BA467" s="2710"/>
      <c r="BB467" s="2710"/>
      <c r="BC467" s="2710"/>
      <c r="BD467" s="2710"/>
      <c r="BE467" s="2710"/>
      <c r="BF467" s="2710"/>
      <c r="BG467" s="2710"/>
      <c r="BH467" s="2710"/>
      <c r="BI467" s="2710"/>
      <c r="BJ467" s="2710"/>
      <c r="BK467" s="2710"/>
      <c r="BL467" s="2710"/>
      <c r="BM467" s="2710"/>
      <c r="BN467" s="2710"/>
      <c r="BO467" s="2710"/>
      <c r="BP467" s="2710"/>
      <c r="BQ467" s="2710"/>
      <c r="BR467" s="2710"/>
      <c r="BS467" s="2710"/>
      <c r="BT467" s="2710"/>
    </row>
    <row r="468" spans="1:72" x14ac:dyDescent="0.25">
      <c r="A468" s="2710"/>
      <c r="B468" s="2710"/>
      <c r="C468" s="2710"/>
      <c r="D468" s="2710"/>
      <c r="E468" s="2710"/>
      <c r="F468" s="2710"/>
      <c r="G468" s="2710"/>
      <c r="H468" s="2710"/>
      <c r="I468" s="2710"/>
      <c r="J468" s="2710"/>
      <c r="K468" s="2710"/>
      <c r="L468" s="2710"/>
      <c r="M468" s="2710"/>
      <c r="N468" s="2710"/>
      <c r="O468" s="2710"/>
      <c r="P468" s="2710"/>
      <c r="Q468" s="2710"/>
      <c r="R468" s="2710"/>
      <c r="S468" s="2710"/>
      <c r="T468" s="2710"/>
      <c r="U468" s="2710"/>
      <c r="V468" s="2710"/>
      <c r="W468" s="2710"/>
      <c r="X468" s="2710"/>
      <c r="Y468" s="2710"/>
      <c r="Z468" s="2710"/>
      <c r="AA468" s="2710"/>
      <c r="AB468" s="2710"/>
      <c r="AC468" s="2710"/>
      <c r="AD468" s="2710"/>
      <c r="AE468" s="2710"/>
      <c r="AF468" s="2710"/>
      <c r="AG468" s="2710"/>
      <c r="AH468" s="2710"/>
      <c r="AI468" s="2710"/>
      <c r="AJ468" s="2710"/>
      <c r="AK468" s="2710"/>
      <c r="AL468" s="2710"/>
      <c r="AM468" s="2710"/>
      <c r="AN468" s="2710"/>
      <c r="AO468" s="2710"/>
      <c r="AP468" s="2710"/>
      <c r="AQ468" s="2710"/>
      <c r="AR468" s="2710"/>
      <c r="AS468" s="2710"/>
      <c r="AT468" s="2710"/>
      <c r="AU468" s="2710"/>
      <c r="AV468" s="2710"/>
      <c r="AW468" s="2710"/>
      <c r="AX468" s="2710"/>
      <c r="AY468" s="2710"/>
      <c r="AZ468" s="2710"/>
      <c r="BA468" s="2710"/>
      <c r="BB468" s="2710"/>
      <c r="BC468" s="2710"/>
      <c r="BD468" s="2710"/>
      <c r="BE468" s="2710"/>
      <c r="BF468" s="2710"/>
      <c r="BG468" s="2710"/>
      <c r="BH468" s="2710"/>
      <c r="BI468" s="2710"/>
      <c r="BJ468" s="2710"/>
      <c r="BK468" s="2710"/>
      <c r="BL468" s="2710"/>
      <c r="BM468" s="2710"/>
      <c r="BN468" s="2710"/>
      <c r="BO468" s="2710"/>
      <c r="BP468" s="2710"/>
      <c r="BQ468" s="2710"/>
      <c r="BR468" s="2710"/>
      <c r="BS468" s="2710"/>
      <c r="BT468" s="2710"/>
    </row>
    <row r="469" spans="1:72" x14ac:dyDescent="0.25">
      <c r="A469" s="2710"/>
      <c r="B469" s="2710"/>
      <c r="C469" s="2710"/>
      <c r="D469" s="2710"/>
      <c r="E469" s="2710"/>
      <c r="F469" s="2710"/>
      <c r="G469" s="2710"/>
      <c r="H469" s="2710"/>
      <c r="I469" s="2710"/>
      <c r="J469" s="2710"/>
      <c r="K469" s="2710"/>
      <c r="L469" s="2710"/>
      <c r="M469" s="2710"/>
      <c r="N469" s="2710"/>
      <c r="O469" s="2710"/>
      <c r="P469" s="2710"/>
      <c r="Q469" s="2710"/>
      <c r="R469" s="2710"/>
      <c r="S469" s="2710"/>
      <c r="T469" s="2710"/>
      <c r="U469" s="2710"/>
      <c r="V469" s="2710"/>
      <c r="W469" s="2710"/>
      <c r="X469" s="2710"/>
      <c r="Y469" s="2710"/>
      <c r="Z469" s="2710"/>
      <c r="AA469" s="2710"/>
      <c r="AB469" s="2710"/>
      <c r="AC469" s="2710"/>
      <c r="AD469" s="2710"/>
      <c r="AE469" s="2710"/>
      <c r="AF469" s="2710"/>
      <c r="AG469" s="2710"/>
      <c r="AH469" s="2710"/>
      <c r="AI469" s="2710"/>
      <c r="AJ469" s="2710"/>
      <c r="AK469" s="2710"/>
      <c r="AL469" s="2710"/>
      <c r="AM469" s="2710"/>
      <c r="AN469" s="2710"/>
      <c r="AO469" s="2710"/>
      <c r="AP469" s="2710"/>
      <c r="AQ469" s="2710"/>
      <c r="AR469" s="2710"/>
      <c r="AS469" s="2710"/>
      <c r="AT469" s="2710"/>
      <c r="AU469" s="2710"/>
      <c r="AV469" s="2710"/>
      <c r="AW469" s="2710"/>
      <c r="AX469" s="2710"/>
      <c r="AY469" s="2710"/>
      <c r="AZ469" s="2710"/>
      <c r="BA469" s="2710"/>
      <c r="BB469" s="2710"/>
      <c r="BC469" s="2710"/>
      <c r="BD469" s="2710"/>
      <c r="BE469" s="2710"/>
      <c r="BF469" s="2710"/>
      <c r="BG469" s="2710"/>
      <c r="BH469" s="2710"/>
      <c r="BI469" s="2710"/>
      <c r="BJ469" s="2710"/>
      <c r="BK469" s="2710"/>
      <c r="BL469" s="2710"/>
      <c r="BM469" s="2710"/>
      <c r="BN469" s="2710"/>
      <c r="BO469" s="2710"/>
      <c r="BP469" s="2710"/>
      <c r="BQ469" s="2710"/>
      <c r="BR469" s="2710"/>
      <c r="BS469" s="2710"/>
      <c r="BT469" s="2710"/>
    </row>
    <row r="470" spans="1:72" x14ac:dyDescent="0.25">
      <c r="A470" s="2710"/>
      <c r="B470" s="2710"/>
      <c r="C470" s="2710"/>
      <c r="D470" s="2710"/>
      <c r="E470" s="2710"/>
      <c r="F470" s="2710"/>
      <c r="G470" s="2710"/>
      <c r="H470" s="2710"/>
      <c r="I470" s="2710"/>
      <c r="J470" s="2710"/>
      <c r="K470" s="2710"/>
      <c r="L470" s="2710"/>
      <c r="M470" s="2710"/>
      <c r="N470" s="2710"/>
      <c r="O470" s="2710"/>
      <c r="P470" s="2710"/>
      <c r="Q470" s="2710"/>
      <c r="R470" s="2710"/>
      <c r="S470" s="2710"/>
      <c r="T470" s="2710"/>
      <c r="U470" s="2710"/>
      <c r="V470" s="2710"/>
      <c r="W470" s="2710"/>
      <c r="X470" s="2710"/>
      <c r="Y470" s="2710"/>
      <c r="Z470" s="2710"/>
      <c r="AA470" s="2710"/>
      <c r="AB470" s="2710"/>
      <c r="AC470" s="2710"/>
      <c r="AD470" s="2710"/>
      <c r="AE470" s="2710"/>
      <c r="AF470" s="2710"/>
      <c r="AG470" s="2710"/>
      <c r="AH470" s="2710"/>
      <c r="AI470" s="2710"/>
      <c r="AJ470" s="2710"/>
      <c r="AK470" s="2710"/>
      <c r="AL470" s="2710"/>
      <c r="AM470" s="2710"/>
      <c r="AN470" s="2710"/>
      <c r="AO470" s="2710"/>
      <c r="AP470" s="2710"/>
      <c r="AQ470" s="2710"/>
      <c r="AR470" s="2710"/>
      <c r="AS470" s="2710"/>
      <c r="AT470" s="2710"/>
      <c r="AU470" s="2710"/>
      <c r="AV470" s="2710"/>
      <c r="AW470" s="2710"/>
      <c r="AX470" s="2710"/>
      <c r="AY470" s="2710"/>
      <c r="AZ470" s="2710"/>
      <c r="BA470" s="2710"/>
      <c r="BB470" s="2710"/>
      <c r="BC470" s="2710"/>
      <c r="BD470" s="2710"/>
      <c r="BE470" s="2710"/>
      <c r="BF470" s="2710"/>
      <c r="BG470" s="2710"/>
      <c r="BH470" s="2710"/>
      <c r="BI470" s="2710"/>
      <c r="BJ470" s="2710"/>
      <c r="BK470" s="2710"/>
      <c r="BL470" s="2710"/>
      <c r="BM470" s="2710"/>
      <c r="BN470" s="2710"/>
      <c r="BO470" s="2710"/>
      <c r="BP470" s="2710"/>
      <c r="BQ470" s="2710"/>
      <c r="BR470" s="2710"/>
      <c r="BS470" s="2710"/>
      <c r="BT470" s="2710"/>
    </row>
    <row r="471" spans="1:72" x14ac:dyDescent="0.25">
      <c r="A471" s="2710"/>
      <c r="B471" s="2710"/>
      <c r="C471" s="2710"/>
      <c r="D471" s="2710"/>
      <c r="E471" s="2710"/>
      <c r="F471" s="2710"/>
      <c r="G471" s="2710"/>
      <c r="H471" s="2710"/>
      <c r="I471" s="2710"/>
      <c r="J471" s="2710"/>
      <c r="K471" s="2710"/>
      <c r="L471" s="2710"/>
      <c r="M471" s="2710"/>
      <c r="N471" s="2710"/>
      <c r="O471" s="2710"/>
      <c r="P471" s="2710"/>
      <c r="Q471" s="2710"/>
      <c r="R471" s="2710"/>
      <c r="S471" s="2710"/>
      <c r="T471" s="2710"/>
      <c r="U471" s="2710"/>
      <c r="V471" s="2710"/>
      <c r="W471" s="2710"/>
      <c r="X471" s="2710"/>
      <c r="Y471" s="2710"/>
      <c r="Z471" s="2710"/>
      <c r="AA471" s="2710"/>
      <c r="AB471" s="2710"/>
      <c r="AC471" s="2710"/>
      <c r="AD471" s="2710"/>
      <c r="AE471" s="2710"/>
      <c r="AF471" s="2710"/>
      <c r="AG471" s="2710"/>
      <c r="AH471" s="2710"/>
      <c r="AI471" s="2710"/>
      <c r="AJ471" s="2710"/>
      <c r="AK471" s="2710"/>
      <c r="AL471" s="2710"/>
      <c r="AM471" s="2710"/>
      <c r="AN471" s="2710"/>
      <c r="AO471" s="2710"/>
      <c r="AP471" s="2710"/>
      <c r="AQ471" s="2710"/>
      <c r="AR471" s="2710"/>
      <c r="AS471" s="2710"/>
      <c r="AT471" s="2710"/>
      <c r="AU471" s="2710"/>
      <c r="AV471" s="2710"/>
      <c r="AW471" s="2710"/>
      <c r="AX471" s="2710"/>
      <c r="AY471" s="2710"/>
      <c r="AZ471" s="2710"/>
      <c r="BA471" s="2710"/>
      <c r="BB471" s="2710"/>
      <c r="BC471" s="2710"/>
      <c r="BD471" s="2710"/>
      <c r="BE471" s="2710"/>
      <c r="BF471" s="2710"/>
      <c r="BG471" s="2710"/>
      <c r="BH471" s="2710"/>
      <c r="BI471" s="2710"/>
      <c r="BJ471" s="2710"/>
      <c r="BK471" s="2710"/>
      <c r="BL471" s="2710"/>
      <c r="BM471" s="2710"/>
      <c r="BN471" s="2710"/>
      <c r="BO471" s="2710"/>
      <c r="BP471" s="2710"/>
      <c r="BQ471" s="2710"/>
      <c r="BR471" s="2710"/>
      <c r="BS471" s="2710"/>
      <c r="BT471" s="2710"/>
    </row>
    <row r="472" spans="1:72" x14ac:dyDescent="0.25">
      <c r="A472" s="2710"/>
      <c r="B472" s="2710"/>
      <c r="C472" s="2710"/>
      <c r="D472" s="2710"/>
      <c r="E472" s="2710"/>
      <c r="F472" s="2710"/>
      <c r="G472" s="2710"/>
      <c r="H472" s="2710"/>
      <c r="I472" s="2710"/>
      <c r="J472" s="2710"/>
      <c r="K472" s="2710"/>
      <c r="L472" s="2710"/>
      <c r="M472" s="2710"/>
      <c r="N472" s="2710"/>
      <c r="O472" s="2710"/>
      <c r="P472" s="2710"/>
      <c r="Q472" s="2710"/>
      <c r="R472" s="2710"/>
      <c r="S472" s="2710"/>
      <c r="T472" s="2710"/>
      <c r="U472" s="2710"/>
      <c r="V472" s="2710"/>
      <c r="W472" s="2710"/>
      <c r="X472" s="2710"/>
      <c r="Y472" s="2710"/>
      <c r="Z472" s="2710"/>
      <c r="AA472" s="2710"/>
      <c r="AB472" s="2710"/>
      <c r="AC472" s="2710"/>
      <c r="AD472" s="2710"/>
      <c r="AE472" s="2710"/>
      <c r="AF472" s="2710"/>
      <c r="AG472" s="2710"/>
      <c r="AH472" s="2710"/>
      <c r="AI472" s="2710"/>
      <c r="AJ472" s="2710"/>
      <c r="AK472" s="2710"/>
      <c r="AL472" s="2710"/>
      <c r="AM472" s="2710"/>
      <c r="AN472" s="2710"/>
      <c r="AO472" s="2710"/>
      <c r="AP472" s="2710"/>
      <c r="AQ472" s="2710"/>
      <c r="AR472" s="2710"/>
      <c r="AS472" s="2710"/>
      <c r="AT472" s="2710"/>
      <c r="AU472" s="2710"/>
      <c r="AV472" s="2710"/>
      <c r="AW472" s="2710"/>
      <c r="AX472" s="2710"/>
      <c r="AY472" s="2710"/>
      <c r="AZ472" s="2710"/>
      <c r="BA472" s="2710"/>
      <c r="BB472" s="2710"/>
      <c r="BC472" s="2710"/>
      <c r="BD472" s="2710"/>
      <c r="BE472" s="2710"/>
      <c r="BF472" s="2710"/>
      <c r="BG472" s="2710"/>
      <c r="BH472" s="2710"/>
      <c r="BI472" s="2710"/>
      <c r="BJ472" s="2710"/>
      <c r="BK472" s="2710"/>
      <c r="BL472" s="2710"/>
      <c r="BM472" s="2710"/>
      <c r="BN472" s="2710"/>
      <c r="BO472" s="2710"/>
      <c r="BP472" s="2710"/>
      <c r="BQ472" s="2710"/>
      <c r="BR472" s="2710"/>
      <c r="BS472" s="2710"/>
      <c r="BT472" s="2710"/>
    </row>
    <row r="473" spans="1:72" x14ac:dyDescent="0.25">
      <c r="A473" s="2710"/>
      <c r="B473" s="2710"/>
      <c r="C473" s="2710"/>
      <c r="D473" s="2710"/>
      <c r="E473" s="2710"/>
      <c r="F473" s="2710"/>
      <c r="G473" s="2710"/>
      <c r="H473" s="2710"/>
      <c r="I473" s="2710"/>
      <c r="J473" s="2710"/>
      <c r="K473" s="2710"/>
      <c r="L473" s="2710"/>
      <c r="M473" s="2710"/>
      <c r="N473" s="2710"/>
      <c r="O473" s="2710"/>
      <c r="P473" s="2710"/>
      <c r="Q473" s="2710"/>
      <c r="R473" s="2710"/>
      <c r="S473" s="2710"/>
      <c r="T473" s="2710"/>
      <c r="U473" s="2710"/>
      <c r="V473" s="2710"/>
      <c r="W473" s="2710"/>
      <c r="X473" s="2710"/>
      <c r="Y473" s="2710"/>
      <c r="Z473" s="2710"/>
      <c r="AA473" s="2710"/>
      <c r="AB473" s="2710"/>
      <c r="AC473" s="2710"/>
      <c r="AD473" s="2710"/>
      <c r="AE473" s="2710"/>
      <c r="AF473" s="2710"/>
      <c r="AG473" s="2710"/>
      <c r="AH473" s="2710"/>
      <c r="AI473" s="2710"/>
      <c r="AJ473" s="2710"/>
      <c r="AK473" s="2710"/>
      <c r="AL473" s="2710"/>
      <c r="AM473" s="2710"/>
      <c r="AN473" s="2710"/>
      <c r="AO473" s="2710"/>
      <c r="AP473" s="2710"/>
      <c r="AQ473" s="2710"/>
      <c r="AR473" s="2710"/>
      <c r="AS473" s="2710"/>
      <c r="AT473" s="2710"/>
      <c r="AU473" s="2710"/>
      <c r="AV473" s="2710"/>
      <c r="AW473" s="2710"/>
      <c r="AX473" s="2710"/>
      <c r="AY473" s="2710"/>
      <c r="AZ473" s="2710"/>
      <c r="BA473" s="2710"/>
      <c r="BB473" s="2710"/>
      <c r="BC473" s="2710"/>
      <c r="BD473" s="2710"/>
      <c r="BE473" s="2710"/>
      <c r="BF473" s="2710"/>
      <c r="BG473" s="2710"/>
      <c r="BH473" s="2710"/>
      <c r="BI473" s="2710"/>
      <c r="BJ473" s="2710"/>
      <c r="BK473" s="2710"/>
      <c r="BL473" s="2710"/>
      <c r="BM473" s="2710"/>
      <c r="BN473" s="2710"/>
      <c r="BO473" s="2710"/>
      <c r="BP473" s="2710"/>
      <c r="BQ473" s="2710"/>
      <c r="BR473" s="2710"/>
      <c r="BS473" s="2710"/>
      <c r="BT473" s="2710"/>
    </row>
    <row r="474" spans="1:72" x14ac:dyDescent="0.25">
      <c r="A474" s="2710"/>
      <c r="B474" s="2710"/>
      <c r="C474" s="2710"/>
      <c r="D474" s="2710"/>
      <c r="E474" s="2710"/>
      <c r="F474" s="2710"/>
      <c r="G474" s="2710"/>
      <c r="H474" s="2710"/>
      <c r="I474" s="2710"/>
      <c r="J474" s="2710"/>
      <c r="K474" s="2710"/>
      <c r="L474" s="2710"/>
      <c r="M474" s="2710"/>
      <c r="N474" s="2710"/>
      <c r="O474" s="2710"/>
      <c r="P474" s="2710"/>
      <c r="Q474" s="2710"/>
      <c r="R474" s="2710"/>
      <c r="S474" s="2710"/>
      <c r="T474" s="2710"/>
      <c r="U474" s="2710"/>
      <c r="V474" s="2710"/>
      <c r="W474" s="2710"/>
      <c r="X474" s="2710"/>
      <c r="Y474" s="2710"/>
      <c r="Z474" s="2710"/>
      <c r="AA474" s="2710"/>
      <c r="AB474" s="2710"/>
      <c r="AC474" s="2710"/>
      <c r="AD474" s="2710"/>
      <c r="AE474" s="2710"/>
      <c r="AF474" s="2710"/>
      <c r="AG474" s="2710"/>
      <c r="AH474" s="2710"/>
      <c r="AI474" s="2710"/>
      <c r="AJ474" s="2710"/>
      <c r="AK474" s="2710"/>
      <c r="AL474" s="2710"/>
      <c r="AM474" s="2710"/>
      <c r="AN474" s="2710"/>
      <c r="AO474" s="2710"/>
      <c r="AP474" s="2710"/>
      <c r="AQ474" s="2710"/>
      <c r="AR474" s="2710"/>
      <c r="AS474" s="2710"/>
      <c r="AT474" s="2710"/>
      <c r="AU474" s="2710"/>
      <c r="AV474" s="2710"/>
      <c r="AW474" s="2710"/>
      <c r="AX474" s="2710"/>
      <c r="AY474" s="2710"/>
      <c r="AZ474" s="2710"/>
      <c r="BA474" s="2710"/>
      <c r="BB474" s="2710"/>
      <c r="BC474" s="2710"/>
      <c r="BD474" s="2710"/>
      <c r="BE474" s="2710"/>
      <c r="BF474" s="2710"/>
      <c r="BG474" s="2710"/>
      <c r="BH474" s="2710"/>
      <c r="BI474" s="2710"/>
      <c r="BJ474" s="2710"/>
      <c r="BK474" s="2710"/>
      <c r="BL474" s="2710"/>
      <c r="BM474" s="2710"/>
      <c r="BN474" s="2710"/>
      <c r="BO474" s="2710"/>
      <c r="BP474" s="2710"/>
      <c r="BQ474" s="2710"/>
      <c r="BR474" s="2710"/>
      <c r="BS474" s="2710"/>
      <c r="BT474" s="2710"/>
    </row>
    <row r="475" spans="1:72" x14ac:dyDescent="0.25">
      <c r="A475" s="2710"/>
      <c r="B475" s="2710"/>
      <c r="C475" s="2710"/>
      <c r="D475" s="2710"/>
      <c r="E475" s="2710"/>
      <c r="F475" s="2710"/>
      <c r="G475" s="2710"/>
      <c r="H475" s="2710"/>
      <c r="I475" s="2710"/>
      <c r="J475" s="2710"/>
      <c r="K475" s="2710"/>
      <c r="L475" s="2710"/>
      <c r="M475" s="2710"/>
      <c r="N475" s="2710"/>
      <c r="O475" s="2710"/>
      <c r="P475" s="2710"/>
      <c r="Q475" s="2710"/>
      <c r="R475" s="2710"/>
      <c r="S475" s="2710"/>
      <c r="T475" s="2710"/>
      <c r="U475" s="2710"/>
      <c r="V475" s="2710"/>
      <c r="W475" s="2710"/>
      <c r="X475" s="2710"/>
      <c r="Y475" s="2710"/>
      <c r="Z475" s="2710"/>
      <c r="AA475" s="2710"/>
      <c r="AB475" s="2710"/>
      <c r="AC475" s="2710"/>
      <c r="AD475" s="2710"/>
      <c r="AE475" s="2710"/>
      <c r="AF475" s="2710"/>
      <c r="AG475" s="2710"/>
      <c r="AH475" s="2710"/>
      <c r="AI475" s="2710"/>
      <c r="AJ475" s="2710"/>
      <c r="AK475" s="2710"/>
      <c r="AL475" s="2710"/>
      <c r="AM475" s="2710"/>
      <c r="AN475" s="2710"/>
      <c r="AO475" s="2710"/>
      <c r="AP475" s="2710"/>
      <c r="AQ475" s="2710"/>
      <c r="AR475" s="2710"/>
      <c r="AS475" s="2710"/>
      <c r="AT475" s="2710"/>
      <c r="AU475" s="2710"/>
      <c r="AV475" s="2710"/>
      <c r="AW475" s="2710"/>
      <c r="AX475" s="2710"/>
      <c r="AY475" s="2710"/>
      <c r="AZ475" s="2710"/>
      <c r="BA475" s="2710"/>
      <c r="BB475" s="2710"/>
      <c r="BC475" s="2710"/>
      <c r="BD475" s="2710"/>
      <c r="BE475" s="2710"/>
      <c r="BF475" s="2710"/>
      <c r="BG475" s="2710"/>
      <c r="BH475" s="2710"/>
      <c r="BI475" s="2710"/>
      <c r="BJ475" s="2710"/>
      <c r="BK475" s="2710"/>
      <c r="BL475" s="2710"/>
      <c r="BM475" s="2710"/>
      <c r="BN475" s="2710"/>
      <c r="BO475" s="2710"/>
      <c r="BP475" s="2710"/>
      <c r="BQ475" s="2710"/>
      <c r="BR475" s="2710"/>
      <c r="BS475" s="2710"/>
      <c r="BT475" s="2710"/>
    </row>
    <row r="476" spans="1:72" x14ac:dyDescent="0.25">
      <c r="A476" s="2710"/>
      <c r="B476" s="2710"/>
      <c r="C476" s="2710"/>
      <c r="D476" s="2710"/>
      <c r="E476" s="2710"/>
      <c r="F476" s="2710"/>
      <c r="G476" s="2710"/>
      <c r="H476" s="2710"/>
      <c r="I476" s="2710"/>
      <c r="J476" s="2710"/>
      <c r="K476" s="2710"/>
      <c r="L476" s="2710"/>
      <c r="M476" s="2710"/>
      <c r="N476" s="2710"/>
      <c r="O476" s="2710"/>
      <c r="P476" s="2710"/>
      <c r="Q476" s="2710"/>
      <c r="R476" s="2710"/>
      <c r="S476" s="2710"/>
      <c r="T476" s="2710"/>
      <c r="U476" s="2710"/>
      <c r="V476" s="2710"/>
      <c r="W476" s="2710"/>
      <c r="X476" s="2710"/>
      <c r="Y476" s="2710"/>
      <c r="Z476" s="2710"/>
      <c r="AA476" s="2710"/>
      <c r="AB476" s="2710"/>
      <c r="AC476" s="2710"/>
      <c r="AD476" s="2710"/>
      <c r="AE476" s="2710"/>
      <c r="AF476" s="2710"/>
      <c r="AG476" s="2710"/>
      <c r="AH476" s="2710"/>
      <c r="AI476" s="2710"/>
      <c r="AJ476" s="2710"/>
      <c r="AK476" s="2710"/>
      <c r="AL476" s="2710"/>
      <c r="AM476" s="2710"/>
      <c r="AN476" s="2710"/>
      <c r="AO476" s="2710"/>
      <c r="AP476" s="2710"/>
      <c r="AQ476" s="2710"/>
      <c r="AR476" s="2710"/>
      <c r="AS476" s="2710"/>
      <c r="AT476" s="2710"/>
      <c r="AU476" s="2710"/>
      <c r="AV476" s="2710"/>
      <c r="AW476" s="2710"/>
      <c r="AX476" s="2710"/>
      <c r="AY476" s="2710"/>
      <c r="AZ476" s="2710"/>
      <c r="BA476" s="2710"/>
      <c r="BB476" s="2710"/>
      <c r="BC476" s="2710"/>
      <c r="BD476" s="2710"/>
      <c r="BE476" s="2710"/>
      <c r="BF476" s="2710"/>
      <c r="BG476" s="2710"/>
      <c r="BH476" s="2710"/>
      <c r="BI476" s="2710"/>
      <c r="BJ476" s="2710"/>
      <c r="BK476" s="2710"/>
      <c r="BL476" s="2710"/>
      <c r="BM476" s="2710"/>
      <c r="BN476" s="2710"/>
      <c r="BO476" s="2710"/>
      <c r="BP476" s="2710"/>
      <c r="BQ476" s="2710"/>
      <c r="BR476" s="2710"/>
      <c r="BS476" s="2710"/>
      <c r="BT476" s="2710"/>
    </row>
    <row r="477" spans="1:72" x14ac:dyDescent="0.25">
      <c r="A477" s="2710"/>
      <c r="B477" s="2710"/>
      <c r="C477" s="2710"/>
      <c r="D477" s="2710"/>
      <c r="E477" s="2710"/>
      <c r="F477" s="2710"/>
      <c r="G477" s="2710"/>
      <c r="H477" s="2710"/>
      <c r="I477" s="2710"/>
      <c r="J477" s="2710"/>
      <c r="K477" s="2710"/>
      <c r="L477" s="2710"/>
      <c r="M477" s="2710"/>
      <c r="N477" s="2710"/>
      <c r="O477" s="2710"/>
      <c r="P477" s="2710"/>
      <c r="Q477" s="2710"/>
      <c r="R477" s="2710"/>
      <c r="S477" s="2710"/>
      <c r="T477" s="2710"/>
      <c r="U477" s="2710"/>
      <c r="V477" s="2710"/>
      <c r="W477" s="2710"/>
      <c r="X477" s="2710"/>
      <c r="Y477" s="2710"/>
      <c r="Z477" s="2710"/>
      <c r="AA477" s="2710"/>
      <c r="AB477" s="2710"/>
      <c r="AC477" s="2710"/>
      <c r="AD477" s="2710"/>
      <c r="AE477" s="2710"/>
      <c r="AF477" s="2710"/>
      <c r="AG477" s="2710"/>
      <c r="AH477" s="2710"/>
      <c r="AI477" s="2710"/>
      <c r="AJ477" s="2710"/>
      <c r="AK477" s="2710"/>
      <c r="AL477" s="2710"/>
      <c r="AM477" s="2710"/>
      <c r="AN477" s="2710"/>
      <c r="AO477" s="2710"/>
      <c r="AP477" s="2710"/>
      <c r="AQ477" s="2710"/>
      <c r="AR477" s="2710"/>
      <c r="AS477" s="2710"/>
      <c r="AT477" s="2710"/>
      <c r="AU477" s="2710"/>
      <c r="AV477" s="2710"/>
      <c r="AW477" s="2710"/>
      <c r="AX477" s="2710"/>
      <c r="AY477" s="2710"/>
      <c r="AZ477" s="2710"/>
      <c r="BA477" s="2710"/>
      <c r="BB477" s="2710"/>
      <c r="BC477" s="2710"/>
      <c r="BD477" s="2710"/>
      <c r="BE477" s="2710"/>
      <c r="BF477" s="2710"/>
      <c r="BG477" s="2710"/>
      <c r="BH477" s="2710"/>
      <c r="BI477" s="2710"/>
      <c r="BJ477" s="2710"/>
      <c r="BK477" s="2710"/>
      <c r="BL477" s="2710"/>
      <c r="BM477" s="2710"/>
      <c r="BN477" s="2710"/>
      <c r="BO477" s="2710"/>
      <c r="BP477" s="2710"/>
      <c r="BQ477" s="2710"/>
      <c r="BR477" s="2710"/>
      <c r="BS477" s="2710"/>
      <c r="BT477" s="2710"/>
    </row>
    <row r="478" spans="1:72" x14ac:dyDescent="0.25">
      <c r="A478" s="2710"/>
      <c r="B478" s="2710"/>
      <c r="C478" s="2710"/>
      <c r="D478" s="2710"/>
      <c r="E478" s="2710"/>
      <c r="F478" s="2710"/>
      <c r="G478" s="2710"/>
      <c r="H478" s="2710"/>
      <c r="I478" s="2710"/>
      <c r="J478" s="2710"/>
      <c r="K478" s="2710"/>
      <c r="L478" s="2710"/>
      <c r="M478" s="2710"/>
      <c r="N478" s="2710"/>
      <c r="O478" s="2710"/>
      <c r="P478" s="2710"/>
      <c r="Q478" s="2710"/>
      <c r="R478" s="2710"/>
      <c r="S478" s="2710"/>
      <c r="T478" s="2710"/>
      <c r="U478" s="2710"/>
      <c r="V478" s="2710"/>
      <c r="W478" s="2710"/>
      <c r="X478" s="2710"/>
      <c r="Y478" s="2710"/>
      <c r="Z478" s="2710"/>
      <c r="AA478" s="2710"/>
      <c r="AB478" s="2710"/>
      <c r="AC478" s="2710"/>
      <c r="AD478" s="2710"/>
      <c r="AE478" s="2710"/>
      <c r="AF478" s="2710"/>
      <c r="AG478" s="2710"/>
      <c r="AH478" s="2710"/>
      <c r="AI478" s="2710"/>
      <c r="AJ478" s="2710"/>
      <c r="AK478" s="2710"/>
      <c r="AL478" s="2710"/>
      <c r="AM478" s="2710"/>
      <c r="AN478" s="2710"/>
      <c r="AO478" s="2710"/>
      <c r="AP478" s="2710"/>
      <c r="AQ478" s="2710"/>
      <c r="AR478" s="2710"/>
      <c r="AS478" s="2710"/>
      <c r="AT478" s="2710"/>
      <c r="AU478" s="2710"/>
      <c r="AV478" s="2710"/>
      <c r="AW478" s="2710"/>
      <c r="AX478" s="2710"/>
      <c r="AY478" s="2710"/>
      <c r="AZ478" s="2710"/>
      <c r="BA478" s="2710"/>
      <c r="BB478" s="2710"/>
      <c r="BC478" s="2710"/>
      <c r="BD478" s="2710"/>
      <c r="BE478" s="2710"/>
      <c r="BF478" s="2710"/>
      <c r="BG478" s="2710"/>
      <c r="BH478" s="2710"/>
      <c r="BI478" s="2710"/>
      <c r="BJ478" s="2710"/>
      <c r="BK478" s="2710"/>
      <c r="BL478" s="2710"/>
      <c r="BM478" s="2710"/>
      <c r="BN478" s="2710"/>
      <c r="BO478" s="2710"/>
      <c r="BP478" s="2710"/>
      <c r="BQ478" s="2710"/>
      <c r="BR478" s="2710"/>
      <c r="BS478" s="2710"/>
      <c r="BT478" s="2710"/>
    </row>
    <row r="479" spans="1:72" x14ac:dyDescent="0.25">
      <c r="A479" s="2710"/>
      <c r="B479" s="2710"/>
      <c r="C479" s="2710"/>
      <c r="D479" s="2710"/>
      <c r="E479" s="2710"/>
      <c r="F479" s="2710"/>
      <c r="G479" s="2710"/>
      <c r="H479" s="2710"/>
      <c r="I479" s="2710"/>
      <c r="J479" s="2710"/>
      <c r="K479" s="2710"/>
      <c r="L479" s="2710"/>
      <c r="M479" s="2710"/>
      <c r="N479" s="2710"/>
      <c r="O479" s="2710"/>
      <c r="P479" s="2710"/>
      <c r="Q479" s="2710"/>
      <c r="R479" s="2710"/>
      <c r="S479" s="2710"/>
      <c r="T479" s="2710"/>
      <c r="U479" s="2710"/>
      <c r="V479" s="2710"/>
      <c r="W479" s="2710"/>
      <c r="X479" s="2710"/>
      <c r="Y479" s="2710"/>
      <c r="Z479" s="2710"/>
      <c r="AA479" s="2710"/>
      <c r="AB479" s="2710"/>
      <c r="AC479" s="2710"/>
      <c r="AD479" s="2710"/>
      <c r="AE479" s="2710"/>
      <c r="AF479" s="2710"/>
      <c r="AG479" s="2710"/>
      <c r="AH479" s="2710"/>
      <c r="AI479" s="2710"/>
      <c r="AJ479" s="2710"/>
      <c r="AK479" s="2710"/>
      <c r="AL479" s="2710"/>
      <c r="AM479" s="2710"/>
      <c r="AN479" s="2710"/>
      <c r="AO479" s="2710"/>
      <c r="AP479" s="2710"/>
      <c r="AQ479" s="2710"/>
      <c r="AR479" s="2710"/>
      <c r="AS479" s="2710"/>
      <c r="AT479" s="2710"/>
      <c r="AU479" s="2710"/>
      <c r="AV479" s="2710"/>
      <c r="AW479" s="2710"/>
      <c r="AX479" s="2710"/>
      <c r="AY479" s="2710"/>
      <c r="AZ479" s="2710"/>
      <c r="BA479" s="2710"/>
      <c r="BB479" s="2710"/>
      <c r="BC479" s="2710"/>
      <c r="BD479" s="2710"/>
      <c r="BE479" s="2710"/>
      <c r="BF479" s="2710"/>
      <c r="BG479" s="2710"/>
      <c r="BH479" s="2710"/>
      <c r="BI479" s="2710"/>
      <c r="BJ479" s="2710"/>
      <c r="BK479" s="2710"/>
      <c r="BL479" s="2710"/>
      <c r="BM479" s="2710"/>
      <c r="BN479" s="2710"/>
      <c r="BO479" s="2710"/>
      <c r="BP479" s="2710"/>
      <c r="BQ479" s="2710"/>
      <c r="BR479" s="2710"/>
      <c r="BS479" s="2710"/>
      <c r="BT479" s="2710"/>
    </row>
    <row r="480" spans="1:72" x14ac:dyDescent="0.25">
      <c r="A480" s="2710"/>
      <c r="B480" s="2710"/>
      <c r="C480" s="2710"/>
      <c r="D480" s="2710"/>
      <c r="E480" s="2710"/>
      <c r="F480" s="2710"/>
      <c r="G480" s="2710"/>
      <c r="H480" s="2710"/>
      <c r="I480" s="2710"/>
      <c r="J480" s="2710"/>
      <c r="K480" s="2710"/>
      <c r="L480" s="2710"/>
      <c r="M480" s="2710"/>
      <c r="N480" s="2710"/>
      <c r="O480" s="2710"/>
      <c r="P480" s="2710"/>
      <c r="Q480" s="2710"/>
      <c r="R480" s="2710"/>
      <c r="S480" s="2710"/>
      <c r="T480" s="2710"/>
      <c r="U480" s="2710"/>
      <c r="V480" s="2710"/>
      <c r="W480" s="2710"/>
      <c r="X480" s="2710"/>
      <c r="Y480" s="2710"/>
      <c r="Z480" s="2710"/>
      <c r="AA480" s="2710"/>
      <c r="AB480" s="2710"/>
      <c r="AC480" s="2710"/>
      <c r="AD480" s="2710"/>
      <c r="AE480" s="2710"/>
      <c r="AF480" s="2710"/>
      <c r="AG480" s="2710"/>
      <c r="AH480" s="2710"/>
      <c r="AI480" s="2710"/>
      <c r="AJ480" s="2710"/>
      <c r="AK480" s="2710"/>
      <c r="AL480" s="2710"/>
      <c r="AM480" s="2710"/>
      <c r="AN480" s="2710"/>
      <c r="AO480" s="2710"/>
      <c r="AP480" s="2710"/>
      <c r="AQ480" s="2710"/>
      <c r="AR480" s="2710"/>
      <c r="AS480" s="2710"/>
      <c r="AT480" s="2710"/>
      <c r="AU480" s="2710"/>
      <c r="AV480" s="2710"/>
      <c r="AW480" s="2710"/>
      <c r="AX480" s="2710"/>
      <c r="AY480" s="2710"/>
      <c r="AZ480" s="2710"/>
      <c r="BA480" s="2710"/>
      <c r="BB480" s="2710"/>
      <c r="BC480" s="2710"/>
      <c r="BD480" s="2710"/>
      <c r="BE480" s="2710"/>
      <c r="BF480" s="2710"/>
      <c r="BG480" s="2710"/>
      <c r="BH480" s="2710"/>
      <c r="BI480" s="2710"/>
      <c r="BJ480" s="2710"/>
      <c r="BK480" s="2710"/>
      <c r="BL480" s="2710"/>
      <c r="BM480" s="2710"/>
      <c r="BN480" s="2710"/>
      <c r="BO480" s="2710"/>
      <c r="BP480" s="2710"/>
      <c r="BQ480" s="2710"/>
      <c r="BR480" s="2710"/>
      <c r="BS480" s="2710"/>
      <c r="BT480" s="2710"/>
    </row>
    <row r="481" spans="1:72" x14ac:dyDescent="0.25">
      <c r="A481" s="2710"/>
      <c r="B481" s="2710"/>
      <c r="C481" s="2710"/>
      <c r="D481" s="2710"/>
      <c r="E481" s="2710"/>
      <c r="F481" s="2710"/>
      <c r="G481" s="2710"/>
      <c r="H481" s="2710"/>
      <c r="I481" s="2710"/>
      <c r="J481" s="2710"/>
      <c r="K481" s="2710"/>
      <c r="L481" s="2710"/>
      <c r="M481" s="2710"/>
      <c r="N481" s="2710"/>
      <c r="O481" s="2710"/>
      <c r="P481" s="2710"/>
      <c r="Q481" s="2710"/>
      <c r="R481" s="2710"/>
      <c r="S481" s="2710"/>
      <c r="T481" s="2710"/>
      <c r="U481" s="2710"/>
      <c r="V481" s="2710"/>
      <c r="W481" s="2710"/>
      <c r="X481" s="2710"/>
      <c r="Y481" s="2710"/>
      <c r="Z481" s="2710"/>
      <c r="AA481" s="2710"/>
      <c r="AB481" s="2710"/>
      <c r="AC481" s="2710"/>
      <c r="AD481" s="2710"/>
      <c r="AE481" s="2710"/>
      <c r="AF481" s="2710"/>
      <c r="AG481" s="2710"/>
      <c r="AH481" s="2710"/>
      <c r="AI481" s="2710"/>
      <c r="AJ481" s="2710"/>
      <c r="AK481" s="2710"/>
      <c r="AL481" s="2710"/>
      <c r="AM481" s="2710"/>
      <c r="AN481" s="2710"/>
      <c r="AO481" s="2710"/>
      <c r="AP481" s="2710"/>
      <c r="AQ481" s="2710"/>
      <c r="AR481" s="2710"/>
      <c r="AS481" s="2710"/>
      <c r="AT481" s="2710"/>
      <c r="AU481" s="2710"/>
      <c r="AV481" s="2710"/>
      <c r="AW481" s="2710"/>
      <c r="AX481" s="2710"/>
      <c r="AY481" s="2710"/>
      <c r="AZ481" s="2710"/>
      <c r="BA481" s="2710"/>
      <c r="BB481" s="2710"/>
      <c r="BC481" s="2710"/>
      <c r="BD481" s="2710"/>
      <c r="BE481" s="2710"/>
      <c r="BF481" s="2710"/>
      <c r="BG481" s="2710"/>
      <c r="BH481" s="2710"/>
      <c r="BI481" s="2710"/>
      <c r="BJ481" s="2710"/>
      <c r="BK481" s="2710"/>
      <c r="BL481" s="2710"/>
      <c r="BM481" s="2710"/>
      <c r="BN481" s="2710"/>
      <c r="BO481" s="2710"/>
      <c r="BP481" s="2710"/>
      <c r="BQ481" s="2710"/>
      <c r="BR481" s="2710"/>
      <c r="BS481" s="2710"/>
      <c r="BT481" s="2710"/>
    </row>
    <row r="482" spans="1:72" x14ac:dyDescent="0.25">
      <c r="A482" s="2710"/>
      <c r="B482" s="2710"/>
      <c r="C482" s="2710"/>
      <c r="D482" s="2710"/>
      <c r="E482" s="2710"/>
      <c r="F482" s="2710"/>
      <c r="G482" s="2710"/>
      <c r="H482" s="2710"/>
      <c r="I482" s="2710"/>
      <c r="J482" s="2710"/>
      <c r="K482" s="2710"/>
      <c r="L482" s="2710"/>
      <c r="M482" s="2710"/>
      <c r="N482" s="2710"/>
      <c r="O482" s="2710"/>
      <c r="P482" s="2710"/>
      <c r="Q482" s="2710"/>
      <c r="R482" s="2710"/>
      <c r="S482" s="2710"/>
      <c r="T482" s="2710"/>
      <c r="U482" s="2710"/>
      <c r="V482" s="2710"/>
      <c r="W482" s="2710"/>
      <c r="X482" s="2710"/>
      <c r="Y482" s="2710"/>
      <c r="Z482" s="2710"/>
      <c r="AA482" s="2710"/>
      <c r="AB482" s="2710"/>
      <c r="AC482" s="2710"/>
      <c r="AD482" s="2710"/>
      <c r="AE482" s="2710"/>
      <c r="AF482" s="2710"/>
      <c r="AG482" s="2710"/>
      <c r="AH482" s="2710"/>
      <c r="AI482" s="2710"/>
      <c r="AJ482" s="2710"/>
      <c r="AK482" s="2710"/>
      <c r="AL482" s="2710"/>
      <c r="AM482" s="2710"/>
      <c r="AN482" s="2710"/>
      <c r="AO482" s="2710"/>
      <c r="AP482" s="2710"/>
      <c r="AQ482" s="2710"/>
      <c r="AR482" s="2710"/>
      <c r="AS482" s="2710"/>
      <c r="AT482" s="2710"/>
      <c r="AU482" s="2710"/>
      <c r="AV482" s="2710"/>
      <c r="AW482" s="2710"/>
      <c r="AX482" s="2710"/>
      <c r="AY482" s="2710"/>
      <c r="AZ482" s="2710"/>
      <c r="BA482" s="2710"/>
      <c r="BB482" s="2710"/>
      <c r="BC482" s="2710"/>
      <c r="BD482" s="2710"/>
      <c r="BE482" s="2710"/>
      <c r="BF482" s="2710"/>
      <c r="BG482" s="2710"/>
      <c r="BH482" s="2710"/>
      <c r="BI482" s="2710"/>
      <c r="BJ482" s="2710"/>
      <c r="BK482" s="2710"/>
      <c r="BL482" s="2710"/>
      <c r="BM482" s="2710"/>
      <c r="BN482" s="2710"/>
      <c r="BO482" s="2710"/>
      <c r="BP482" s="2710"/>
      <c r="BQ482" s="2710"/>
      <c r="BR482" s="2710"/>
      <c r="BS482" s="2710"/>
      <c r="BT482" s="2710"/>
    </row>
    <row r="483" spans="1:72" x14ac:dyDescent="0.25">
      <c r="A483" s="2710"/>
      <c r="B483" s="2710"/>
      <c r="C483" s="2710"/>
      <c r="D483" s="2710"/>
      <c r="E483" s="2710"/>
      <c r="F483" s="2710"/>
      <c r="G483" s="2710"/>
      <c r="H483" s="2710"/>
      <c r="I483" s="2710"/>
      <c r="J483" s="2710"/>
      <c r="K483" s="2710"/>
      <c r="L483" s="2710"/>
      <c r="M483" s="2710"/>
      <c r="N483" s="2710"/>
      <c r="O483" s="2710"/>
      <c r="P483" s="2710"/>
      <c r="Q483" s="2710"/>
      <c r="R483" s="2710"/>
      <c r="S483" s="2710"/>
      <c r="T483" s="2710"/>
      <c r="U483" s="2710"/>
      <c r="V483" s="2710"/>
      <c r="W483" s="2710"/>
      <c r="X483" s="2710"/>
      <c r="Y483" s="2710"/>
      <c r="Z483" s="2710"/>
      <c r="AA483" s="2710"/>
      <c r="AB483" s="2710"/>
      <c r="AC483" s="2710"/>
      <c r="AD483" s="2710"/>
      <c r="AE483" s="2710"/>
      <c r="AF483" s="2710"/>
      <c r="AG483" s="2710"/>
      <c r="AH483" s="2710"/>
      <c r="AI483" s="2710"/>
      <c r="AJ483" s="2710"/>
      <c r="AK483" s="2710"/>
      <c r="AL483" s="2710"/>
      <c r="AM483" s="2710"/>
      <c r="AN483" s="2710"/>
      <c r="AO483" s="2710"/>
      <c r="AP483" s="2710"/>
      <c r="AQ483" s="2710"/>
      <c r="AR483" s="2710"/>
      <c r="AS483" s="2710"/>
      <c r="AT483" s="2710"/>
      <c r="AU483" s="2710"/>
      <c r="AV483" s="2710"/>
      <c r="AW483" s="2710"/>
      <c r="AX483" s="2710"/>
      <c r="AY483" s="2710"/>
      <c r="AZ483" s="2710"/>
      <c r="BA483" s="2710"/>
      <c r="BB483" s="2710"/>
      <c r="BC483" s="2710"/>
      <c r="BD483" s="2710"/>
      <c r="BE483" s="2710"/>
      <c r="BF483" s="2710"/>
      <c r="BG483" s="2710"/>
      <c r="BH483" s="2710"/>
      <c r="BI483" s="2710"/>
      <c r="BJ483" s="2710"/>
      <c r="BK483" s="2710"/>
      <c r="BL483" s="2710"/>
      <c r="BM483" s="2710"/>
      <c r="BN483" s="2710"/>
      <c r="BO483" s="2710"/>
      <c r="BP483" s="2710"/>
      <c r="BQ483" s="2710"/>
      <c r="BR483" s="2710"/>
      <c r="BS483" s="2710"/>
      <c r="BT483" s="2710"/>
    </row>
    <row r="484" spans="1:72" x14ac:dyDescent="0.25">
      <c r="A484" s="2710"/>
      <c r="B484" s="2710"/>
      <c r="C484" s="2710"/>
      <c r="D484" s="2710"/>
      <c r="E484" s="2710"/>
      <c r="F484" s="2710"/>
      <c r="G484" s="2710"/>
      <c r="H484" s="2710"/>
      <c r="I484" s="2710"/>
      <c r="J484" s="2710"/>
      <c r="K484" s="2710"/>
      <c r="L484" s="2710"/>
      <c r="M484" s="2710"/>
      <c r="N484" s="2710"/>
      <c r="O484" s="2710"/>
      <c r="P484" s="2710"/>
      <c r="Q484" s="2710"/>
      <c r="R484" s="2710"/>
      <c r="S484" s="2710"/>
      <c r="T484" s="2710"/>
      <c r="U484" s="2710"/>
      <c r="V484" s="2710"/>
      <c r="W484" s="2710"/>
      <c r="X484" s="2710"/>
      <c r="Y484" s="2710"/>
      <c r="Z484" s="2710"/>
      <c r="AA484" s="2710"/>
      <c r="AB484" s="2710"/>
      <c r="AC484" s="2710"/>
      <c r="AD484" s="2710"/>
      <c r="AE484" s="2710"/>
      <c r="AF484" s="2710"/>
      <c r="AG484" s="2710"/>
      <c r="AH484" s="2710"/>
      <c r="AI484" s="2710"/>
      <c r="AJ484" s="2710"/>
      <c r="AK484" s="2710"/>
      <c r="AL484" s="2710"/>
      <c r="AM484" s="2710"/>
      <c r="AN484" s="2710"/>
      <c r="AO484" s="2710"/>
      <c r="AP484" s="2710"/>
      <c r="AQ484" s="2710"/>
      <c r="AR484" s="2710"/>
      <c r="AS484" s="2710"/>
      <c r="AT484" s="2710"/>
      <c r="AU484" s="2710"/>
      <c r="AV484" s="2710"/>
      <c r="AW484" s="2710"/>
      <c r="AX484" s="2710"/>
      <c r="AY484" s="2710"/>
      <c r="AZ484" s="2710"/>
      <c r="BA484" s="2710"/>
      <c r="BB484" s="2710"/>
      <c r="BC484" s="2710"/>
      <c r="BD484" s="2710"/>
      <c r="BE484" s="2710"/>
      <c r="BF484" s="2710"/>
      <c r="BG484" s="2710"/>
      <c r="BH484" s="2710"/>
      <c r="BI484" s="2710"/>
      <c r="BJ484" s="2710"/>
      <c r="BK484" s="2710"/>
      <c r="BL484" s="2710"/>
      <c r="BM484" s="2710"/>
      <c r="BN484" s="2710"/>
      <c r="BO484" s="2710"/>
      <c r="BP484" s="2710"/>
      <c r="BQ484" s="2710"/>
      <c r="BR484" s="2710"/>
      <c r="BS484" s="2710"/>
      <c r="BT484" s="2710"/>
    </row>
    <row r="485" spans="1:72" x14ac:dyDescent="0.25">
      <c r="A485" s="2710"/>
      <c r="B485" s="2710"/>
      <c r="C485" s="2710"/>
      <c r="D485" s="2710"/>
      <c r="E485" s="2710"/>
      <c r="F485" s="2710"/>
      <c r="G485" s="2710"/>
      <c r="H485" s="2710"/>
      <c r="I485" s="2710"/>
      <c r="J485" s="2710"/>
      <c r="K485" s="2710"/>
      <c r="L485" s="2710"/>
      <c r="M485" s="2710"/>
      <c r="N485" s="2710"/>
      <c r="O485" s="2710"/>
      <c r="P485" s="2710"/>
      <c r="Q485" s="2710"/>
      <c r="R485" s="2710"/>
      <c r="S485" s="2710"/>
      <c r="T485" s="2710"/>
      <c r="U485" s="2710"/>
      <c r="V485" s="2710"/>
      <c r="W485" s="2710"/>
      <c r="X485" s="2710"/>
      <c r="Y485" s="2710"/>
      <c r="Z485" s="2710"/>
      <c r="AA485" s="2710"/>
      <c r="AB485" s="2710"/>
      <c r="AC485" s="2710"/>
      <c r="AD485" s="2710"/>
      <c r="AE485" s="2710"/>
      <c r="AF485" s="2710"/>
      <c r="AG485" s="2710"/>
      <c r="AH485" s="2710"/>
      <c r="AI485" s="2710"/>
      <c r="AJ485" s="2710"/>
      <c r="AK485" s="2710"/>
      <c r="AL485" s="2710"/>
      <c r="AM485" s="2710"/>
      <c r="AN485" s="2710"/>
      <c r="AO485" s="2710"/>
      <c r="AP485" s="2710"/>
      <c r="AQ485" s="2710"/>
      <c r="AR485" s="2710"/>
      <c r="AS485" s="2710"/>
      <c r="AT485" s="2710"/>
      <c r="AU485" s="2710"/>
      <c r="AV485" s="2710"/>
      <c r="AW485" s="2710"/>
      <c r="AX485" s="2710"/>
      <c r="AY485" s="2710"/>
      <c r="AZ485" s="2710"/>
      <c r="BA485" s="2710"/>
      <c r="BB485" s="2710"/>
      <c r="BC485" s="2710"/>
      <c r="BD485" s="2710"/>
      <c r="BE485" s="2710"/>
      <c r="BF485" s="2710"/>
      <c r="BG485" s="2710"/>
      <c r="BH485" s="2710"/>
      <c r="BI485" s="2710"/>
      <c r="BJ485" s="2710"/>
      <c r="BK485" s="2710"/>
      <c r="BL485" s="2710"/>
      <c r="BM485" s="2710"/>
      <c r="BN485" s="2710"/>
      <c r="BO485" s="2710"/>
      <c r="BP485" s="2710"/>
      <c r="BQ485" s="2710"/>
      <c r="BR485" s="2710"/>
      <c r="BS485" s="2710"/>
      <c r="BT485" s="2710"/>
    </row>
    <row r="486" spans="1:72" x14ac:dyDescent="0.25">
      <c r="A486" s="2710"/>
      <c r="B486" s="2710"/>
      <c r="C486" s="2710"/>
      <c r="D486" s="2710"/>
      <c r="E486" s="2710"/>
      <c r="F486" s="2710"/>
      <c r="G486" s="2710"/>
      <c r="H486" s="2710"/>
      <c r="I486" s="2710"/>
      <c r="J486" s="2710"/>
      <c r="K486" s="2710"/>
      <c r="L486" s="2710"/>
      <c r="M486" s="2710"/>
      <c r="N486" s="2710"/>
      <c r="O486" s="2710"/>
      <c r="P486" s="2710"/>
      <c r="Q486" s="2710"/>
      <c r="R486" s="2710"/>
      <c r="S486" s="2710"/>
      <c r="T486" s="2710"/>
      <c r="U486" s="2710"/>
      <c r="V486" s="2710"/>
      <c r="W486" s="2710"/>
      <c r="X486" s="2710"/>
      <c r="Y486" s="2710"/>
      <c r="Z486" s="2710"/>
      <c r="AA486" s="2710"/>
      <c r="AB486" s="2710"/>
      <c r="AC486" s="2710"/>
      <c r="AD486" s="2710"/>
      <c r="AE486" s="2710"/>
      <c r="AF486" s="2710"/>
      <c r="AG486" s="2710"/>
      <c r="AH486" s="2710"/>
      <c r="AI486" s="2710"/>
      <c r="AJ486" s="2710"/>
      <c r="AK486" s="2710"/>
      <c r="AL486" s="2710"/>
      <c r="AM486" s="2710"/>
      <c r="AN486" s="2710"/>
      <c r="AO486" s="2710"/>
      <c r="AP486" s="2710"/>
      <c r="AQ486" s="2710"/>
      <c r="AR486" s="2710"/>
      <c r="AS486" s="2710"/>
      <c r="AT486" s="2710"/>
      <c r="AU486" s="2710"/>
      <c r="AV486" s="2710"/>
      <c r="AW486" s="2710"/>
      <c r="AX486" s="2710"/>
      <c r="AY486" s="2710"/>
      <c r="AZ486" s="2710"/>
      <c r="BA486" s="2710"/>
      <c r="BB486" s="2710"/>
      <c r="BC486" s="2710"/>
      <c r="BD486" s="2710"/>
      <c r="BE486" s="2710"/>
      <c r="BF486" s="2710"/>
      <c r="BG486" s="2710"/>
      <c r="BH486" s="2710"/>
      <c r="BI486" s="2710"/>
      <c r="BJ486" s="2710"/>
      <c r="BK486" s="2710"/>
      <c r="BL486" s="2710"/>
      <c r="BM486" s="2710"/>
      <c r="BN486" s="2710"/>
      <c r="BO486" s="2710"/>
      <c r="BP486" s="2710"/>
      <c r="BQ486" s="2710"/>
      <c r="BR486" s="2710"/>
      <c r="BS486" s="2710"/>
      <c r="BT486" s="2710"/>
    </row>
    <row r="487" spans="1:72" x14ac:dyDescent="0.25">
      <c r="A487" s="2710"/>
      <c r="B487" s="2710"/>
      <c r="C487" s="2710"/>
      <c r="D487" s="2710"/>
      <c r="E487" s="2710"/>
      <c r="F487" s="2710"/>
      <c r="G487" s="2710"/>
      <c r="H487" s="2710"/>
      <c r="I487" s="2710"/>
      <c r="J487" s="2710"/>
      <c r="K487" s="2710"/>
      <c r="L487" s="2710"/>
      <c r="M487" s="2710"/>
      <c r="N487" s="2710"/>
      <c r="O487" s="2710"/>
      <c r="P487" s="2710"/>
      <c r="Q487" s="2710"/>
      <c r="R487" s="2710"/>
      <c r="S487" s="2710"/>
      <c r="T487" s="2710"/>
      <c r="U487" s="2710"/>
      <c r="V487" s="2710"/>
      <c r="W487" s="2710"/>
      <c r="X487" s="2710"/>
      <c r="Y487" s="2710"/>
      <c r="Z487" s="2710"/>
      <c r="AA487" s="2710"/>
      <c r="AB487" s="2710"/>
      <c r="AC487" s="2710"/>
      <c r="AD487" s="2710"/>
      <c r="AE487" s="2710"/>
      <c r="AF487" s="2710"/>
      <c r="AG487" s="2710"/>
      <c r="AH487" s="2710"/>
      <c r="AI487" s="2710"/>
      <c r="AJ487" s="2710"/>
      <c r="AK487" s="2710"/>
      <c r="AL487" s="2710"/>
      <c r="AM487" s="2710"/>
      <c r="AN487" s="2710"/>
      <c r="AO487" s="2710"/>
      <c r="AP487" s="2710"/>
      <c r="AQ487" s="2710"/>
      <c r="AR487" s="2710"/>
      <c r="AS487" s="2710"/>
      <c r="AT487" s="2710"/>
      <c r="AU487" s="2710"/>
      <c r="AV487" s="2710"/>
      <c r="AW487" s="2710"/>
      <c r="AX487" s="2710"/>
      <c r="AY487" s="2710"/>
      <c r="AZ487" s="2710"/>
      <c r="BA487" s="2710"/>
      <c r="BB487" s="2710"/>
      <c r="BC487" s="2710"/>
      <c r="BD487" s="2710"/>
      <c r="BE487" s="2710"/>
      <c r="BF487" s="2710"/>
      <c r="BG487" s="2710"/>
      <c r="BH487" s="2710"/>
      <c r="BI487" s="2710"/>
      <c r="BJ487" s="2710"/>
      <c r="BK487" s="2710"/>
      <c r="BL487" s="2710"/>
      <c r="BM487" s="2710"/>
      <c r="BN487" s="2710"/>
      <c r="BO487" s="2710"/>
      <c r="BP487" s="2710"/>
      <c r="BQ487" s="2710"/>
      <c r="BR487" s="2710"/>
      <c r="BS487" s="2710"/>
      <c r="BT487" s="2710"/>
    </row>
    <row r="488" spans="1:72" x14ac:dyDescent="0.25">
      <c r="A488" s="2710"/>
      <c r="B488" s="2710"/>
      <c r="C488" s="2710"/>
      <c r="D488" s="2710"/>
      <c r="E488" s="2710"/>
      <c r="F488" s="2710"/>
      <c r="G488" s="2710"/>
      <c r="H488" s="2710"/>
      <c r="I488" s="2710"/>
      <c r="J488" s="2710"/>
      <c r="K488" s="2710"/>
      <c r="L488" s="2710"/>
      <c r="M488" s="2710"/>
      <c r="N488" s="2710"/>
      <c r="O488" s="2710"/>
      <c r="P488" s="2710"/>
      <c r="Q488" s="2710"/>
      <c r="R488" s="2710"/>
      <c r="S488" s="2710"/>
      <c r="T488" s="2710"/>
      <c r="U488" s="2710"/>
      <c r="V488" s="2710"/>
      <c r="W488" s="2710"/>
      <c r="X488" s="2710"/>
      <c r="Y488" s="2710"/>
      <c r="Z488" s="2710"/>
      <c r="AA488" s="2710"/>
      <c r="AB488" s="2710"/>
      <c r="AC488" s="2710"/>
      <c r="AD488" s="2710"/>
      <c r="AE488" s="2710"/>
      <c r="AF488" s="2710"/>
      <c r="AG488" s="2710"/>
      <c r="AH488" s="2710"/>
      <c r="AI488" s="2710"/>
      <c r="AJ488" s="2710"/>
      <c r="AK488" s="2710"/>
      <c r="AL488" s="2710"/>
      <c r="AM488" s="2710"/>
      <c r="AN488" s="2710"/>
      <c r="AO488" s="2710"/>
      <c r="AP488" s="2710"/>
      <c r="AQ488" s="2710"/>
      <c r="AR488" s="2710"/>
      <c r="AS488" s="2710"/>
      <c r="AT488" s="2710"/>
      <c r="AU488" s="2710"/>
      <c r="AV488" s="2710"/>
      <c r="AW488" s="2710"/>
      <c r="AX488" s="2710"/>
      <c r="AY488" s="2710"/>
      <c r="AZ488" s="2710"/>
      <c r="BA488" s="2710"/>
      <c r="BB488" s="2710"/>
      <c r="BC488" s="2710"/>
      <c r="BD488" s="2710"/>
      <c r="BE488" s="2710"/>
      <c r="BF488" s="2710"/>
      <c r="BG488" s="2710"/>
      <c r="BH488" s="2710"/>
      <c r="BI488" s="2710"/>
      <c r="BJ488" s="2710"/>
      <c r="BK488" s="2710"/>
      <c r="BL488" s="2710"/>
      <c r="BM488" s="2710"/>
      <c r="BN488" s="2710"/>
      <c r="BO488" s="2710"/>
      <c r="BP488" s="2710"/>
      <c r="BQ488" s="2710"/>
      <c r="BR488" s="2710"/>
      <c r="BS488" s="2710"/>
      <c r="BT488" s="2710"/>
    </row>
    <row r="489" spans="1:72" x14ac:dyDescent="0.25">
      <c r="A489" s="2710"/>
      <c r="B489" s="2710"/>
      <c r="C489" s="2710"/>
      <c r="D489" s="2710"/>
      <c r="E489" s="2710"/>
      <c r="F489" s="2710"/>
      <c r="G489" s="2710"/>
      <c r="H489" s="2710"/>
      <c r="I489" s="2710"/>
      <c r="J489" s="2710"/>
      <c r="K489" s="2710"/>
      <c r="L489" s="2710"/>
      <c r="M489" s="2710"/>
      <c r="N489" s="2710"/>
      <c r="O489" s="2710"/>
      <c r="P489" s="2710"/>
      <c r="Q489" s="2710"/>
      <c r="R489" s="2710"/>
      <c r="S489" s="2710"/>
      <c r="T489" s="2710"/>
      <c r="U489" s="2710"/>
      <c r="V489" s="2710"/>
      <c r="W489" s="2710"/>
      <c r="X489" s="2710"/>
      <c r="Y489" s="2710"/>
      <c r="Z489" s="2710"/>
      <c r="AA489" s="2710"/>
      <c r="AB489" s="2710"/>
      <c r="AC489" s="2710"/>
      <c r="AD489" s="2710"/>
      <c r="AE489" s="2710"/>
      <c r="AF489" s="2710"/>
      <c r="AG489" s="2710"/>
      <c r="AH489" s="2710"/>
      <c r="AI489" s="2710"/>
      <c r="AJ489" s="2710"/>
      <c r="AK489" s="2710"/>
      <c r="AL489" s="2710"/>
      <c r="AM489" s="2710"/>
      <c r="AN489" s="2710"/>
      <c r="AO489" s="2710"/>
      <c r="AP489" s="2710"/>
      <c r="AQ489" s="2710"/>
      <c r="AR489" s="2710"/>
      <c r="AS489" s="2710"/>
      <c r="AT489" s="2710"/>
      <c r="AU489" s="2710"/>
      <c r="AV489" s="2710"/>
      <c r="AW489" s="2710"/>
      <c r="AX489" s="2710"/>
      <c r="AY489" s="2710"/>
      <c r="AZ489" s="2710"/>
      <c r="BA489" s="2710"/>
      <c r="BB489" s="2710"/>
      <c r="BC489" s="2710"/>
      <c r="BD489" s="2710"/>
      <c r="BE489" s="2710"/>
      <c r="BF489" s="2710"/>
      <c r="BG489" s="2710"/>
      <c r="BH489" s="2710"/>
      <c r="BI489" s="2710"/>
      <c r="BJ489" s="2710"/>
      <c r="BK489" s="2710"/>
      <c r="BL489" s="2710"/>
      <c r="BM489" s="2710"/>
      <c r="BN489" s="2710"/>
      <c r="BO489" s="2710"/>
      <c r="BP489" s="2710"/>
      <c r="BQ489" s="2710"/>
      <c r="BR489" s="2710"/>
      <c r="BS489" s="2710"/>
      <c r="BT489" s="2710"/>
    </row>
    <row r="490" spans="1:72" x14ac:dyDescent="0.25">
      <c r="A490" s="2710"/>
      <c r="B490" s="2710"/>
      <c r="C490" s="2710"/>
      <c r="D490" s="2710"/>
      <c r="E490" s="2710"/>
      <c r="F490" s="2710"/>
      <c r="G490" s="2710"/>
      <c r="H490" s="2710"/>
      <c r="I490" s="2710"/>
      <c r="J490" s="2710"/>
      <c r="K490" s="2710"/>
      <c r="L490" s="2710"/>
      <c r="M490" s="2710"/>
      <c r="N490" s="2710"/>
      <c r="O490" s="2710"/>
      <c r="P490" s="2710"/>
      <c r="Q490" s="2710"/>
      <c r="R490" s="2710"/>
      <c r="S490" s="2710"/>
      <c r="T490" s="2710"/>
      <c r="U490" s="2710"/>
      <c r="V490" s="2710"/>
      <c r="W490" s="2710"/>
      <c r="X490" s="2710"/>
      <c r="Y490" s="2710"/>
      <c r="Z490" s="2710"/>
      <c r="AA490" s="2710"/>
      <c r="AB490" s="2710"/>
      <c r="AC490" s="2710"/>
      <c r="AD490" s="2710"/>
      <c r="AE490" s="2710"/>
      <c r="AF490" s="2710"/>
      <c r="AG490" s="2710"/>
      <c r="AH490" s="2710"/>
      <c r="AI490" s="2710"/>
      <c r="AJ490" s="2710"/>
      <c r="AK490" s="2710"/>
      <c r="AL490" s="2710"/>
      <c r="AM490" s="2710"/>
      <c r="AN490" s="2710"/>
      <c r="AO490" s="2710"/>
      <c r="AP490" s="2710"/>
      <c r="AQ490" s="2710"/>
      <c r="AR490" s="2710"/>
      <c r="AS490" s="2710"/>
      <c r="AT490" s="2710"/>
      <c r="AU490" s="2710"/>
      <c r="AV490" s="2710"/>
      <c r="AW490" s="2710"/>
      <c r="AX490" s="2710"/>
      <c r="AY490" s="2710"/>
      <c r="AZ490" s="2710"/>
      <c r="BA490" s="2710"/>
      <c r="BB490" s="2710"/>
      <c r="BC490" s="2710"/>
      <c r="BD490" s="2710"/>
      <c r="BE490" s="2710"/>
      <c r="BF490" s="2710"/>
      <c r="BG490" s="2710"/>
      <c r="BH490" s="2710"/>
      <c r="BI490" s="2710"/>
      <c r="BJ490" s="2710"/>
      <c r="BK490" s="2710"/>
      <c r="BL490" s="2710"/>
      <c r="BM490" s="2710"/>
      <c r="BN490" s="2710"/>
      <c r="BO490" s="2710"/>
      <c r="BP490" s="2710"/>
      <c r="BQ490" s="2710"/>
      <c r="BR490" s="2710"/>
      <c r="BS490" s="2710"/>
      <c r="BT490" s="2710"/>
    </row>
    <row r="491" spans="1:72" x14ac:dyDescent="0.25">
      <c r="A491" s="2710"/>
      <c r="B491" s="2710"/>
      <c r="C491" s="2710"/>
      <c r="D491" s="2710"/>
      <c r="E491" s="2710"/>
      <c r="F491" s="2710"/>
      <c r="G491" s="2710"/>
      <c r="H491" s="2710"/>
      <c r="I491" s="2710"/>
      <c r="J491" s="2710"/>
      <c r="K491" s="2710"/>
      <c r="L491" s="2710"/>
      <c r="M491" s="2710"/>
      <c r="N491" s="2710"/>
      <c r="O491" s="2710"/>
      <c r="P491" s="2710"/>
      <c r="Q491" s="2710"/>
      <c r="R491" s="2710"/>
      <c r="S491" s="2710"/>
      <c r="T491" s="2710"/>
      <c r="U491" s="2710"/>
      <c r="V491" s="2710"/>
      <c r="W491" s="2710"/>
      <c r="X491" s="2710"/>
      <c r="Y491" s="2710"/>
      <c r="Z491" s="2710"/>
      <c r="AA491" s="2710"/>
      <c r="AB491" s="2710"/>
      <c r="AC491" s="2710"/>
      <c r="AD491" s="2710"/>
      <c r="AE491" s="2710"/>
      <c r="AF491" s="2710"/>
      <c r="AG491" s="2710"/>
      <c r="AH491" s="2710"/>
      <c r="AI491" s="2710"/>
      <c r="AJ491" s="2710"/>
      <c r="AK491" s="2710"/>
      <c r="AL491" s="2710"/>
      <c r="AM491" s="2710"/>
      <c r="AN491" s="2710"/>
      <c r="AO491" s="2710"/>
      <c r="AP491" s="2710"/>
      <c r="AQ491" s="2710"/>
      <c r="AR491" s="2710"/>
      <c r="AS491" s="2710"/>
      <c r="AT491" s="2710"/>
      <c r="AU491" s="2710"/>
      <c r="AV491" s="2710"/>
      <c r="AW491" s="2710"/>
      <c r="AX491" s="2710"/>
      <c r="AY491" s="2710"/>
      <c r="AZ491" s="2710"/>
      <c r="BA491" s="2710"/>
      <c r="BB491" s="2710"/>
      <c r="BC491" s="2710"/>
      <c r="BD491" s="2710"/>
      <c r="BE491" s="2710"/>
      <c r="BF491" s="2710"/>
      <c r="BG491" s="2710"/>
      <c r="BH491" s="2710"/>
      <c r="BI491" s="2710"/>
      <c r="BJ491" s="2710"/>
      <c r="BK491" s="2710"/>
      <c r="BL491" s="2710"/>
      <c r="BM491" s="2710"/>
      <c r="BN491" s="2710"/>
      <c r="BO491" s="2710"/>
      <c r="BP491" s="2710"/>
      <c r="BQ491" s="2710"/>
      <c r="BR491" s="2710"/>
      <c r="BS491" s="2710"/>
      <c r="BT491" s="2710"/>
    </row>
    <row r="492" spans="1:72" x14ac:dyDescent="0.25">
      <c r="A492" s="2710"/>
      <c r="B492" s="2710"/>
      <c r="C492" s="2710"/>
      <c r="D492" s="2710"/>
      <c r="E492" s="2710"/>
      <c r="F492" s="2710"/>
      <c r="G492" s="2710"/>
      <c r="H492" s="2710"/>
      <c r="I492" s="2710"/>
      <c r="J492" s="2710"/>
      <c r="K492" s="2710"/>
      <c r="L492" s="2710"/>
      <c r="M492" s="2710"/>
      <c r="N492" s="2710"/>
      <c r="O492" s="2710"/>
      <c r="P492" s="2710"/>
      <c r="Q492" s="2710"/>
      <c r="R492" s="2710"/>
      <c r="S492" s="2710"/>
      <c r="T492" s="2710"/>
      <c r="U492" s="2710"/>
      <c r="V492" s="2710"/>
      <c r="W492" s="2710"/>
      <c r="X492" s="2710"/>
      <c r="Y492" s="2710"/>
      <c r="Z492" s="2710"/>
      <c r="AA492" s="2710"/>
      <c r="AB492" s="2710"/>
      <c r="AC492" s="2710"/>
      <c r="AD492" s="2710"/>
      <c r="AE492" s="2710"/>
      <c r="AF492" s="2710"/>
      <c r="AG492" s="2710"/>
      <c r="AH492" s="2710"/>
      <c r="AI492" s="2710"/>
      <c r="AJ492" s="2710"/>
      <c r="AK492" s="2710"/>
      <c r="AL492" s="2710"/>
      <c r="AM492" s="2710"/>
      <c r="AN492" s="2710"/>
      <c r="AO492" s="2710"/>
      <c r="AP492" s="2710"/>
      <c r="AQ492" s="2710"/>
      <c r="AR492" s="2710"/>
      <c r="AS492" s="2710"/>
      <c r="AT492" s="2710"/>
      <c r="AU492" s="2710"/>
      <c r="AV492" s="2710"/>
      <c r="AW492" s="2710"/>
      <c r="AX492" s="2710"/>
      <c r="AY492" s="2710"/>
      <c r="AZ492" s="2710"/>
      <c r="BA492" s="2710"/>
      <c r="BB492" s="2710"/>
      <c r="BC492" s="2710"/>
      <c r="BD492" s="2710"/>
      <c r="BE492" s="2710"/>
      <c r="BF492" s="2710"/>
      <c r="BG492" s="2710"/>
      <c r="BH492" s="2710"/>
      <c r="BI492" s="2710"/>
      <c r="BJ492" s="2710"/>
      <c r="BK492" s="2710"/>
      <c r="BL492" s="2710"/>
      <c r="BM492" s="2710"/>
      <c r="BN492" s="2710"/>
      <c r="BO492" s="2710"/>
      <c r="BP492" s="2710"/>
      <c r="BQ492" s="2710"/>
      <c r="BR492" s="2710"/>
      <c r="BS492" s="2710"/>
      <c r="BT492" s="2710"/>
    </row>
    <row r="493" spans="1:72" x14ac:dyDescent="0.25">
      <c r="A493" s="2710"/>
      <c r="B493" s="2710"/>
      <c r="C493" s="2710"/>
      <c r="D493" s="2710"/>
      <c r="E493" s="2710"/>
      <c r="F493" s="2710"/>
      <c r="G493" s="2710"/>
      <c r="H493" s="2710"/>
      <c r="I493" s="2710"/>
      <c r="J493" s="2710"/>
      <c r="K493" s="2710"/>
      <c r="L493" s="2710"/>
      <c r="M493" s="2710"/>
      <c r="N493" s="2710"/>
      <c r="O493" s="2710"/>
      <c r="P493" s="2710"/>
      <c r="Q493" s="2710"/>
      <c r="R493" s="2710"/>
      <c r="S493" s="2710"/>
      <c r="T493" s="2710"/>
      <c r="U493" s="2710"/>
      <c r="V493" s="2710"/>
      <c r="W493" s="2710"/>
      <c r="X493" s="2710"/>
      <c r="Y493" s="2710"/>
      <c r="Z493" s="2710"/>
      <c r="AA493" s="2710"/>
      <c r="AB493" s="2710"/>
      <c r="AC493" s="2710"/>
      <c r="AD493" s="2710"/>
      <c r="AE493" s="2710"/>
      <c r="AF493" s="2710"/>
      <c r="AG493" s="2710"/>
      <c r="AH493" s="2710"/>
      <c r="AI493" s="2710"/>
      <c r="AJ493" s="2710"/>
      <c r="AK493" s="2710"/>
      <c r="AL493" s="2710"/>
      <c r="AM493" s="2710"/>
      <c r="AN493" s="2710"/>
      <c r="AO493" s="2710"/>
      <c r="AP493" s="2710"/>
      <c r="AQ493" s="2710"/>
      <c r="AR493" s="2710"/>
      <c r="AS493" s="2710"/>
      <c r="AT493" s="2710"/>
      <c r="AU493" s="2710"/>
      <c r="AV493" s="2710"/>
      <c r="AW493" s="2710"/>
      <c r="AX493" s="2710"/>
      <c r="AY493" s="2710"/>
      <c r="AZ493" s="2710"/>
      <c r="BA493" s="2710"/>
      <c r="BB493" s="2710"/>
      <c r="BC493" s="2710"/>
      <c r="BD493" s="2710"/>
      <c r="BE493" s="2710"/>
      <c r="BF493" s="2710"/>
      <c r="BG493" s="2710"/>
      <c r="BH493" s="2710"/>
      <c r="BI493" s="2710"/>
      <c r="BJ493" s="2710"/>
      <c r="BK493" s="2710"/>
      <c r="BL493" s="2710"/>
      <c r="BM493" s="2710"/>
      <c r="BN493" s="2710"/>
      <c r="BO493" s="2710"/>
      <c r="BP493" s="2710"/>
      <c r="BQ493" s="2710"/>
      <c r="BR493" s="2710"/>
      <c r="BS493" s="2710"/>
      <c r="BT493" s="2710"/>
    </row>
    <row r="494" spans="1:72" x14ac:dyDescent="0.25">
      <c r="A494" s="2710"/>
      <c r="B494" s="2710"/>
      <c r="C494" s="2710"/>
      <c r="D494" s="2710"/>
      <c r="E494" s="2710"/>
      <c r="F494" s="2710"/>
      <c r="G494" s="2710"/>
      <c r="H494" s="2710"/>
      <c r="I494" s="2710"/>
      <c r="J494" s="2710"/>
      <c r="K494" s="2710"/>
      <c r="L494" s="2710"/>
      <c r="M494" s="2710"/>
      <c r="N494" s="2710"/>
      <c r="O494" s="2710"/>
      <c r="P494" s="2710"/>
      <c r="Q494" s="2710"/>
      <c r="R494" s="2710"/>
      <c r="S494" s="2710"/>
      <c r="T494" s="2710"/>
      <c r="U494" s="2710"/>
      <c r="V494" s="2710"/>
      <c r="W494" s="2710"/>
      <c r="X494" s="2710"/>
      <c r="Y494" s="2710"/>
      <c r="Z494" s="2710"/>
      <c r="AA494" s="2710"/>
      <c r="AB494" s="2710"/>
      <c r="AC494" s="2710"/>
      <c r="AD494" s="2710"/>
      <c r="AE494" s="2710"/>
      <c r="AF494" s="2710"/>
      <c r="AG494" s="2710"/>
      <c r="AH494" s="2710"/>
      <c r="AI494" s="2710"/>
      <c r="AJ494" s="2710"/>
      <c r="AK494" s="2710"/>
      <c r="AL494" s="2710"/>
      <c r="AM494" s="2710"/>
      <c r="AN494" s="2710"/>
      <c r="AO494" s="2710"/>
      <c r="AP494" s="2710"/>
      <c r="AQ494" s="2710"/>
      <c r="AR494" s="2710"/>
      <c r="AS494" s="2710"/>
      <c r="AT494" s="2710"/>
      <c r="AU494" s="2710"/>
      <c r="AV494" s="2710"/>
      <c r="AW494" s="2710"/>
      <c r="AX494" s="2710"/>
      <c r="AY494" s="2710"/>
      <c r="AZ494" s="2710"/>
      <c r="BA494" s="2710"/>
      <c r="BB494" s="2710"/>
      <c r="BC494" s="2710"/>
      <c r="BD494" s="2710"/>
      <c r="BE494" s="2710"/>
      <c r="BF494" s="2710"/>
      <c r="BG494" s="2710"/>
      <c r="BH494" s="2710"/>
      <c r="BI494" s="2710"/>
      <c r="BJ494" s="2710"/>
      <c r="BK494" s="2710"/>
      <c r="BL494" s="2710"/>
      <c r="BM494" s="2710"/>
      <c r="BN494" s="2710"/>
      <c r="BO494" s="2710"/>
      <c r="BP494" s="2710"/>
      <c r="BQ494" s="2710"/>
      <c r="BR494" s="2710"/>
      <c r="BS494" s="2710"/>
      <c r="BT494" s="2710"/>
    </row>
    <row r="495" spans="1:72" x14ac:dyDescent="0.25">
      <c r="A495" s="2710"/>
      <c r="B495" s="2710"/>
      <c r="C495" s="2710"/>
      <c r="D495" s="2710"/>
      <c r="E495" s="2710"/>
      <c r="F495" s="2710"/>
      <c r="G495" s="2710"/>
      <c r="H495" s="2710"/>
      <c r="I495" s="2710"/>
      <c r="J495" s="2710"/>
      <c r="K495" s="2710"/>
      <c r="L495" s="2710"/>
      <c r="M495" s="2710"/>
      <c r="N495" s="2710"/>
      <c r="O495" s="2710"/>
      <c r="P495" s="2710"/>
      <c r="Q495" s="2710"/>
      <c r="R495" s="2710"/>
      <c r="S495" s="2710"/>
      <c r="T495" s="2710"/>
      <c r="U495" s="2710"/>
      <c r="V495" s="2710"/>
      <c r="W495" s="2710"/>
      <c r="X495" s="2710"/>
      <c r="Y495" s="2710"/>
      <c r="Z495" s="2710"/>
      <c r="AA495" s="2710"/>
      <c r="AB495" s="2710"/>
      <c r="AC495" s="2710"/>
      <c r="AD495" s="2710"/>
      <c r="AE495" s="2710"/>
      <c r="AF495" s="2710"/>
      <c r="AG495" s="2710"/>
      <c r="AH495" s="2710"/>
      <c r="AI495" s="2710"/>
      <c r="AJ495" s="2710"/>
      <c r="AK495" s="2710"/>
      <c r="AL495" s="2710"/>
      <c r="AM495" s="2710"/>
      <c r="AN495" s="2710"/>
      <c r="AO495" s="2710"/>
      <c r="AP495" s="2710"/>
      <c r="AQ495" s="2710"/>
      <c r="AR495" s="2710"/>
      <c r="AS495" s="2710"/>
      <c r="AT495" s="2710"/>
      <c r="AU495" s="2710"/>
      <c r="AV495" s="2710"/>
      <c r="AW495" s="2710"/>
      <c r="AX495" s="2710"/>
      <c r="AY495" s="2710"/>
      <c r="AZ495" s="2710"/>
      <c r="BA495" s="2710"/>
      <c r="BB495" s="2710"/>
      <c r="BC495" s="2710"/>
      <c r="BD495" s="2710"/>
      <c r="BE495" s="2710"/>
      <c r="BF495" s="2710"/>
      <c r="BG495" s="2710"/>
      <c r="BH495" s="2710"/>
      <c r="BI495" s="2710"/>
      <c r="BJ495" s="2710"/>
      <c r="BK495" s="2710"/>
      <c r="BL495" s="2710"/>
      <c r="BM495" s="2710"/>
      <c r="BN495" s="2710"/>
      <c r="BO495" s="2710"/>
      <c r="BP495" s="2710"/>
      <c r="BQ495" s="2710"/>
      <c r="BR495" s="2710"/>
      <c r="BS495" s="2710"/>
      <c r="BT495" s="2710"/>
    </row>
    <row r="496" spans="1:72" x14ac:dyDescent="0.25">
      <c r="A496" s="2710"/>
      <c r="B496" s="2710"/>
      <c r="C496" s="2710"/>
      <c r="D496" s="2710"/>
      <c r="E496" s="2710"/>
      <c r="F496" s="2710"/>
      <c r="G496" s="2710"/>
      <c r="H496" s="2710"/>
      <c r="I496" s="2710"/>
      <c r="J496" s="2710"/>
      <c r="K496" s="2710"/>
      <c r="L496" s="2710"/>
      <c r="M496" s="2710"/>
      <c r="N496" s="2710"/>
      <c r="O496" s="2710"/>
      <c r="P496" s="2710"/>
      <c r="Q496" s="2710"/>
      <c r="R496" s="2710"/>
      <c r="S496" s="2710"/>
      <c r="T496" s="2710"/>
      <c r="U496" s="2710"/>
      <c r="V496" s="2710"/>
      <c r="W496" s="2710"/>
      <c r="X496" s="2710"/>
      <c r="Y496" s="2710"/>
      <c r="Z496" s="2710"/>
      <c r="AA496" s="2710"/>
      <c r="AB496" s="2710"/>
      <c r="AC496" s="2710"/>
      <c r="AD496" s="2710"/>
      <c r="AE496" s="2710"/>
      <c r="AF496" s="2710"/>
      <c r="AG496" s="2710"/>
      <c r="AH496" s="2710"/>
      <c r="AI496" s="2710"/>
      <c r="AJ496" s="2710"/>
      <c r="AK496" s="2710"/>
      <c r="AL496" s="2710"/>
      <c r="AM496" s="2710"/>
      <c r="AN496" s="2710"/>
      <c r="AO496" s="2710"/>
      <c r="AP496" s="2710"/>
      <c r="AQ496" s="2710"/>
      <c r="AR496" s="2710"/>
      <c r="AS496" s="2710"/>
      <c r="AT496" s="2710"/>
      <c r="AU496" s="2710"/>
      <c r="AV496" s="2710"/>
      <c r="AW496" s="2710"/>
      <c r="AX496" s="2710"/>
      <c r="AY496" s="2710"/>
      <c r="AZ496" s="2710"/>
      <c r="BA496" s="2710"/>
      <c r="BB496" s="2710"/>
      <c r="BC496" s="2710"/>
      <c r="BD496" s="2710"/>
      <c r="BE496" s="2710"/>
      <c r="BF496" s="2710"/>
      <c r="BG496" s="2710"/>
      <c r="BH496" s="2710"/>
      <c r="BI496" s="2710"/>
      <c r="BJ496" s="2710"/>
      <c r="BK496" s="2710"/>
      <c r="BL496" s="2710"/>
      <c r="BM496" s="2710"/>
      <c r="BN496" s="2710"/>
      <c r="BO496" s="2710"/>
      <c r="BP496" s="2710"/>
      <c r="BQ496" s="2710"/>
      <c r="BR496" s="2710"/>
      <c r="BS496" s="2710"/>
      <c r="BT496" s="2710"/>
    </row>
    <row r="497" spans="1:72" x14ac:dyDescent="0.25">
      <c r="A497" s="2710"/>
      <c r="B497" s="2710"/>
      <c r="C497" s="2710"/>
      <c r="D497" s="2710"/>
      <c r="E497" s="2710"/>
      <c r="F497" s="2710"/>
      <c r="G497" s="2710"/>
      <c r="H497" s="2710"/>
      <c r="I497" s="2710"/>
      <c r="J497" s="2710"/>
      <c r="K497" s="2710"/>
      <c r="L497" s="2710"/>
      <c r="M497" s="2710"/>
      <c r="N497" s="2710"/>
      <c r="O497" s="2710"/>
      <c r="P497" s="2710"/>
      <c r="Q497" s="2710"/>
      <c r="R497" s="2710"/>
      <c r="S497" s="2710"/>
      <c r="T497" s="2710"/>
      <c r="U497" s="2710"/>
      <c r="V497" s="2710"/>
      <c r="W497" s="2710"/>
      <c r="X497" s="2710"/>
      <c r="Y497" s="2710"/>
      <c r="Z497" s="2710"/>
      <c r="AA497" s="2710"/>
      <c r="AB497" s="2710"/>
      <c r="AC497" s="2710"/>
      <c r="AD497" s="2710"/>
      <c r="AE497" s="2710"/>
      <c r="AF497" s="2710"/>
      <c r="AG497" s="2710"/>
      <c r="AH497" s="2710"/>
      <c r="AI497" s="2710"/>
      <c r="AJ497" s="2710"/>
      <c r="AK497" s="2710"/>
      <c r="AL497" s="2710"/>
      <c r="AM497" s="2710"/>
      <c r="AN497" s="2710"/>
      <c r="AO497" s="2710"/>
      <c r="AP497" s="2710"/>
      <c r="AQ497" s="2710"/>
      <c r="AR497" s="2710"/>
      <c r="AS497" s="2710"/>
      <c r="AT497" s="2710"/>
      <c r="AU497" s="2710"/>
      <c r="AV497" s="2710"/>
      <c r="AW497" s="2710"/>
      <c r="AX497" s="2710"/>
      <c r="AY497" s="2710"/>
      <c r="AZ497" s="2710"/>
      <c r="BA497" s="2710"/>
      <c r="BB497" s="2710"/>
      <c r="BC497" s="2710"/>
      <c r="BD497" s="2710"/>
      <c r="BE497" s="2710"/>
      <c r="BF497" s="2710"/>
      <c r="BG497" s="2710"/>
      <c r="BH497" s="2710"/>
      <c r="BI497" s="2710"/>
      <c r="BJ497" s="2710"/>
      <c r="BK497" s="2710"/>
      <c r="BL497" s="2710"/>
      <c r="BM497" s="2710"/>
      <c r="BN497" s="2710"/>
      <c r="BO497" s="2710"/>
      <c r="BP497" s="2710"/>
      <c r="BQ497" s="2710"/>
      <c r="BR497" s="2710"/>
      <c r="BS497" s="2710"/>
      <c r="BT497" s="2710"/>
    </row>
    <row r="498" spans="1:72" x14ac:dyDescent="0.25">
      <c r="A498" s="2710"/>
      <c r="B498" s="2710"/>
      <c r="C498" s="2710"/>
      <c r="D498" s="2710"/>
      <c r="E498" s="2710"/>
      <c r="F498" s="2710"/>
      <c r="G498" s="2710"/>
      <c r="H498" s="2710"/>
      <c r="I498" s="2710"/>
      <c r="J498" s="2710"/>
      <c r="K498" s="2710"/>
      <c r="L498" s="2710"/>
      <c r="M498" s="2710"/>
      <c r="N498" s="2710"/>
      <c r="O498" s="2710"/>
      <c r="P498" s="2710"/>
      <c r="Q498" s="2710"/>
      <c r="R498" s="2710"/>
      <c r="S498" s="2710"/>
      <c r="T498" s="2710"/>
      <c r="U498" s="2710"/>
      <c r="V498" s="2710"/>
      <c r="W498" s="2710"/>
      <c r="X498" s="2710"/>
      <c r="Y498" s="2710"/>
      <c r="Z498" s="2710"/>
      <c r="AA498" s="2710"/>
      <c r="AB498" s="2710"/>
      <c r="AC498" s="2710"/>
      <c r="AD498" s="2710"/>
      <c r="AE498" s="2710"/>
      <c r="AF498" s="2710"/>
      <c r="AG498" s="2710"/>
      <c r="AH498" s="2710"/>
      <c r="AI498" s="2710"/>
      <c r="AJ498" s="2710"/>
      <c r="AK498" s="2710"/>
      <c r="AL498" s="2710"/>
      <c r="AM498" s="2710"/>
      <c r="AN498" s="2710"/>
      <c r="AO498" s="2710"/>
      <c r="AP498" s="2710"/>
      <c r="AQ498" s="2710"/>
      <c r="AR498" s="2710"/>
      <c r="AS498" s="2710"/>
      <c r="AT498" s="2710"/>
      <c r="AU498" s="2710"/>
      <c r="AV498" s="2710"/>
      <c r="AW498" s="2710"/>
      <c r="AX498" s="2710"/>
      <c r="AY498" s="2710"/>
      <c r="AZ498" s="2710"/>
      <c r="BA498" s="2710"/>
      <c r="BB498" s="2710"/>
      <c r="BC498" s="2710"/>
      <c r="BD498" s="2710"/>
      <c r="BE498" s="2710"/>
      <c r="BF498" s="2710"/>
      <c r="BG498" s="2710"/>
      <c r="BH498" s="2710"/>
      <c r="BI498" s="2710"/>
      <c r="BJ498" s="2710"/>
      <c r="BK498" s="2710"/>
      <c r="BL498" s="2710"/>
      <c r="BM498" s="2710"/>
      <c r="BN498" s="2710"/>
      <c r="BO498" s="2710"/>
      <c r="BP498" s="2710"/>
      <c r="BQ498" s="2710"/>
      <c r="BR498" s="2710"/>
      <c r="BS498" s="2710"/>
      <c r="BT498" s="2710"/>
    </row>
    <row r="499" spans="1:72" x14ac:dyDescent="0.25">
      <c r="A499" s="2710"/>
      <c r="B499" s="2710"/>
      <c r="C499" s="2710"/>
      <c r="D499" s="2710"/>
      <c r="E499" s="2710"/>
      <c r="F499" s="2710"/>
      <c r="G499" s="2710"/>
      <c r="H499" s="2710"/>
      <c r="I499" s="2710"/>
      <c r="J499" s="2710"/>
      <c r="K499" s="2710"/>
      <c r="L499" s="2710"/>
      <c r="M499" s="2710"/>
      <c r="N499" s="2710"/>
      <c r="O499" s="2710"/>
      <c r="P499" s="2710"/>
      <c r="Q499" s="2710"/>
      <c r="R499" s="2710"/>
      <c r="S499" s="2710"/>
      <c r="T499" s="2710"/>
      <c r="U499" s="2710"/>
      <c r="V499" s="2710"/>
      <c r="W499" s="2710"/>
      <c r="X499" s="2710"/>
      <c r="Y499" s="2710"/>
      <c r="Z499" s="2710"/>
      <c r="AA499" s="2710"/>
      <c r="AB499" s="2710"/>
      <c r="AC499" s="2710"/>
      <c r="AD499" s="2710"/>
      <c r="AE499" s="2710"/>
      <c r="AF499" s="2710"/>
      <c r="AG499" s="2710"/>
      <c r="AH499" s="2710"/>
      <c r="AI499" s="2710"/>
      <c r="AJ499" s="2710"/>
      <c r="AK499" s="2710"/>
      <c r="AL499" s="2710"/>
      <c r="AM499" s="2710"/>
      <c r="AN499" s="2710"/>
      <c r="AO499" s="2710"/>
      <c r="AP499" s="2710"/>
      <c r="AQ499" s="2710"/>
      <c r="AR499" s="2710"/>
      <c r="AS499" s="2710"/>
      <c r="AT499" s="2710"/>
      <c r="AU499" s="2710"/>
      <c r="AV499" s="2710"/>
      <c r="AW499" s="2710"/>
      <c r="AX499" s="2710"/>
      <c r="AY499" s="2710"/>
      <c r="AZ499" s="2710"/>
      <c r="BA499" s="2710"/>
      <c r="BB499" s="2710"/>
      <c r="BC499" s="2710"/>
      <c r="BD499" s="2710"/>
      <c r="BE499" s="2710"/>
      <c r="BF499" s="2710"/>
      <c r="BG499" s="2710"/>
      <c r="BH499" s="2710"/>
      <c r="BI499" s="2710"/>
      <c r="BJ499" s="2710"/>
      <c r="BK499" s="2710"/>
      <c r="BL499" s="2710"/>
      <c r="BM499" s="2710"/>
      <c r="BN499" s="2710"/>
      <c r="BO499" s="2710"/>
      <c r="BP499" s="2710"/>
      <c r="BQ499" s="2710"/>
      <c r="BR499" s="2710"/>
      <c r="BS499" s="2710"/>
      <c r="BT499" s="2710"/>
    </row>
    <row r="500" spans="1:72" x14ac:dyDescent="0.25">
      <c r="A500" s="2710"/>
      <c r="B500" s="2710"/>
      <c r="C500" s="2710"/>
      <c r="D500" s="2710"/>
      <c r="E500" s="2710"/>
      <c r="F500" s="2710"/>
      <c r="G500" s="2710"/>
      <c r="H500" s="2710"/>
      <c r="I500" s="2710"/>
      <c r="J500" s="2710"/>
      <c r="K500" s="2710"/>
      <c r="L500" s="2710"/>
      <c r="M500" s="2710"/>
      <c r="N500" s="2710"/>
      <c r="O500" s="2710"/>
      <c r="P500" s="2710"/>
      <c r="Q500" s="2710"/>
      <c r="R500" s="2710"/>
      <c r="S500" s="2710"/>
      <c r="T500" s="2710"/>
      <c r="U500" s="2710"/>
      <c r="V500" s="2710"/>
      <c r="W500" s="2710"/>
      <c r="X500" s="2710"/>
      <c r="Y500" s="2710"/>
      <c r="Z500" s="2710"/>
      <c r="AA500" s="2710"/>
      <c r="AB500" s="2710"/>
      <c r="AC500" s="2710"/>
      <c r="AD500" s="2710"/>
      <c r="AE500" s="2710"/>
      <c r="AF500" s="2710"/>
      <c r="AG500" s="2710"/>
      <c r="AH500" s="2710"/>
      <c r="AI500" s="2710"/>
      <c r="AJ500" s="2710"/>
      <c r="AK500" s="2710"/>
      <c r="AL500" s="2710"/>
      <c r="AM500" s="2710"/>
      <c r="AN500" s="2710"/>
      <c r="AO500" s="2710"/>
      <c r="AP500" s="2710"/>
      <c r="AQ500" s="2710"/>
      <c r="AR500" s="2710"/>
      <c r="AS500" s="2710"/>
      <c r="AT500" s="2710"/>
      <c r="AU500" s="2710"/>
      <c r="AV500" s="2710"/>
      <c r="AW500" s="2710"/>
      <c r="AX500" s="2710"/>
      <c r="AY500" s="2710"/>
      <c r="AZ500" s="2710"/>
      <c r="BA500" s="2710"/>
      <c r="BB500" s="2710"/>
      <c r="BC500" s="2710"/>
      <c r="BD500" s="2710"/>
      <c r="BE500" s="2710"/>
      <c r="BF500" s="2710"/>
      <c r="BG500" s="2710"/>
      <c r="BH500" s="2710"/>
      <c r="BI500" s="2710"/>
      <c r="BJ500" s="2710"/>
      <c r="BK500" s="2710"/>
      <c r="BL500" s="2710"/>
      <c r="BM500" s="2710"/>
      <c r="BN500" s="2710"/>
      <c r="BO500" s="2710"/>
      <c r="BP500" s="2710"/>
      <c r="BQ500" s="2710"/>
      <c r="BR500" s="2710"/>
      <c r="BS500" s="2710"/>
      <c r="BT500" s="2710"/>
    </row>
    <row r="501" spans="1:72" x14ac:dyDescent="0.25">
      <c r="A501" s="2710"/>
      <c r="B501" s="2710"/>
      <c r="C501" s="2710"/>
      <c r="D501" s="2710"/>
      <c r="E501" s="2710"/>
      <c r="F501" s="2710"/>
      <c r="G501" s="2710"/>
      <c r="H501" s="2710"/>
      <c r="I501" s="2710"/>
      <c r="J501" s="2710"/>
      <c r="K501" s="2710"/>
      <c r="L501" s="2710"/>
      <c r="M501" s="2710"/>
      <c r="N501" s="2710"/>
      <c r="O501" s="2710"/>
      <c r="P501" s="2710"/>
      <c r="Q501" s="2710"/>
      <c r="R501" s="2710"/>
      <c r="S501" s="2710"/>
      <c r="T501" s="2710"/>
      <c r="U501" s="2710"/>
      <c r="V501" s="2710"/>
      <c r="W501" s="2710"/>
      <c r="X501" s="2710"/>
      <c r="Y501" s="2710"/>
      <c r="Z501" s="2710"/>
      <c r="AA501" s="2710"/>
      <c r="AB501" s="2710"/>
      <c r="AC501" s="2710"/>
      <c r="AD501" s="2710"/>
      <c r="AE501" s="2710"/>
      <c r="AF501" s="2710"/>
      <c r="AG501" s="2710"/>
      <c r="AH501" s="2710"/>
      <c r="AI501" s="2710"/>
      <c r="AJ501" s="2710"/>
      <c r="AK501" s="2710"/>
      <c r="AL501" s="2710"/>
      <c r="AM501" s="2710"/>
      <c r="AN501" s="2710"/>
      <c r="AO501" s="2710"/>
      <c r="AP501" s="2710"/>
      <c r="AQ501" s="2710"/>
      <c r="AR501" s="2710"/>
      <c r="AS501" s="2710"/>
      <c r="AT501" s="2710"/>
      <c r="AU501" s="2710"/>
      <c r="AV501" s="2710"/>
      <c r="AW501" s="2710"/>
      <c r="AX501" s="2710"/>
      <c r="AY501" s="2710"/>
      <c r="AZ501" s="2710"/>
      <c r="BA501" s="2710"/>
      <c r="BB501" s="2710"/>
      <c r="BC501" s="2710"/>
      <c r="BD501" s="2710"/>
      <c r="BE501" s="2710"/>
      <c r="BF501" s="2710"/>
      <c r="BG501" s="2710"/>
      <c r="BH501" s="2710"/>
      <c r="BI501" s="2710"/>
      <c r="BJ501" s="2710"/>
      <c r="BK501" s="2710"/>
      <c r="BL501" s="2710"/>
      <c r="BM501" s="2710"/>
      <c r="BN501" s="2710"/>
      <c r="BO501" s="2710"/>
      <c r="BP501" s="2710"/>
      <c r="BQ501" s="2710"/>
      <c r="BR501" s="2710"/>
      <c r="BS501" s="2710"/>
      <c r="BT501" s="2710"/>
    </row>
    <row r="502" spans="1:72" x14ac:dyDescent="0.25">
      <c r="A502" s="2710"/>
      <c r="B502" s="2710"/>
      <c r="C502" s="2710"/>
      <c r="D502" s="2710"/>
      <c r="E502" s="2710"/>
      <c r="F502" s="2710"/>
      <c r="G502" s="2710"/>
      <c r="H502" s="2710"/>
      <c r="I502" s="2710"/>
      <c r="J502" s="2710"/>
      <c r="K502" s="2710"/>
      <c r="L502" s="2710"/>
      <c r="M502" s="2710"/>
      <c r="N502" s="2710"/>
      <c r="O502" s="2710"/>
      <c r="P502" s="2710"/>
      <c r="Q502" s="2710"/>
      <c r="R502" s="2710"/>
      <c r="S502" s="2710"/>
      <c r="T502" s="2710"/>
      <c r="U502" s="2710"/>
      <c r="V502" s="2710"/>
      <c r="W502" s="2710"/>
      <c r="X502" s="2710"/>
      <c r="Y502" s="2710"/>
      <c r="Z502" s="2710"/>
      <c r="AA502" s="2710"/>
      <c r="AB502" s="2710"/>
      <c r="AC502" s="2710"/>
      <c r="AD502" s="2710"/>
      <c r="AE502" s="2710"/>
      <c r="AF502" s="2710"/>
      <c r="AG502" s="2710"/>
      <c r="AH502" s="2710"/>
      <c r="AI502" s="2710"/>
      <c r="AJ502" s="2710"/>
      <c r="AK502" s="2710"/>
      <c r="AL502" s="2710"/>
      <c r="AM502" s="2710"/>
      <c r="AN502" s="2710"/>
      <c r="AO502" s="2710"/>
      <c r="AP502" s="2710"/>
      <c r="AQ502" s="2710"/>
      <c r="AR502" s="2710"/>
      <c r="AS502" s="2710"/>
      <c r="AT502" s="2710"/>
      <c r="AU502" s="2710"/>
      <c r="AV502" s="2710"/>
      <c r="AW502" s="2710"/>
      <c r="AX502" s="2710"/>
      <c r="AY502" s="2710"/>
      <c r="AZ502" s="2710"/>
      <c r="BA502" s="2710"/>
      <c r="BB502" s="2710"/>
      <c r="BC502" s="2710"/>
      <c r="BD502" s="2710"/>
      <c r="BE502" s="2710"/>
      <c r="BF502" s="2710"/>
      <c r="BG502" s="2710"/>
      <c r="BH502" s="2710"/>
      <c r="BI502" s="2710"/>
      <c r="BJ502" s="2710"/>
      <c r="BK502" s="2710"/>
      <c r="BL502" s="2710"/>
      <c r="BM502" s="2710"/>
      <c r="BN502" s="2710"/>
      <c r="BO502" s="2710"/>
      <c r="BP502" s="2710"/>
      <c r="BQ502" s="2710"/>
      <c r="BR502" s="2710"/>
      <c r="BS502" s="2710"/>
      <c r="BT502" s="2710"/>
    </row>
    <row r="503" spans="1:72" x14ac:dyDescent="0.25">
      <c r="A503" s="2710"/>
      <c r="B503" s="2710"/>
      <c r="C503" s="2710"/>
      <c r="D503" s="2710"/>
      <c r="E503" s="2710"/>
      <c r="F503" s="2710"/>
      <c r="G503" s="2710"/>
      <c r="H503" s="2710"/>
      <c r="I503" s="2710"/>
      <c r="J503" s="2710"/>
      <c r="K503" s="2710"/>
      <c r="L503" s="2710"/>
      <c r="M503" s="2710"/>
      <c r="N503" s="2710"/>
      <c r="O503" s="2710"/>
      <c r="P503" s="2710"/>
      <c r="Q503" s="2710"/>
      <c r="R503" s="2710"/>
      <c r="S503" s="2710"/>
      <c r="T503" s="2710"/>
      <c r="U503" s="2710"/>
      <c r="V503" s="2710"/>
      <c r="W503" s="2710"/>
      <c r="X503" s="2710"/>
      <c r="Y503" s="2710"/>
      <c r="Z503" s="2710"/>
      <c r="AA503" s="2710"/>
      <c r="AB503" s="2710"/>
      <c r="AC503" s="2710"/>
      <c r="AD503" s="2710"/>
      <c r="AE503" s="2710"/>
      <c r="AF503" s="2710"/>
      <c r="AG503" s="2710"/>
      <c r="AH503" s="2710"/>
      <c r="AI503" s="2710"/>
      <c r="AJ503" s="2710"/>
      <c r="AK503" s="2710"/>
      <c r="AL503" s="2710"/>
      <c r="AM503" s="2710"/>
      <c r="AN503" s="2710"/>
      <c r="AO503" s="2710"/>
      <c r="AP503" s="2710"/>
      <c r="AQ503" s="2710"/>
      <c r="AR503" s="2710"/>
      <c r="AS503" s="2710"/>
      <c r="AT503" s="2710"/>
      <c r="AU503" s="2710"/>
      <c r="AV503" s="2710"/>
      <c r="AW503" s="2710"/>
      <c r="AX503" s="2710"/>
      <c r="AY503" s="2710"/>
      <c r="AZ503" s="2710"/>
      <c r="BA503" s="2710"/>
      <c r="BB503" s="2710"/>
      <c r="BC503" s="2710"/>
      <c r="BD503" s="2710"/>
      <c r="BE503" s="2710"/>
      <c r="BF503" s="2710"/>
      <c r="BG503" s="2710"/>
      <c r="BH503" s="2710"/>
      <c r="BI503" s="2710"/>
      <c r="BJ503" s="2710"/>
      <c r="BK503" s="2710"/>
      <c r="BL503" s="2710"/>
      <c r="BM503" s="2710"/>
      <c r="BN503" s="2710"/>
      <c r="BO503" s="2710"/>
      <c r="BP503" s="2710"/>
      <c r="BQ503" s="2710"/>
      <c r="BR503" s="2710"/>
      <c r="BS503" s="2710"/>
      <c r="BT503" s="2710"/>
    </row>
    <row r="504" spans="1:72" x14ac:dyDescent="0.25">
      <c r="A504" s="2710"/>
      <c r="B504" s="2710"/>
      <c r="C504" s="2710"/>
      <c r="D504" s="2710"/>
      <c r="E504" s="2710"/>
      <c r="F504" s="2710"/>
      <c r="G504" s="2710"/>
      <c r="H504" s="2710"/>
      <c r="I504" s="2710"/>
      <c r="J504" s="2710"/>
      <c r="K504" s="2710"/>
      <c r="L504" s="2710"/>
      <c r="M504" s="2710"/>
      <c r="N504" s="2710"/>
      <c r="O504" s="2710"/>
      <c r="P504" s="2710"/>
      <c r="Q504" s="2710"/>
      <c r="R504" s="2710"/>
      <c r="S504" s="2710"/>
      <c r="T504" s="2710"/>
      <c r="U504" s="2710"/>
      <c r="V504" s="2710"/>
      <c r="W504" s="2710"/>
      <c r="X504" s="2710"/>
      <c r="Y504" s="2710"/>
      <c r="Z504" s="2710"/>
      <c r="AA504" s="2710"/>
      <c r="AB504" s="2710"/>
      <c r="AC504" s="2710"/>
      <c r="AD504" s="2710"/>
      <c r="AE504" s="2710"/>
      <c r="AF504" s="2710"/>
      <c r="AG504" s="2710"/>
      <c r="AH504" s="2710"/>
      <c r="AI504" s="2710"/>
      <c r="AJ504" s="2710"/>
      <c r="AK504" s="2710"/>
      <c r="AL504" s="2710"/>
      <c r="AM504" s="2710"/>
      <c r="AN504" s="2710"/>
      <c r="AO504" s="2710"/>
      <c r="AP504" s="2710"/>
      <c r="AQ504" s="2710"/>
      <c r="AR504" s="2710"/>
      <c r="AS504" s="2710"/>
      <c r="AT504" s="2710"/>
      <c r="AU504" s="2710"/>
      <c r="AV504" s="2710"/>
      <c r="AW504" s="2710"/>
      <c r="AX504" s="2710"/>
      <c r="AY504" s="2710"/>
      <c r="AZ504" s="2710"/>
      <c r="BA504" s="2710"/>
      <c r="BB504" s="2710"/>
      <c r="BC504" s="2710"/>
      <c r="BD504" s="2710"/>
      <c r="BE504" s="2710"/>
      <c r="BF504" s="2710"/>
      <c r="BG504" s="2710"/>
      <c r="BH504" s="2710"/>
      <c r="BI504" s="2710"/>
      <c r="BJ504" s="2710"/>
      <c r="BK504" s="2710"/>
      <c r="BL504" s="2710"/>
      <c r="BM504" s="2710"/>
      <c r="BN504" s="2710"/>
      <c r="BO504" s="2710"/>
      <c r="BP504" s="2710"/>
      <c r="BQ504" s="2710"/>
      <c r="BR504" s="2710"/>
      <c r="BS504" s="2710"/>
      <c r="BT504" s="2710"/>
    </row>
    <row r="505" spans="1:72" x14ac:dyDescent="0.25">
      <c r="A505" s="2710"/>
      <c r="B505" s="2710"/>
      <c r="C505" s="2710"/>
      <c r="D505" s="2710"/>
      <c r="E505" s="2710"/>
      <c r="F505" s="2710"/>
      <c r="G505" s="2710"/>
      <c r="H505" s="2710"/>
      <c r="I505" s="2710"/>
      <c r="J505" s="2710"/>
      <c r="K505" s="2710"/>
      <c r="L505" s="2710"/>
      <c r="M505" s="2710"/>
      <c r="N505" s="2710"/>
      <c r="O505" s="2710"/>
      <c r="P505" s="2710"/>
      <c r="Q505" s="2710"/>
      <c r="R505" s="2710"/>
      <c r="S505" s="2710"/>
      <c r="T505" s="2710"/>
      <c r="U505" s="2710"/>
      <c r="V505" s="2710"/>
      <c r="W505" s="2710"/>
      <c r="X505" s="2710"/>
      <c r="Y505" s="2710"/>
      <c r="Z505" s="2710"/>
      <c r="AA505" s="2710"/>
      <c r="AB505" s="2710"/>
      <c r="AC505" s="2710"/>
      <c r="AD505" s="2710"/>
      <c r="AE505" s="2710"/>
      <c r="AF505" s="2710"/>
      <c r="AG505" s="2710"/>
      <c r="AH505" s="2710"/>
      <c r="AI505" s="2710"/>
      <c r="AJ505" s="2710"/>
      <c r="AK505" s="2710"/>
      <c r="AL505" s="2710"/>
      <c r="AM505" s="2710"/>
      <c r="AN505" s="2710"/>
      <c r="AO505" s="2710"/>
      <c r="AP505" s="2710"/>
      <c r="AQ505" s="2710"/>
      <c r="AR505" s="2710"/>
      <c r="AS505" s="2710"/>
      <c r="AT505" s="2710"/>
      <c r="AU505" s="2710"/>
      <c r="AV505" s="2710"/>
      <c r="AW505" s="2710"/>
      <c r="AX505" s="2710"/>
      <c r="AY505" s="2710"/>
      <c r="AZ505" s="2710"/>
      <c r="BA505" s="2710"/>
      <c r="BB505" s="2710"/>
      <c r="BC505" s="2710"/>
      <c r="BD505" s="2710"/>
      <c r="BE505" s="2710"/>
      <c r="BF505" s="2710"/>
      <c r="BG505" s="2710"/>
      <c r="BH505" s="2710"/>
      <c r="BI505" s="2710"/>
      <c r="BJ505" s="2710"/>
      <c r="BK505" s="2710"/>
      <c r="BL505" s="2710"/>
      <c r="BM505" s="2710"/>
      <c r="BN505" s="2710"/>
      <c r="BO505" s="2710"/>
      <c r="BP505" s="2710"/>
      <c r="BQ505" s="2710"/>
      <c r="BR505" s="2710"/>
      <c r="BS505" s="2710"/>
      <c r="BT505" s="2710"/>
    </row>
    <row r="506" spans="1:72" x14ac:dyDescent="0.25">
      <c r="A506" s="2710"/>
      <c r="B506" s="2710"/>
      <c r="C506" s="2710"/>
      <c r="D506" s="2710"/>
      <c r="E506" s="2710"/>
      <c r="F506" s="2710"/>
      <c r="G506" s="2710"/>
      <c r="H506" s="2710"/>
      <c r="I506" s="2710"/>
      <c r="J506" s="2710"/>
      <c r="K506" s="2710"/>
      <c r="L506" s="2710"/>
      <c r="M506" s="2710"/>
      <c r="N506" s="2710"/>
      <c r="O506" s="2710"/>
      <c r="P506" s="2710"/>
      <c r="Q506" s="2710"/>
      <c r="R506" s="2710"/>
      <c r="S506" s="2710"/>
      <c r="T506" s="2710"/>
      <c r="U506" s="2710"/>
      <c r="V506" s="2710"/>
      <c r="W506" s="2710"/>
      <c r="X506" s="2710"/>
      <c r="Y506" s="2710"/>
      <c r="Z506" s="2710"/>
      <c r="AA506" s="2710"/>
      <c r="AB506" s="2710"/>
      <c r="AC506" s="2710"/>
      <c r="AD506" s="2710"/>
      <c r="AE506" s="2710"/>
      <c r="AF506" s="2710"/>
      <c r="AG506" s="2710"/>
      <c r="AH506" s="2710"/>
      <c r="AI506" s="2710"/>
      <c r="AJ506" s="2710"/>
      <c r="AK506" s="2710"/>
      <c r="AL506" s="2710"/>
      <c r="AM506" s="2710"/>
      <c r="AN506" s="2710"/>
      <c r="AO506" s="2710"/>
      <c r="AP506" s="2710"/>
      <c r="AQ506" s="2710"/>
      <c r="AR506" s="2710"/>
      <c r="AS506" s="2710"/>
      <c r="AT506" s="2710"/>
      <c r="AU506" s="2710"/>
      <c r="AV506" s="2710"/>
      <c r="AW506" s="2710"/>
      <c r="AX506" s="2710"/>
      <c r="AY506" s="2710"/>
      <c r="AZ506" s="2710"/>
      <c r="BA506" s="2710"/>
      <c r="BB506" s="2710"/>
      <c r="BC506" s="2710"/>
      <c r="BD506" s="2710"/>
      <c r="BE506" s="2710"/>
      <c r="BF506" s="2710"/>
      <c r="BG506" s="2710"/>
      <c r="BH506" s="2710"/>
      <c r="BI506" s="2710"/>
      <c r="BJ506" s="2710"/>
      <c r="BK506" s="2710"/>
      <c r="BL506" s="2710"/>
      <c r="BM506" s="2710"/>
      <c r="BN506" s="2710"/>
      <c r="BO506" s="2710"/>
      <c r="BP506" s="2710"/>
      <c r="BQ506" s="2710"/>
      <c r="BR506" s="2710"/>
      <c r="BS506" s="2710"/>
      <c r="BT506" s="2710"/>
    </row>
    <row r="507" spans="1:72" x14ac:dyDescent="0.25">
      <c r="A507" s="2710"/>
      <c r="B507" s="2710"/>
      <c r="C507" s="2710"/>
      <c r="D507" s="2710"/>
      <c r="E507" s="2710"/>
      <c r="F507" s="2710"/>
      <c r="G507" s="2710"/>
      <c r="H507" s="2710"/>
      <c r="I507" s="2710"/>
      <c r="J507" s="2710"/>
      <c r="K507" s="2710"/>
      <c r="L507" s="2710"/>
      <c r="M507" s="2710"/>
      <c r="N507" s="2710"/>
      <c r="O507" s="2710"/>
      <c r="P507" s="2710"/>
      <c r="Q507" s="2710"/>
      <c r="R507" s="2710"/>
      <c r="S507" s="2710"/>
      <c r="T507" s="2710"/>
      <c r="U507" s="2710"/>
      <c r="V507" s="2710"/>
      <c r="W507" s="2710"/>
      <c r="X507" s="2710"/>
      <c r="Y507" s="2710"/>
      <c r="Z507" s="2710"/>
      <c r="AA507" s="2710"/>
      <c r="AB507" s="2710"/>
      <c r="AC507" s="2710"/>
      <c r="AD507" s="2710"/>
      <c r="AE507" s="2710"/>
      <c r="AF507" s="2710"/>
      <c r="AG507" s="2710"/>
      <c r="AH507" s="2710"/>
      <c r="AI507" s="2710"/>
      <c r="AJ507" s="2710"/>
      <c r="AK507" s="2710"/>
      <c r="AL507" s="2710"/>
      <c r="AM507" s="2710"/>
      <c r="AN507" s="2710"/>
      <c r="AO507" s="2710"/>
      <c r="AP507" s="2710"/>
      <c r="AQ507" s="2710"/>
      <c r="AR507" s="2710"/>
      <c r="AS507" s="2710"/>
      <c r="AT507" s="2710"/>
      <c r="AU507" s="2710"/>
      <c r="AV507" s="2710"/>
      <c r="AW507" s="2710"/>
      <c r="AX507" s="2710"/>
      <c r="AY507" s="2710"/>
      <c r="AZ507" s="2710"/>
      <c r="BA507" s="2710"/>
      <c r="BB507" s="2710"/>
      <c r="BC507" s="2710"/>
      <c r="BD507" s="2710"/>
      <c r="BE507" s="2710"/>
      <c r="BF507" s="2710"/>
      <c r="BG507" s="2710"/>
      <c r="BH507" s="2710"/>
      <c r="BI507" s="2710"/>
      <c r="BJ507" s="2710"/>
      <c r="BK507" s="2710"/>
      <c r="BL507" s="2710"/>
      <c r="BM507" s="2710"/>
      <c r="BN507" s="2710"/>
      <c r="BO507" s="2710"/>
      <c r="BP507" s="2710"/>
      <c r="BQ507" s="2710"/>
      <c r="BR507" s="2710"/>
      <c r="BS507" s="2710"/>
      <c r="BT507" s="2710"/>
    </row>
    <row r="508" spans="1:72" x14ac:dyDescent="0.25">
      <c r="A508" s="2710"/>
      <c r="B508" s="2710"/>
      <c r="C508" s="2710"/>
      <c r="D508" s="2710"/>
      <c r="E508" s="2710"/>
      <c r="F508" s="2710"/>
      <c r="G508" s="2710"/>
      <c r="H508" s="2710"/>
      <c r="I508" s="2710"/>
      <c r="J508" s="2710"/>
      <c r="K508" s="2710"/>
      <c r="L508" s="2710"/>
      <c r="M508" s="2710"/>
      <c r="N508" s="2710"/>
      <c r="O508" s="2710"/>
      <c r="P508" s="2710"/>
      <c r="Q508" s="2710"/>
      <c r="R508" s="2710"/>
      <c r="S508" s="2710"/>
      <c r="T508" s="2710"/>
      <c r="U508" s="2710"/>
      <c r="V508" s="2710"/>
      <c r="W508" s="2710"/>
      <c r="X508" s="2710"/>
      <c r="Y508" s="2710"/>
      <c r="Z508" s="2710"/>
      <c r="AA508" s="2710"/>
      <c r="AB508" s="2710"/>
      <c r="AC508" s="2710"/>
      <c r="AD508" s="2710"/>
      <c r="AE508" s="2710"/>
      <c r="AF508" s="2710"/>
      <c r="AG508" s="2710"/>
      <c r="AH508" s="2710"/>
      <c r="AI508" s="2710"/>
      <c r="AJ508" s="2710"/>
      <c r="AK508" s="2710"/>
      <c r="AL508" s="2710"/>
      <c r="AM508" s="2710"/>
      <c r="AN508" s="2710"/>
      <c r="AO508" s="2710"/>
      <c r="AP508" s="2710"/>
      <c r="AQ508" s="2710"/>
      <c r="AR508" s="2710"/>
      <c r="AS508" s="2710"/>
      <c r="AT508" s="2710"/>
      <c r="AU508" s="2710"/>
      <c r="AV508" s="2710"/>
      <c r="AW508" s="2710"/>
      <c r="AX508" s="2710"/>
      <c r="AY508" s="2710"/>
      <c r="AZ508" s="2710"/>
      <c r="BA508" s="2710"/>
      <c r="BB508" s="2710"/>
      <c r="BC508" s="2710"/>
      <c r="BD508" s="2710"/>
      <c r="BE508" s="2710"/>
      <c r="BF508" s="2710"/>
      <c r="BG508" s="2710"/>
      <c r="BH508" s="2710"/>
      <c r="BI508" s="2710"/>
      <c r="BJ508" s="2710"/>
      <c r="BK508" s="2710"/>
      <c r="BL508" s="2710"/>
      <c r="BM508" s="2710"/>
      <c r="BN508" s="2710"/>
      <c r="BO508" s="2710"/>
      <c r="BP508" s="2710"/>
      <c r="BQ508" s="2710"/>
      <c r="BR508" s="2710"/>
      <c r="BS508" s="2710"/>
      <c r="BT508" s="2710"/>
    </row>
    <row r="509" spans="1:72" x14ac:dyDescent="0.25">
      <c r="A509" s="2710"/>
      <c r="B509" s="2710"/>
      <c r="C509" s="2710"/>
      <c r="D509" s="2710"/>
      <c r="E509" s="2710"/>
      <c r="F509" s="2710"/>
      <c r="G509" s="2710"/>
      <c r="H509" s="2710"/>
      <c r="I509" s="2710"/>
      <c r="J509" s="2710"/>
      <c r="K509" s="2710"/>
      <c r="L509" s="2710"/>
      <c r="M509" s="2710"/>
      <c r="N509" s="2710"/>
      <c r="O509" s="2710"/>
      <c r="P509" s="2710"/>
      <c r="Q509" s="2710"/>
      <c r="R509" s="2710"/>
      <c r="S509" s="2710"/>
      <c r="T509" s="2710"/>
      <c r="U509" s="2710"/>
      <c r="V509" s="2710"/>
      <c r="W509" s="2710"/>
      <c r="X509" s="2710"/>
      <c r="Y509" s="2710"/>
      <c r="Z509" s="2710"/>
      <c r="AA509" s="2710"/>
      <c r="AB509" s="2710"/>
      <c r="AC509" s="2710"/>
      <c r="AD509" s="2710"/>
      <c r="AE509" s="2710"/>
      <c r="AF509" s="2710"/>
      <c r="AG509" s="2710"/>
      <c r="AH509" s="2710"/>
      <c r="AI509" s="2710"/>
      <c r="AJ509" s="2710"/>
      <c r="AK509" s="2710"/>
      <c r="AL509" s="2710"/>
      <c r="AM509" s="2710"/>
      <c r="AN509" s="2710"/>
      <c r="AO509" s="2710"/>
      <c r="AP509" s="2710"/>
      <c r="AQ509" s="2710"/>
      <c r="AR509" s="2710"/>
      <c r="AS509" s="2710"/>
      <c r="AT509" s="2710"/>
      <c r="AU509" s="2710"/>
      <c r="AV509" s="2710"/>
      <c r="AW509" s="2710"/>
      <c r="AX509" s="2710"/>
      <c r="AY509" s="2710"/>
      <c r="AZ509" s="2710"/>
      <c r="BA509" s="2710"/>
      <c r="BB509" s="2710"/>
      <c r="BC509" s="2710"/>
      <c r="BD509" s="2710"/>
      <c r="BE509" s="2710"/>
      <c r="BF509" s="2710"/>
      <c r="BG509" s="2710"/>
      <c r="BH509" s="2710"/>
      <c r="BI509" s="2710"/>
      <c r="BJ509" s="2710"/>
      <c r="BK509" s="2710"/>
      <c r="BL509" s="2710"/>
      <c r="BM509" s="2710"/>
      <c r="BN509" s="2710"/>
      <c r="BO509" s="2710"/>
      <c r="BP509" s="2710"/>
      <c r="BQ509" s="2710"/>
      <c r="BR509" s="2710"/>
      <c r="BS509" s="2710"/>
      <c r="BT509" s="2710"/>
    </row>
    <row r="510" spans="1:72" x14ac:dyDescent="0.25">
      <c r="A510" s="2710"/>
      <c r="B510" s="2710"/>
      <c r="C510" s="2710"/>
      <c r="D510" s="2710"/>
      <c r="E510" s="2710"/>
      <c r="F510" s="2710"/>
      <c r="G510" s="2710"/>
      <c r="H510" s="2710"/>
      <c r="I510" s="2710"/>
      <c r="J510" s="2710"/>
      <c r="K510" s="2710"/>
      <c r="L510" s="2710"/>
      <c r="M510" s="2710"/>
      <c r="N510" s="2710"/>
      <c r="O510" s="2710"/>
      <c r="P510" s="2710"/>
      <c r="Q510" s="2710"/>
      <c r="R510" s="2710"/>
      <c r="S510" s="2710"/>
      <c r="T510" s="2710"/>
      <c r="U510" s="2710"/>
      <c r="V510" s="2710"/>
      <c r="W510" s="2710"/>
      <c r="X510" s="2710"/>
      <c r="Y510" s="2710"/>
      <c r="Z510" s="2710"/>
      <c r="AA510" s="2710"/>
      <c r="AB510" s="2710"/>
      <c r="AC510" s="2710"/>
      <c r="AD510" s="2710"/>
      <c r="AE510" s="2710"/>
      <c r="AF510" s="2710"/>
      <c r="AG510" s="2710"/>
      <c r="AH510" s="2710"/>
      <c r="AI510" s="2710"/>
      <c r="AJ510" s="2710"/>
      <c r="AK510" s="2710"/>
      <c r="AL510" s="2710"/>
      <c r="AM510" s="2710"/>
      <c r="AN510" s="2710"/>
      <c r="AO510" s="2710"/>
      <c r="AP510" s="2710"/>
      <c r="AQ510" s="2710"/>
      <c r="AR510" s="2710"/>
      <c r="AS510" s="2710"/>
      <c r="AT510" s="2710"/>
      <c r="AU510" s="2710"/>
      <c r="AV510" s="2710"/>
      <c r="AW510" s="2710"/>
      <c r="AX510" s="2710"/>
      <c r="AY510" s="2710"/>
      <c r="AZ510" s="2710"/>
      <c r="BA510" s="2710"/>
      <c r="BB510" s="2710"/>
      <c r="BC510" s="2710"/>
      <c r="BD510" s="2710"/>
      <c r="BE510" s="2710"/>
      <c r="BF510" s="2710"/>
      <c r="BG510" s="2710"/>
      <c r="BH510" s="2710"/>
      <c r="BI510" s="2710"/>
      <c r="BJ510" s="2710"/>
      <c r="BK510" s="2710"/>
      <c r="BL510" s="2710"/>
      <c r="BM510" s="2710"/>
      <c r="BN510" s="2710"/>
      <c r="BO510" s="2710"/>
      <c r="BP510" s="2710"/>
      <c r="BQ510" s="2710"/>
      <c r="BR510" s="2710"/>
      <c r="BS510" s="2710"/>
      <c r="BT510" s="2710"/>
    </row>
    <row r="511" spans="1:72" x14ac:dyDescent="0.25">
      <c r="A511" s="2710"/>
      <c r="B511" s="2710"/>
      <c r="C511" s="2710"/>
      <c r="D511" s="2710"/>
      <c r="E511" s="2710"/>
      <c r="F511" s="2710"/>
      <c r="G511" s="2710"/>
      <c r="H511" s="2710"/>
      <c r="I511" s="2710"/>
      <c r="J511" s="2710"/>
      <c r="K511" s="2710"/>
      <c r="L511" s="2710"/>
      <c r="M511" s="2710"/>
      <c r="N511" s="2710"/>
      <c r="O511" s="2710"/>
      <c r="P511" s="2710"/>
      <c r="Q511" s="2710"/>
      <c r="R511" s="2710"/>
      <c r="S511" s="2710"/>
      <c r="T511" s="2710"/>
      <c r="U511" s="2710"/>
      <c r="V511" s="2710"/>
      <c r="W511" s="2710"/>
      <c r="X511" s="2710"/>
      <c r="Y511" s="2710"/>
      <c r="Z511" s="2710"/>
      <c r="AA511" s="2710"/>
      <c r="AB511" s="2710"/>
      <c r="AC511" s="2710"/>
      <c r="AD511" s="2710"/>
      <c r="AE511" s="2710"/>
      <c r="AF511" s="2710"/>
      <c r="AG511" s="2710"/>
      <c r="AH511" s="2710"/>
      <c r="AI511" s="2710"/>
      <c r="AJ511" s="2710"/>
      <c r="AK511" s="2710"/>
      <c r="AL511" s="2710"/>
      <c r="AM511" s="2710"/>
      <c r="AN511" s="2710"/>
      <c r="AO511" s="2710"/>
      <c r="AP511" s="2710"/>
      <c r="AQ511" s="2710"/>
      <c r="AR511" s="2710"/>
      <c r="AS511" s="2710"/>
      <c r="AT511" s="2710"/>
      <c r="AU511" s="2710"/>
      <c r="AV511" s="2710"/>
      <c r="AW511" s="2710"/>
      <c r="AX511" s="2710"/>
      <c r="AY511" s="2710"/>
      <c r="AZ511" s="2710"/>
      <c r="BA511" s="2710"/>
      <c r="BB511" s="2710"/>
      <c r="BC511" s="2710"/>
      <c r="BD511" s="2710"/>
      <c r="BE511" s="2710"/>
      <c r="BF511" s="2710"/>
      <c r="BG511" s="2710"/>
      <c r="BH511" s="2710"/>
      <c r="BI511" s="2710"/>
      <c r="BJ511" s="2710"/>
      <c r="BK511" s="2710"/>
      <c r="BL511" s="2710"/>
      <c r="BM511" s="2710"/>
      <c r="BN511" s="2710"/>
      <c r="BO511" s="2710"/>
      <c r="BP511" s="2710"/>
      <c r="BQ511" s="2710"/>
      <c r="BR511" s="2710"/>
      <c r="BS511" s="2710"/>
      <c r="BT511" s="2710"/>
    </row>
    <row r="512" spans="1:72" x14ac:dyDescent="0.25">
      <c r="A512" s="2710"/>
      <c r="B512" s="2710"/>
      <c r="C512" s="2710"/>
      <c r="D512" s="2710"/>
      <c r="E512" s="2710"/>
      <c r="F512" s="2710"/>
      <c r="G512" s="2710"/>
      <c r="H512" s="2710"/>
      <c r="I512" s="2710"/>
      <c r="J512" s="2710"/>
      <c r="K512" s="2710"/>
      <c r="L512" s="2710"/>
      <c r="M512" s="2710"/>
      <c r="N512" s="2710"/>
      <c r="O512" s="2710"/>
      <c r="P512" s="2710"/>
      <c r="Q512" s="2710"/>
      <c r="R512" s="2710"/>
      <c r="S512" s="2710"/>
      <c r="T512" s="2710"/>
      <c r="U512" s="2710"/>
      <c r="V512" s="2710"/>
      <c r="W512" s="2710"/>
      <c r="X512" s="2710"/>
      <c r="Y512" s="2710"/>
      <c r="Z512" s="2710"/>
      <c r="AA512" s="2710"/>
      <c r="AB512" s="2710"/>
      <c r="AC512" s="2710"/>
      <c r="AD512" s="2710"/>
      <c r="AE512" s="2710"/>
      <c r="AF512" s="2710"/>
      <c r="AG512" s="2710"/>
      <c r="AH512" s="2710"/>
      <c r="AI512" s="2710"/>
      <c r="AJ512" s="2710"/>
      <c r="AK512" s="2710"/>
      <c r="AL512" s="2710"/>
      <c r="AM512" s="2710"/>
      <c r="AN512" s="2710"/>
      <c r="AO512" s="2710"/>
      <c r="AP512" s="2710"/>
      <c r="AQ512" s="2710"/>
      <c r="AR512" s="2710"/>
      <c r="AS512" s="2710"/>
      <c r="AT512" s="2710"/>
      <c r="AU512" s="2710"/>
      <c r="AV512" s="2710"/>
      <c r="AW512" s="2710"/>
      <c r="AX512" s="2710"/>
      <c r="AY512" s="2710"/>
      <c r="AZ512" s="2710"/>
      <c r="BA512" s="2710"/>
      <c r="BB512" s="2710"/>
      <c r="BC512" s="2710"/>
      <c r="BD512" s="2710"/>
      <c r="BE512" s="2710"/>
      <c r="BF512" s="2710"/>
      <c r="BG512" s="2710"/>
      <c r="BH512" s="2710"/>
      <c r="BI512" s="2710"/>
      <c r="BJ512" s="2710"/>
      <c r="BK512" s="2710"/>
      <c r="BL512" s="2710"/>
      <c r="BM512" s="2710"/>
      <c r="BN512" s="2710"/>
      <c r="BO512" s="2710"/>
      <c r="BP512" s="2710"/>
      <c r="BQ512" s="2710"/>
      <c r="BR512" s="2710"/>
      <c r="BS512" s="2710"/>
      <c r="BT512" s="2710"/>
    </row>
    <row r="513" spans="1:72" x14ac:dyDescent="0.25">
      <c r="A513" s="2710"/>
      <c r="B513" s="2710"/>
      <c r="C513" s="2710"/>
      <c r="D513" s="2710"/>
      <c r="E513" s="2710"/>
      <c r="F513" s="2710"/>
      <c r="G513" s="2710"/>
      <c r="H513" s="2710"/>
      <c r="I513" s="2710"/>
      <c r="J513" s="2710"/>
      <c r="K513" s="2710"/>
      <c r="L513" s="2710"/>
      <c r="M513" s="2710"/>
      <c r="N513" s="2710"/>
      <c r="O513" s="2710"/>
      <c r="P513" s="2710"/>
      <c r="Q513" s="2710"/>
      <c r="R513" s="2710"/>
      <c r="S513" s="2710"/>
      <c r="T513" s="2710"/>
      <c r="U513" s="2710"/>
      <c r="V513" s="2710"/>
      <c r="W513" s="2710"/>
      <c r="X513" s="2710"/>
      <c r="Y513" s="2710"/>
      <c r="Z513" s="2710"/>
      <c r="AA513" s="2710"/>
      <c r="AB513" s="2710"/>
      <c r="AC513" s="2710"/>
      <c r="AD513" s="2710"/>
      <c r="AE513" s="2710"/>
      <c r="AF513" s="2710"/>
      <c r="AG513" s="2710"/>
      <c r="AH513" s="2710"/>
      <c r="AI513" s="2710"/>
      <c r="AJ513" s="2710"/>
      <c r="AK513" s="2710"/>
      <c r="AL513" s="2710"/>
      <c r="AM513" s="2710"/>
      <c r="AN513" s="2710"/>
      <c r="AO513" s="2710"/>
      <c r="AP513" s="2710"/>
      <c r="AQ513" s="2710"/>
      <c r="AR513" s="2710"/>
      <c r="AS513" s="2710"/>
      <c r="AT513" s="2710"/>
      <c r="AU513" s="2710"/>
      <c r="AV513" s="2710"/>
      <c r="AW513" s="2710"/>
      <c r="AX513" s="2710"/>
      <c r="AY513" s="2710"/>
      <c r="AZ513" s="2710"/>
      <c r="BA513" s="2710"/>
      <c r="BB513" s="2710"/>
      <c r="BC513" s="2710"/>
      <c r="BD513" s="2710"/>
      <c r="BE513" s="2710"/>
      <c r="BF513" s="2710"/>
      <c r="BG513" s="2710"/>
      <c r="BH513" s="2710"/>
      <c r="BI513" s="2710"/>
      <c r="BJ513" s="2710"/>
      <c r="BK513" s="2710"/>
      <c r="BL513" s="2710"/>
      <c r="BM513" s="2710"/>
      <c r="BN513" s="2710"/>
      <c r="BO513" s="2710"/>
      <c r="BP513" s="2710"/>
      <c r="BQ513" s="2710"/>
      <c r="BR513" s="2710"/>
      <c r="BS513" s="2710"/>
      <c r="BT513" s="2710"/>
    </row>
    <row r="514" spans="1:72" x14ac:dyDescent="0.25">
      <c r="A514" s="2710"/>
      <c r="B514" s="2710"/>
      <c r="C514" s="2710"/>
      <c r="D514" s="2710"/>
      <c r="E514" s="2710"/>
      <c r="F514" s="2710"/>
      <c r="G514" s="2710"/>
      <c r="H514" s="2710"/>
      <c r="I514" s="2710"/>
      <c r="J514" s="2710"/>
      <c r="K514" s="2710"/>
      <c r="L514" s="2710"/>
      <c r="M514" s="2710"/>
      <c r="N514" s="2710"/>
      <c r="O514" s="2710"/>
      <c r="P514" s="2710"/>
      <c r="Q514" s="2710"/>
      <c r="R514" s="2710"/>
      <c r="S514" s="2710"/>
      <c r="T514" s="2710"/>
      <c r="U514" s="2710"/>
      <c r="V514" s="2710"/>
      <c r="W514" s="2710"/>
      <c r="X514" s="2710"/>
      <c r="Y514" s="2710"/>
      <c r="Z514" s="2710"/>
      <c r="AA514" s="2710"/>
      <c r="AB514" s="2710"/>
      <c r="AC514" s="2710"/>
      <c r="AD514" s="2710"/>
      <c r="AE514" s="2710"/>
      <c r="AF514" s="2710"/>
      <c r="AG514" s="2710"/>
      <c r="AH514" s="2710"/>
      <c r="AI514" s="2710"/>
      <c r="AJ514" s="2710"/>
      <c r="AK514" s="2710"/>
      <c r="AL514" s="2710"/>
      <c r="AM514" s="2710"/>
      <c r="AN514" s="2710"/>
      <c r="AO514" s="2710"/>
      <c r="AP514" s="2710"/>
      <c r="AQ514" s="2710"/>
      <c r="AR514" s="2710"/>
      <c r="AS514" s="2710"/>
      <c r="AT514" s="2710"/>
      <c r="AU514" s="2710"/>
      <c r="AV514" s="2710"/>
      <c r="AW514" s="2710"/>
      <c r="AX514" s="2710"/>
      <c r="AY514" s="2710"/>
      <c r="AZ514" s="2710"/>
      <c r="BA514" s="2710"/>
      <c r="BB514" s="2710"/>
      <c r="BC514" s="2710"/>
      <c r="BD514" s="2710"/>
      <c r="BE514" s="2710"/>
      <c r="BF514" s="2710"/>
      <c r="BG514" s="2710"/>
      <c r="BH514" s="2710"/>
      <c r="BI514" s="2710"/>
      <c r="BJ514" s="2710"/>
      <c r="BK514" s="2710"/>
      <c r="BL514" s="2710"/>
      <c r="BM514" s="2710"/>
      <c r="BN514" s="2710"/>
      <c r="BO514" s="2710"/>
      <c r="BP514" s="2710"/>
      <c r="BQ514" s="2710"/>
      <c r="BR514" s="2710"/>
      <c r="BS514" s="2710"/>
      <c r="BT514" s="2710"/>
    </row>
    <row r="515" spans="1:72" x14ac:dyDescent="0.25">
      <c r="A515" s="2710"/>
      <c r="B515" s="2710"/>
      <c r="C515" s="2710"/>
      <c r="D515" s="2710"/>
      <c r="E515" s="2710"/>
      <c r="F515" s="2710"/>
      <c r="G515" s="2710"/>
      <c r="H515" s="2710"/>
      <c r="I515" s="2710"/>
      <c r="J515" s="2710"/>
      <c r="K515" s="2710"/>
      <c r="L515" s="2710"/>
      <c r="M515" s="2710"/>
      <c r="N515" s="2710"/>
      <c r="O515" s="2710"/>
      <c r="P515" s="2710"/>
      <c r="Q515" s="2710"/>
      <c r="R515" s="2710"/>
      <c r="S515" s="2710"/>
      <c r="T515" s="2710"/>
      <c r="U515" s="2710"/>
      <c r="V515" s="2710"/>
      <c r="W515" s="2710"/>
      <c r="X515" s="2710"/>
      <c r="Y515" s="2710"/>
      <c r="Z515" s="2710"/>
      <c r="AA515" s="2710"/>
      <c r="AB515" s="2710"/>
      <c r="AC515" s="2710"/>
      <c r="AD515" s="2710"/>
      <c r="AE515" s="2710"/>
      <c r="AF515" s="2710"/>
      <c r="AG515" s="2710"/>
      <c r="AH515" s="2710"/>
      <c r="AI515" s="2710"/>
      <c r="AJ515" s="2710"/>
      <c r="AK515" s="2710"/>
      <c r="AL515" s="2710"/>
      <c r="AM515" s="2710"/>
      <c r="AN515" s="2710"/>
      <c r="AO515" s="2710"/>
      <c r="AP515" s="2710"/>
      <c r="AQ515" s="2710"/>
      <c r="AR515" s="2710"/>
      <c r="AS515" s="2710"/>
      <c r="AT515" s="2710"/>
      <c r="AU515" s="2710"/>
      <c r="AV515" s="2710"/>
      <c r="AW515" s="2710"/>
      <c r="AX515" s="2710"/>
      <c r="AY515" s="2710"/>
      <c r="AZ515" s="2710"/>
      <c r="BA515" s="2710"/>
      <c r="BB515" s="2710"/>
      <c r="BC515" s="2710"/>
      <c r="BD515" s="2710"/>
      <c r="BE515" s="2710"/>
      <c r="BF515" s="2710"/>
      <c r="BG515" s="2710"/>
      <c r="BH515" s="2710"/>
      <c r="BI515" s="2710"/>
      <c r="BJ515" s="2710"/>
      <c r="BK515" s="2710"/>
      <c r="BL515" s="2710"/>
      <c r="BM515" s="2710"/>
      <c r="BN515" s="2710"/>
      <c r="BO515" s="2710"/>
      <c r="BP515" s="2710"/>
      <c r="BQ515" s="2710"/>
      <c r="BR515" s="2710"/>
      <c r="BS515" s="2710"/>
      <c r="BT515" s="2710"/>
    </row>
    <row r="516" spans="1:72" x14ac:dyDescent="0.25">
      <c r="A516" s="2710"/>
      <c r="B516" s="2710"/>
      <c r="C516" s="2710"/>
      <c r="D516" s="2710"/>
      <c r="E516" s="2710"/>
      <c r="F516" s="2710"/>
      <c r="G516" s="2710"/>
      <c r="H516" s="2710"/>
      <c r="I516" s="2710"/>
      <c r="J516" s="2710"/>
      <c r="K516" s="2710"/>
      <c r="L516" s="2710"/>
      <c r="M516" s="2710"/>
      <c r="N516" s="2710"/>
      <c r="O516" s="2710"/>
      <c r="P516" s="2710"/>
      <c r="Q516" s="2710"/>
      <c r="R516" s="2710"/>
      <c r="S516" s="2710"/>
      <c r="T516" s="2710"/>
      <c r="U516" s="2710"/>
      <c r="V516" s="2710"/>
      <c r="W516" s="2710"/>
      <c r="X516" s="2710"/>
      <c r="Y516" s="2710"/>
      <c r="Z516" s="2710"/>
      <c r="AA516" s="2710"/>
      <c r="AB516" s="2710"/>
      <c r="AC516" s="2710"/>
      <c r="AD516" s="2710"/>
      <c r="AE516" s="2710"/>
      <c r="AF516" s="2710"/>
      <c r="AG516" s="2710"/>
      <c r="AH516" s="2710"/>
      <c r="AI516" s="2710"/>
      <c r="AJ516" s="2710"/>
      <c r="AK516" s="2710"/>
      <c r="AL516" s="2710"/>
      <c r="AM516" s="2710"/>
      <c r="AN516" s="2710"/>
      <c r="AO516" s="2710"/>
      <c r="AP516" s="2710"/>
      <c r="AQ516" s="2710"/>
      <c r="AR516" s="2710"/>
      <c r="AS516" s="2710"/>
      <c r="AT516" s="2710"/>
      <c r="AU516" s="2710"/>
      <c r="AV516" s="2710"/>
      <c r="AW516" s="2710"/>
      <c r="AX516" s="2710"/>
      <c r="AY516" s="2710"/>
      <c r="AZ516" s="2710"/>
      <c r="BA516" s="2710"/>
      <c r="BB516" s="2710"/>
      <c r="BC516" s="2710"/>
      <c r="BD516" s="2710"/>
      <c r="BE516" s="2710"/>
      <c r="BF516" s="2710"/>
      <c r="BG516" s="2710"/>
      <c r="BH516" s="2710"/>
      <c r="BI516" s="2710"/>
      <c r="BJ516" s="2710"/>
      <c r="BK516" s="2710"/>
      <c r="BL516" s="2710"/>
      <c r="BM516" s="2710"/>
      <c r="BN516" s="2710"/>
      <c r="BO516" s="2710"/>
      <c r="BP516" s="2710"/>
      <c r="BQ516" s="2710"/>
      <c r="BR516" s="2710"/>
      <c r="BS516" s="2710"/>
      <c r="BT516" s="2710"/>
    </row>
    <row r="517" spans="1:72" x14ac:dyDescent="0.25">
      <c r="A517" s="2710"/>
      <c r="B517" s="2710"/>
      <c r="C517" s="2710"/>
      <c r="D517" s="2710"/>
      <c r="E517" s="2710"/>
      <c r="F517" s="2710"/>
      <c r="G517" s="2710"/>
      <c r="H517" s="2710"/>
      <c r="I517" s="2710"/>
      <c r="J517" s="2710"/>
      <c r="K517" s="2710"/>
      <c r="L517" s="2710"/>
      <c r="M517" s="2710"/>
      <c r="N517" s="2710"/>
      <c r="O517" s="2710"/>
      <c r="P517" s="2710"/>
      <c r="Q517" s="2710"/>
      <c r="R517" s="2710"/>
      <c r="S517" s="2710"/>
      <c r="T517" s="2710"/>
      <c r="U517" s="2710"/>
      <c r="V517" s="2710"/>
      <c r="W517" s="2710"/>
      <c r="X517" s="2710"/>
      <c r="Y517" s="2710"/>
      <c r="Z517" s="2710"/>
      <c r="AA517" s="2710"/>
      <c r="AB517" s="2710"/>
      <c r="AC517" s="2710"/>
      <c r="AD517" s="2710"/>
      <c r="AE517" s="2710"/>
      <c r="AF517" s="2710"/>
      <c r="AG517" s="2710"/>
      <c r="AH517" s="2710"/>
      <c r="AI517" s="2710"/>
      <c r="AJ517" s="2710"/>
      <c r="AK517" s="2710"/>
      <c r="AL517" s="2710"/>
      <c r="AM517" s="2710"/>
      <c r="AN517" s="2710"/>
      <c r="AO517" s="2710"/>
      <c r="AP517" s="2710"/>
      <c r="AQ517" s="2710"/>
      <c r="AR517" s="2710"/>
      <c r="AS517" s="2710"/>
      <c r="AT517" s="2710"/>
      <c r="AU517" s="2710"/>
      <c r="AV517" s="2710"/>
      <c r="AW517" s="2710"/>
      <c r="AX517" s="2710"/>
      <c r="AY517" s="2710"/>
      <c r="AZ517" s="2710"/>
      <c r="BA517" s="2710"/>
      <c r="BB517" s="2710"/>
      <c r="BC517" s="2710"/>
      <c r="BD517" s="2710"/>
      <c r="BE517" s="2710"/>
      <c r="BF517" s="2710"/>
      <c r="BG517" s="2710"/>
      <c r="BH517" s="2710"/>
      <c r="BI517" s="2710"/>
      <c r="BJ517" s="2710"/>
      <c r="BK517" s="2710"/>
      <c r="BL517" s="2710"/>
      <c r="BM517" s="2710"/>
      <c r="BN517" s="2710"/>
      <c r="BO517" s="2710"/>
      <c r="BP517" s="2710"/>
      <c r="BQ517" s="2710"/>
      <c r="BR517" s="2710"/>
      <c r="BS517" s="2710"/>
      <c r="BT517" s="2710"/>
    </row>
    <row r="518" spans="1:72" x14ac:dyDescent="0.25">
      <c r="A518" s="2710"/>
      <c r="B518" s="2710"/>
      <c r="C518" s="2710"/>
      <c r="D518" s="2710"/>
      <c r="E518" s="2710"/>
      <c r="F518" s="2710"/>
      <c r="G518" s="2710"/>
      <c r="H518" s="2710"/>
      <c r="I518" s="2710"/>
      <c r="J518" s="2710"/>
      <c r="K518" s="2710"/>
      <c r="L518" s="2710"/>
      <c r="M518" s="2710"/>
      <c r="N518" s="2710"/>
      <c r="O518" s="2710"/>
      <c r="P518" s="2710"/>
      <c r="Q518" s="2710"/>
      <c r="R518" s="2710"/>
      <c r="S518" s="2710"/>
      <c r="T518" s="2710"/>
      <c r="U518" s="2710"/>
      <c r="V518" s="2710"/>
      <c r="W518" s="2710"/>
      <c r="X518" s="2710"/>
      <c r="Y518" s="2710"/>
      <c r="Z518" s="2710"/>
      <c r="AA518" s="2710"/>
      <c r="AB518" s="2710"/>
      <c r="AC518" s="2710"/>
      <c r="AD518" s="2710"/>
      <c r="AE518" s="2710"/>
      <c r="AF518" s="2710"/>
      <c r="AG518" s="2710"/>
      <c r="AH518" s="2710"/>
      <c r="AI518" s="2710"/>
      <c r="AJ518" s="2710"/>
      <c r="AK518" s="2710"/>
      <c r="AL518" s="2710"/>
      <c r="AM518" s="2710"/>
      <c r="AN518" s="2710"/>
      <c r="AO518" s="2710"/>
      <c r="AP518" s="2710"/>
      <c r="AQ518" s="2710"/>
      <c r="AR518" s="2710"/>
      <c r="AS518" s="2710"/>
      <c r="AT518" s="2710"/>
      <c r="AU518" s="2710"/>
      <c r="AV518" s="2710"/>
      <c r="AW518" s="2710"/>
      <c r="AX518" s="2710"/>
      <c r="AY518" s="2710"/>
      <c r="AZ518" s="2710"/>
      <c r="BA518" s="2710"/>
      <c r="BB518" s="2710"/>
      <c r="BC518" s="2710"/>
      <c r="BD518" s="2710"/>
      <c r="BE518" s="2710"/>
      <c r="BF518" s="2710"/>
      <c r="BG518" s="2710"/>
      <c r="BH518" s="2710"/>
      <c r="BI518" s="2710"/>
      <c r="BJ518" s="2710"/>
      <c r="BK518" s="2710"/>
      <c r="BL518" s="2710"/>
      <c r="BM518" s="2710"/>
      <c r="BN518" s="2710"/>
      <c r="BO518" s="2710"/>
      <c r="BP518" s="2710"/>
      <c r="BQ518" s="2710"/>
      <c r="BR518" s="2710"/>
      <c r="BS518" s="2710"/>
      <c r="BT518" s="2710"/>
    </row>
    <row r="519" spans="1:72" x14ac:dyDescent="0.25">
      <c r="A519" s="2710"/>
      <c r="B519" s="2710"/>
      <c r="C519" s="2710"/>
      <c r="D519" s="2710"/>
      <c r="E519" s="2710"/>
      <c r="F519" s="2710"/>
      <c r="G519" s="2710"/>
      <c r="H519" s="2710"/>
      <c r="I519" s="2710"/>
      <c r="J519" s="2710"/>
      <c r="K519" s="2710"/>
      <c r="L519" s="2710"/>
      <c r="M519" s="2710"/>
      <c r="N519" s="2710"/>
      <c r="O519" s="2710"/>
      <c r="P519" s="2710"/>
      <c r="Q519" s="2710"/>
      <c r="R519" s="2710"/>
      <c r="S519" s="2710"/>
      <c r="T519" s="2710"/>
      <c r="U519" s="2710"/>
      <c r="V519" s="2710"/>
      <c r="W519" s="2710"/>
      <c r="X519" s="2710"/>
      <c r="Y519" s="2710"/>
      <c r="Z519" s="2710"/>
      <c r="AA519" s="2710"/>
      <c r="AB519" s="2710"/>
      <c r="AC519" s="2710"/>
      <c r="AD519" s="2710"/>
      <c r="AE519" s="2710"/>
      <c r="AF519" s="2710"/>
      <c r="AG519" s="2710"/>
      <c r="AH519" s="2710"/>
      <c r="AI519" s="2710"/>
      <c r="AJ519" s="2710"/>
      <c r="AK519" s="2710"/>
      <c r="AL519" s="2710"/>
      <c r="AM519" s="2710"/>
      <c r="AN519" s="2710"/>
      <c r="AO519" s="2710"/>
      <c r="AP519" s="2710"/>
      <c r="AQ519" s="2710"/>
      <c r="AR519" s="2710"/>
      <c r="AS519" s="2710"/>
      <c r="AT519" s="2710"/>
      <c r="AU519" s="2710"/>
      <c r="AV519" s="2710"/>
      <c r="AW519" s="2710"/>
      <c r="AX519" s="2710"/>
      <c r="AY519" s="2710"/>
      <c r="AZ519" s="2710"/>
      <c r="BA519" s="2710"/>
      <c r="BB519" s="2710"/>
      <c r="BC519" s="2710"/>
      <c r="BD519" s="2710"/>
      <c r="BE519" s="2710"/>
      <c r="BF519" s="2710"/>
      <c r="BG519" s="2710"/>
      <c r="BH519" s="2710"/>
      <c r="BI519" s="2710"/>
      <c r="BJ519" s="2710"/>
      <c r="BK519" s="2710"/>
      <c r="BL519" s="2710"/>
      <c r="BM519" s="2710"/>
      <c r="BN519" s="2710"/>
      <c r="BO519" s="2710"/>
      <c r="BP519" s="2710"/>
      <c r="BQ519" s="2710"/>
      <c r="BR519" s="2710"/>
      <c r="BS519" s="2710"/>
      <c r="BT519" s="2710"/>
    </row>
    <row r="520" spans="1:72" x14ac:dyDescent="0.25">
      <c r="A520" s="2710"/>
      <c r="B520" s="2710"/>
      <c r="C520" s="2710"/>
      <c r="D520" s="2710"/>
      <c r="E520" s="2710"/>
      <c r="F520" s="2710"/>
      <c r="G520" s="2710"/>
      <c r="H520" s="2710"/>
      <c r="I520" s="2710"/>
      <c r="J520" s="2710"/>
      <c r="K520" s="2710"/>
      <c r="L520" s="2710"/>
      <c r="M520" s="2710"/>
      <c r="N520" s="2710"/>
      <c r="O520" s="2710"/>
      <c r="P520" s="2710"/>
      <c r="Q520" s="2710"/>
      <c r="R520" s="2710"/>
      <c r="S520" s="2710"/>
      <c r="T520" s="2710"/>
      <c r="U520" s="2710"/>
      <c r="V520" s="2710"/>
      <c r="W520" s="2710"/>
      <c r="X520" s="2710"/>
      <c r="Y520" s="2710"/>
      <c r="Z520" s="2710"/>
      <c r="AA520" s="2710"/>
      <c r="AB520" s="2710"/>
      <c r="AC520" s="2710"/>
      <c r="AD520" s="2710"/>
      <c r="AE520" s="2710"/>
      <c r="AF520" s="2710"/>
      <c r="AG520" s="2710"/>
      <c r="AH520" s="2710"/>
      <c r="AI520" s="2710"/>
      <c r="AJ520" s="2710"/>
      <c r="AK520" s="2710"/>
      <c r="AL520" s="2710"/>
      <c r="AM520" s="2710"/>
      <c r="AN520" s="2710"/>
      <c r="AO520" s="2710"/>
      <c r="AP520" s="2710"/>
      <c r="AQ520" s="2710"/>
      <c r="AR520" s="2710"/>
      <c r="AS520" s="2710"/>
      <c r="AT520" s="2710"/>
      <c r="AU520" s="2710"/>
      <c r="AV520" s="2710"/>
      <c r="AW520" s="2710"/>
      <c r="AX520" s="2710"/>
      <c r="AY520" s="2710"/>
      <c r="AZ520" s="2710"/>
      <c r="BA520" s="2710"/>
      <c r="BB520" s="2710"/>
      <c r="BC520" s="2710"/>
      <c r="BD520" s="2710"/>
      <c r="BE520" s="2710"/>
      <c r="BF520" s="2710"/>
      <c r="BG520" s="2710"/>
      <c r="BH520" s="2710"/>
      <c r="BI520" s="2710"/>
      <c r="BJ520" s="2710"/>
      <c r="BK520" s="2710"/>
      <c r="BL520" s="2710"/>
      <c r="BM520" s="2710"/>
      <c r="BN520" s="2710"/>
      <c r="BO520" s="2710"/>
      <c r="BP520" s="2710"/>
      <c r="BQ520" s="2710"/>
      <c r="BR520" s="2710"/>
      <c r="BS520" s="2710"/>
      <c r="BT520" s="2710"/>
    </row>
    <row r="521" spans="1:72" x14ac:dyDescent="0.25">
      <c r="A521" s="2710"/>
      <c r="B521" s="2710"/>
      <c r="C521" s="2710"/>
      <c r="D521" s="2710"/>
      <c r="E521" s="2710"/>
      <c r="F521" s="2710"/>
      <c r="G521" s="2710"/>
      <c r="H521" s="2710"/>
      <c r="I521" s="2710"/>
      <c r="J521" s="2710"/>
      <c r="K521" s="2710"/>
      <c r="L521" s="2710"/>
      <c r="M521" s="2710"/>
      <c r="N521" s="2710"/>
      <c r="O521" s="2710"/>
      <c r="P521" s="2710"/>
      <c r="Q521" s="2710"/>
      <c r="R521" s="2710"/>
      <c r="S521" s="2710"/>
      <c r="T521" s="2710"/>
      <c r="U521" s="2710"/>
      <c r="V521" s="2710"/>
      <c r="W521" s="2710"/>
      <c r="X521" s="2710"/>
      <c r="Y521" s="2710"/>
      <c r="Z521" s="2710"/>
      <c r="AA521" s="2710"/>
      <c r="AB521" s="2710"/>
      <c r="AC521" s="2710"/>
      <c r="AD521" s="2710"/>
      <c r="AE521" s="2710"/>
      <c r="AF521" s="2710"/>
      <c r="AG521" s="2710"/>
      <c r="AH521" s="2710"/>
      <c r="AI521" s="2710"/>
      <c r="AJ521" s="2710"/>
      <c r="AK521" s="2710"/>
      <c r="AL521" s="2710"/>
      <c r="AM521" s="2710"/>
      <c r="AN521" s="2710"/>
      <c r="AO521" s="2710"/>
      <c r="AP521" s="2710"/>
      <c r="AQ521" s="2710"/>
      <c r="AR521" s="2710"/>
      <c r="AS521" s="2710"/>
      <c r="AT521" s="2710"/>
      <c r="AU521" s="2710"/>
      <c r="AV521" s="2710"/>
      <c r="AW521" s="2710"/>
      <c r="AX521" s="2710"/>
      <c r="AY521" s="2710"/>
      <c r="AZ521" s="2710"/>
      <c r="BA521" s="2710"/>
      <c r="BB521" s="2710"/>
      <c r="BC521" s="2710"/>
      <c r="BD521" s="2710"/>
      <c r="BE521" s="2710"/>
      <c r="BF521" s="2710"/>
      <c r="BG521" s="2710"/>
      <c r="BH521" s="2710"/>
      <c r="BI521" s="2710"/>
      <c r="BJ521" s="2710"/>
      <c r="BK521" s="2710"/>
      <c r="BL521" s="2710"/>
      <c r="BM521" s="2710"/>
      <c r="BN521" s="2710"/>
      <c r="BO521" s="2710"/>
      <c r="BP521" s="2710"/>
      <c r="BQ521" s="2710"/>
      <c r="BR521" s="2710"/>
      <c r="BS521" s="2710"/>
      <c r="BT521" s="2710"/>
    </row>
    <row r="522" spans="1:72" x14ac:dyDescent="0.25">
      <c r="A522" s="2710"/>
      <c r="B522" s="2710"/>
      <c r="C522" s="2710"/>
      <c r="D522" s="2710"/>
      <c r="E522" s="2710"/>
      <c r="F522" s="2710"/>
      <c r="G522" s="2710"/>
      <c r="H522" s="2710"/>
      <c r="I522" s="2710"/>
      <c r="J522" s="2710"/>
      <c r="K522" s="2710"/>
      <c r="L522" s="2710"/>
      <c r="M522" s="2710"/>
      <c r="N522" s="2710"/>
      <c r="O522" s="2710"/>
      <c r="P522" s="2710"/>
      <c r="Q522" s="2710"/>
      <c r="R522" s="2710"/>
      <c r="S522" s="2710"/>
      <c r="T522" s="2710"/>
      <c r="U522" s="2710"/>
      <c r="V522" s="2710"/>
      <c r="W522" s="2710"/>
      <c r="X522" s="2710"/>
      <c r="Y522" s="2710"/>
      <c r="Z522" s="2710"/>
      <c r="AA522" s="2710"/>
      <c r="AB522" s="2710"/>
      <c r="AC522" s="2710"/>
      <c r="AD522" s="2710"/>
      <c r="AE522" s="2710"/>
      <c r="AF522" s="2710"/>
      <c r="AG522" s="2710"/>
      <c r="AH522" s="2710"/>
      <c r="AI522" s="2710"/>
      <c r="AJ522" s="2710"/>
      <c r="AK522" s="2710"/>
      <c r="AL522" s="2710"/>
      <c r="AM522" s="2710"/>
      <c r="AN522" s="2710"/>
      <c r="AO522" s="2710"/>
      <c r="AP522" s="2710"/>
      <c r="AQ522" s="2710"/>
      <c r="AR522" s="2710"/>
      <c r="AS522" s="2710"/>
      <c r="AT522" s="2710"/>
      <c r="AU522" s="2710"/>
      <c r="AV522" s="2710"/>
      <c r="AW522" s="2710"/>
      <c r="AX522" s="2710"/>
      <c r="AY522" s="2710"/>
      <c r="AZ522" s="2710"/>
      <c r="BA522" s="2710"/>
      <c r="BB522" s="2710"/>
      <c r="BC522" s="2710"/>
      <c r="BD522" s="2710"/>
      <c r="BE522" s="2710"/>
      <c r="BF522" s="2710"/>
      <c r="BG522" s="2710"/>
      <c r="BH522" s="2710"/>
      <c r="BI522" s="2710"/>
      <c r="BJ522" s="2710"/>
      <c r="BK522" s="2710"/>
      <c r="BL522" s="2710"/>
      <c r="BM522" s="2710"/>
      <c r="BN522" s="2710"/>
      <c r="BO522" s="2710"/>
      <c r="BP522" s="2710"/>
      <c r="BQ522" s="2710"/>
      <c r="BR522" s="2710"/>
      <c r="BS522" s="2710"/>
      <c r="BT522" s="2710"/>
    </row>
    <row r="523" spans="1:72" x14ac:dyDescent="0.25">
      <c r="A523" s="2710"/>
      <c r="B523" s="2710"/>
      <c r="C523" s="2710"/>
      <c r="D523" s="2710"/>
      <c r="E523" s="2710"/>
      <c r="F523" s="2710"/>
      <c r="G523" s="2710"/>
      <c r="H523" s="2710"/>
      <c r="I523" s="2710"/>
      <c r="J523" s="2710"/>
      <c r="K523" s="2710"/>
      <c r="L523" s="2710"/>
      <c r="M523" s="2710"/>
      <c r="N523" s="2710"/>
      <c r="O523" s="2710"/>
      <c r="P523" s="2710"/>
      <c r="Q523" s="2710"/>
      <c r="R523" s="2710"/>
      <c r="S523" s="2710"/>
      <c r="T523" s="2710"/>
      <c r="U523" s="2710"/>
      <c r="V523" s="2710"/>
      <c r="W523" s="2710"/>
      <c r="X523" s="2710"/>
      <c r="Y523" s="2710"/>
      <c r="Z523" s="2710"/>
      <c r="AA523" s="2710"/>
      <c r="AB523" s="2710"/>
      <c r="AC523" s="2710"/>
      <c r="AD523" s="2710"/>
      <c r="AE523" s="2710"/>
      <c r="AF523" s="2710"/>
      <c r="AG523" s="2710"/>
      <c r="AH523" s="2710"/>
      <c r="AI523" s="2710"/>
      <c r="AJ523" s="2710"/>
      <c r="AK523" s="2710"/>
      <c r="AL523" s="2710"/>
      <c r="AM523" s="2710"/>
      <c r="AN523" s="2710"/>
      <c r="AO523" s="2710"/>
      <c r="AP523" s="2710"/>
      <c r="AQ523" s="2710"/>
      <c r="AR523" s="2710"/>
      <c r="AS523" s="2710"/>
      <c r="AT523" s="2710"/>
      <c r="AU523" s="2710"/>
      <c r="AV523" s="2710"/>
      <c r="AW523" s="2710"/>
      <c r="AX523" s="2710"/>
      <c r="AY523" s="2710"/>
      <c r="AZ523" s="2710"/>
      <c r="BA523" s="2710"/>
      <c r="BB523" s="2710"/>
      <c r="BC523" s="2710"/>
      <c r="BD523" s="2710"/>
      <c r="BE523" s="2710"/>
      <c r="BF523" s="2710"/>
      <c r="BG523" s="2710"/>
      <c r="BH523" s="2710"/>
      <c r="BI523" s="2710"/>
      <c r="BJ523" s="2710"/>
      <c r="BK523" s="2710"/>
      <c r="BL523" s="2710"/>
      <c r="BM523" s="2710"/>
      <c r="BN523" s="2710"/>
      <c r="BO523" s="2710"/>
      <c r="BP523" s="2710"/>
      <c r="BQ523" s="2710"/>
      <c r="BR523" s="2710"/>
      <c r="BS523" s="2710"/>
      <c r="BT523" s="2710"/>
    </row>
    <row r="524" spans="1:72" x14ac:dyDescent="0.25">
      <c r="A524" s="2710"/>
      <c r="B524" s="2710"/>
      <c r="C524" s="2710"/>
      <c r="D524" s="2710"/>
      <c r="E524" s="2710"/>
      <c r="F524" s="2710"/>
      <c r="G524" s="2710"/>
      <c r="H524" s="2710"/>
      <c r="I524" s="2710"/>
      <c r="J524" s="2710"/>
      <c r="K524" s="2710"/>
      <c r="L524" s="2710"/>
      <c r="M524" s="2710"/>
      <c r="N524" s="2710"/>
      <c r="O524" s="2710"/>
      <c r="P524" s="2710"/>
      <c r="Q524" s="2710"/>
      <c r="R524" s="2710"/>
      <c r="S524" s="2710"/>
      <c r="T524" s="2710"/>
      <c r="U524" s="2710"/>
      <c r="V524" s="2710"/>
      <c r="W524" s="2710"/>
      <c r="X524" s="2710"/>
      <c r="Y524" s="2710"/>
      <c r="Z524" s="2710"/>
      <c r="AA524" s="2710"/>
      <c r="AB524" s="2710"/>
      <c r="AC524" s="2710"/>
      <c r="AD524" s="2710"/>
      <c r="AE524" s="2710"/>
      <c r="AF524" s="2710"/>
      <c r="AG524" s="2710"/>
      <c r="AH524" s="2710"/>
      <c r="AI524" s="2710"/>
      <c r="AJ524" s="2710"/>
      <c r="AK524" s="2710"/>
      <c r="AL524" s="2710"/>
      <c r="AM524" s="2710"/>
      <c r="AN524" s="2710"/>
      <c r="AO524" s="2710"/>
      <c r="AP524" s="2710"/>
      <c r="AQ524" s="2710"/>
      <c r="AR524" s="2710"/>
      <c r="AS524" s="2710"/>
      <c r="AT524" s="2710"/>
      <c r="AU524" s="2710"/>
      <c r="AV524" s="2710"/>
      <c r="AW524" s="2710"/>
      <c r="AX524" s="2710"/>
      <c r="AY524" s="2710"/>
      <c r="AZ524" s="2710"/>
      <c r="BA524" s="2710"/>
      <c r="BB524" s="2710"/>
      <c r="BC524" s="2710"/>
      <c r="BD524" s="2710"/>
      <c r="BE524" s="2710"/>
      <c r="BF524" s="2710"/>
      <c r="BG524" s="2710"/>
      <c r="BH524" s="2710"/>
      <c r="BI524" s="2710"/>
      <c r="BJ524" s="2710"/>
      <c r="BK524" s="2710"/>
      <c r="BL524" s="2710"/>
      <c r="BM524" s="2710"/>
      <c r="BN524" s="2710"/>
      <c r="BO524" s="2710"/>
      <c r="BP524" s="2710"/>
      <c r="BQ524" s="2710"/>
      <c r="BR524" s="2710"/>
      <c r="BS524" s="2710"/>
      <c r="BT524" s="2710"/>
    </row>
    <row r="525" spans="1:72" x14ac:dyDescent="0.25">
      <c r="A525" s="2710"/>
      <c r="B525" s="2710"/>
      <c r="C525" s="2710"/>
      <c r="D525" s="2710"/>
      <c r="E525" s="2710"/>
      <c r="F525" s="2710"/>
      <c r="G525" s="2710"/>
      <c r="H525" s="2710"/>
      <c r="I525" s="2710"/>
      <c r="J525" s="2710"/>
      <c r="K525" s="2710"/>
      <c r="L525" s="2710"/>
      <c r="M525" s="2710"/>
      <c r="N525" s="2710"/>
      <c r="O525" s="2710"/>
      <c r="P525" s="2710"/>
      <c r="Q525" s="2710"/>
      <c r="R525" s="2710"/>
      <c r="S525" s="2710"/>
      <c r="T525" s="2710"/>
      <c r="U525" s="2710"/>
      <c r="V525" s="2710"/>
      <c r="W525" s="2710"/>
      <c r="X525" s="2710"/>
      <c r="Y525" s="2710"/>
      <c r="Z525" s="2710"/>
      <c r="AA525" s="2710"/>
      <c r="AB525" s="2710"/>
      <c r="AC525" s="2710"/>
      <c r="AD525" s="2710"/>
      <c r="AE525" s="2710"/>
      <c r="AF525" s="2710"/>
      <c r="AG525" s="2710"/>
      <c r="AH525" s="2710"/>
      <c r="AI525" s="2710"/>
      <c r="AJ525" s="2710"/>
      <c r="AK525" s="2710"/>
      <c r="AL525" s="2710"/>
      <c r="AM525" s="2710"/>
      <c r="AN525" s="2710"/>
      <c r="AO525" s="2710"/>
      <c r="AP525" s="2710"/>
      <c r="AQ525" s="2710"/>
      <c r="AR525" s="2710"/>
      <c r="AS525" s="2710"/>
      <c r="AT525" s="2710"/>
      <c r="AU525" s="2710"/>
      <c r="AV525" s="2710"/>
      <c r="AW525" s="2710"/>
      <c r="AX525" s="2710"/>
      <c r="AY525" s="2710"/>
      <c r="AZ525" s="2710"/>
      <c r="BA525" s="2710"/>
      <c r="BB525" s="2710"/>
      <c r="BC525" s="2710"/>
      <c r="BD525" s="2710"/>
      <c r="BE525" s="2710"/>
      <c r="BF525" s="2710"/>
      <c r="BG525" s="2710"/>
      <c r="BH525" s="2710"/>
      <c r="BI525" s="2710"/>
      <c r="BJ525" s="2710"/>
      <c r="BK525" s="2710"/>
      <c r="BL525" s="2710"/>
      <c r="BM525" s="2710"/>
      <c r="BN525" s="2710"/>
      <c r="BO525" s="2710"/>
      <c r="BP525" s="2710"/>
      <c r="BQ525" s="2710"/>
      <c r="BR525" s="2710"/>
      <c r="BS525" s="2710"/>
      <c r="BT525" s="2710"/>
    </row>
    <row r="526" spans="1:72" x14ac:dyDescent="0.25">
      <c r="A526" s="2710"/>
      <c r="B526" s="2710"/>
      <c r="C526" s="2710"/>
      <c r="D526" s="2710"/>
      <c r="E526" s="2710"/>
      <c r="F526" s="2710"/>
      <c r="G526" s="2710"/>
      <c r="H526" s="2710"/>
      <c r="I526" s="2710"/>
      <c r="J526" s="2710"/>
      <c r="K526" s="2710"/>
      <c r="L526" s="2710"/>
      <c r="M526" s="2710"/>
      <c r="N526" s="2710"/>
      <c r="O526" s="2710"/>
      <c r="P526" s="2710"/>
      <c r="Q526" s="2710"/>
      <c r="R526" s="2710"/>
      <c r="S526" s="2710"/>
      <c r="T526" s="2710"/>
      <c r="U526" s="2710"/>
      <c r="V526" s="2710"/>
      <c r="W526" s="2710"/>
      <c r="X526" s="2710"/>
      <c r="Y526" s="2710"/>
      <c r="Z526" s="2710"/>
      <c r="AA526" s="2710"/>
      <c r="AB526" s="2710"/>
      <c r="AC526" s="2710"/>
      <c r="AD526" s="2710"/>
      <c r="AE526" s="2710"/>
      <c r="AF526" s="2710"/>
      <c r="AG526" s="2710"/>
      <c r="AH526" s="2710"/>
      <c r="AI526" s="2710"/>
      <c r="AJ526" s="2710"/>
      <c r="AK526" s="2710"/>
      <c r="AL526" s="2710"/>
      <c r="AM526" s="2710"/>
      <c r="AN526" s="2710"/>
      <c r="AO526" s="2710"/>
      <c r="AP526" s="2710"/>
      <c r="AQ526" s="2710"/>
      <c r="AR526" s="2710"/>
      <c r="AS526" s="2710"/>
      <c r="AT526" s="2710"/>
      <c r="AU526" s="2710"/>
      <c r="AV526" s="2710"/>
      <c r="AW526" s="2710"/>
      <c r="AX526" s="2710"/>
      <c r="AY526" s="2710"/>
      <c r="AZ526" s="2710"/>
      <c r="BA526" s="2710"/>
      <c r="BB526" s="2710"/>
      <c r="BC526" s="2710"/>
      <c r="BD526" s="2710"/>
      <c r="BE526" s="2710"/>
      <c r="BF526" s="2710"/>
      <c r="BG526" s="2710"/>
      <c r="BH526" s="2710"/>
      <c r="BI526" s="2710"/>
      <c r="BJ526" s="2710"/>
      <c r="BK526" s="2710"/>
      <c r="BL526" s="2710"/>
      <c r="BM526" s="2710"/>
      <c r="BN526" s="2710"/>
      <c r="BO526" s="2710"/>
      <c r="BP526" s="2710"/>
      <c r="BQ526" s="2710"/>
      <c r="BR526" s="2710"/>
      <c r="BS526" s="2710"/>
      <c r="BT526" s="2710"/>
    </row>
    <row r="527" spans="1:72" x14ac:dyDescent="0.25">
      <c r="A527" s="2710"/>
      <c r="B527" s="2710"/>
      <c r="C527" s="2710"/>
      <c r="D527" s="2710"/>
      <c r="E527" s="2710"/>
      <c r="F527" s="2710"/>
      <c r="G527" s="2710"/>
      <c r="H527" s="2710"/>
      <c r="I527" s="2710"/>
      <c r="J527" s="2710"/>
      <c r="K527" s="2710"/>
      <c r="L527" s="2710"/>
      <c r="M527" s="2710"/>
      <c r="N527" s="2710"/>
      <c r="O527" s="2710"/>
      <c r="P527" s="2710"/>
      <c r="Q527" s="2710"/>
      <c r="R527" s="2710"/>
      <c r="S527" s="2710"/>
      <c r="T527" s="2710"/>
      <c r="U527" s="2710"/>
      <c r="V527" s="2710"/>
      <c r="W527" s="2710"/>
      <c r="X527" s="2710"/>
      <c r="Y527" s="2710"/>
      <c r="Z527" s="2710"/>
      <c r="AA527" s="2710"/>
      <c r="AB527" s="2710"/>
      <c r="AC527" s="2710"/>
      <c r="AD527" s="2710"/>
      <c r="AE527" s="2710"/>
      <c r="AF527" s="2710"/>
      <c r="AG527" s="2710"/>
      <c r="AH527" s="2710"/>
      <c r="AI527" s="2710"/>
      <c r="AJ527" s="2710"/>
      <c r="AK527" s="2710"/>
      <c r="AL527" s="2710"/>
      <c r="AM527" s="2710"/>
      <c r="AN527" s="2710"/>
      <c r="AO527" s="2710"/>
      <c r="AP527" s="2710"/>
      <c r="AQ527" s="2710"/>
      <c r="AR527" s="2710"/>
      <c r="AS527" s="2710"/>
      <c r="AT527" s="2710"/>
      <c r="AU527" s="2710"/>
      <c r="AV527" s="2710"/>
      <c r="AW527" s="2710"/>
      <c r="AX527" s="2710"/>
      <c r="AY527" s="2710"/>
      <c r="AZ527" s="2710"/>
      <c r="BA527" s="2710"/>
      <c r="BB527" s="2710"/>
      <c r="BC527" s="2710"/>
      <c r="BD527" s="2710"/>
      <c r="BE527" s="2710"/>
      <c r="BF527" s="2710"/>
      <c r="BG527" s="2710"/>
      <c r="BH527" s="2710"/>
      <c r="BI527" s="2710"/>
      <c r="BJ527" s="2710"/>
      <c r="BK527" s="2710"/>
      <c r="BL527" s="2710"/>
      <c r="BM527" s="2710"/>
      <c r="BN527" s="2710"/>
      <c r="BO527" s="2710"/>
      <c r="BP527" s="2710"/>
      <c r="BQ527" s="2710"/>
      <c r="BR527" s="2710"/>
      <c r="BS527" s="2710"/>
      <c r="BT527" s="2710"/>
    </row>
    <row r="528" spans="1:72" x14ac:dyDescent="0.25">
      <c r="A528" s="2710"/>
      <c r="B528" s="2710"/>
      <c r="C528" s="2710"/>
      <c r="D528" s="2710"/>
      <c r="E528" s="2710"/>
      <c r="F528" s="2710"/>
      <c r="G528" s="2710"/>
      <c r="H528" s="2710"/>
      <c r="I528" s="2710"/>
      <c r="J528" s="2710"/>
      <c r="K528" s="2710"/>
      <c r="L528" s="2710"/>
      <c r="M528" s="2710"/>
      <c r="N528" s="2710"/>
      <c r="O528" s="2710"/>
      <c r="P528" s="2710"/>
      <c r="Q528" s="2710"/>
      <c r="R528" s="2710"/>
      <c r="S528" s="2710"/>
      <c r="T528" s="2710"/>
      <c r="U528" s="2710"/>
      <c r="V528" s="2710"/>
      <c r="W528" s="2710"/>
      <c r="X528" s="2710"/>
      <c r="Y528" s="2710"/>
      <c r="Z528" s="2710"/>
      <c r="AA528" s="2710"/>
      <c r="AB528" s="2710"/>
      <c r="AC528" s="2710"/>
      <c r="AD528" s="2710"/>
      <c r="AE528" s="2710"/>
      <c r="AF528" s="2710"/>
      <c r="AG528" s="2710"/>
      <c r="AH528" s="2710"/>
      <c r="AI528" s="2710"/>
      <c r="AJ528" s="2710"/>
      <c r="AK528" s="2710"/>
      <c r="AL528" s="2710"/>
      <c r="AM528" s="2710"/>
      <c r="AN528" s="2710"/>
      <c r="AO528" s="2710"/>
      <c r="AP528" s="2710"/>
      <c r="AQ528" s="2710"/>
      <c r="AR528" s="2710"/>
      <c r="AS528" s="2710"/>
      <c r="AT528" s="2710"/>
      <c r="AU528" s="2710"/>
      <c r="AV528" s="2710"/>
      <c r="AW528" s="2710"/>
      <c r="AX528" s="2710"/>
      <c r="AY528" s="2710"/>
      <c r="AZ528" s="2710"/>
      <c r="BA528" s="2710"/>
      <c r="BB528" s="2710"/>
      <c r="BC528" s="2710"/>
      <c r="BD528" s="2710"/>
      <c r="BE528" s="2710"/>
      <c r="BF528" s="2710"/>
      <c r="BG528" s="2710"/>
      <c r="BH528" s="2710"/>
      <c r="BI528" s="2710"/>
      <c r="BJ528" s="2710"/>
      <c r="BK528" s="2710"/>
      <c r="BL528" s="2710"/>
      <c r="BM528" s="2710"/>
      <c r="BN528" s="2710"/>
      <c r="BO528" s="2710"/>
      <c r="BP528" s="2710"/>
      <c r="BQ528" s="2710"/>
      <c r="BR528" s="2710"/>
      <c r="BS528" s="2710"/>
      <c r="BT528" s="2710"/>
    </row>
    <row r="529" spans="1:72" x14ac:dyDescent="0.25">
      <c r="A529" s="2710"/>
      <c r="B529" s="2710"/>
      <c r="C529" s="2710"/>
      <c r="D529" s="2710"/>
      <c r="E529" s="2710"/>
      <c r="F529" s="2710"/>
      <c r="G529" s="2710"/>
      <c r="H529" s="2710"/>
      <c r="I529" s="2710"/>
      <c r="J529" s="2710"/>
      <c r="K529" s="2710"/>
      <c r="L529" s="2710"/>
      <c r="M529" s="2710"/>
      <c r="N529" s="2710"/>
      <c r="O529" s="2710"/>
      <c r="P529" s="2710"/>
      <c r="Q529" s="2710"/>
      <c r="R529" s="2710"/>
      <c r="S529" s="2710"/>
      <c r="T529" s="2710"/>
      <c r="U529" s="2710"/>
      <c r="V529" s="2710"/>
      <c r="W529" s="2710"/>
      <c r="X529" s="2710"/>
      <c r="Y529" s="2710"/>
      <c r="Z529" s="2710"/>
      <c r="AA529" s="2710"/>
      <c r="AB529" s="2710"/>
      <c r="AC529" s="2710"/>
      <c r="AD529" s="2710"/>
      <c r="AE529" s="2710"/>
      <c r="AF529" s="2710"/>
      <c r="AG529" s="2710"/>
      <c r="AH529" s="2710"/>
      <c r="AI529" s="2710"/>
      <c r="AJ529" s="2710"/>
      <c r="AK529" s="2710"/>
      <c r="AL529" s="2710"/>
      <c r="AM529" s="2710"/>
      <c r="AN529" s="2710"/>
      <c r="AO529" s="2710"/>
      <c r="AP529" s="2710"/>
      <c r="AQ529" s="2710"/>
      <c r="AR529" s="2710"/>
      <c r="AS529" s="2710"/>
      <c r="AT529" s="2710"/>
      <c r="AU529" s="2710"/>
      <c r="AV529" s="2710"/>
      <c r="AW529" s="2710"/>
      <c r="AX529" s="2710"/>
      <c r="AY529" s="2710"/>
      <c r="AZ529" s="2710"/>
      <c r="BA529" s="2710"/>
      <c r="BB529" s="2710"/>
      <c r="BC529" s="2710"/>
      <c r="BD529" s="2710"/>
      <c r="BE529" s="2710"/>
      <c r="BF529" s="2710"/>
      <c r="BG529" s="2710"/>
      <c r="BH529" s="2710"/>
      <c r="BI529" s="2710"/>
      <c r="BJ529" s="2710"/>
      <c r="BK529" s="2710"/>
      <c r="BL529" s="2710"/>
      <c r="BM529" s="2710"/>
      <c r="BN529" s="2710"/>
      <c r="BO529" s="2710"/>
      <c r="BP529" s="2710"/>
      <c r="BQ529" s="2710"/>
      <c r="BR529" s="2710"/>
      <c r="BS529" s="2710"/>
      <c r="BT529" s="2710"/>
    </row>
    <row r="530" spans="1:72" x14ac:dyDescent="0.25">
      <c r="A530" s="2710"/>
      <c r="B530" s="2710"/>
      <c r="C530" s="2710"/>
      <c r="D530" s="2710"/>
      <c r="E530" s="2710"/>
      <c r="F530" s="2710"/>
      <c r="G530" s="2710"/>
      <c r="H530" s="2710"/>
      <c r="I530" s="2710"/>
      <c r="J530" s="2710"/>
      <c r="K530" s="2710"/>
      <c r="L530" s="2710"/>
      <c r="M530" s="2710"/>
      <c r="N530" s="2710"/>
      <c r="O530" s="2710"/>
      <c r="P530" s="2710"/>
      <c r="Q530" s="2710"/>
      <c r="R530" s="2710"/>
      <c r="S530" s="2710"/>
      <c r="T530" s="2710"/>
      <c r="U530" s="2710"/>
      <c r="V530" s="2710"/>
      <c r="W530" s="2710"/>
      <c r="X530" s="2710"/>
      <c r="Y530" s="2710"/>
      <c r="Z530" s="2710"/>
      <c r="AA530" s="2710"/>
      <c r="AB530" s="2710"/>
      <c r="AC530" s="2710"/>
      <c r="AD530" s="2710"/>
      <c r="AE530" s="2710"/>
      <c r="AF530" s="2710"/>
      <c r="AG530" s="2710"/>
      <c r="AH530" s="2710"/>
      <c r="AI530" s="2710"/>
      <c r="AJ530" s="2710"/>
      <c r="AK530" s="2710"/>
      <c r="AL530" s="2710"/>
      <c r="AM530" s="2710"/>
      <c r="AN530" s="2710"/>
      <c r="AO530" s="2710"/>
      <c r="AP530" s="2710"/>
      <c r="AQ530" s="2710"/>
      <c r="AR530" s="2710"/>
      <c r="AS530" s="2710"/>
      <c r="AT530" s="2710"/>
      <c r="AU530" s="2710"/>
      <c r="AV530" s="2710"/>
      <c r="AW530" s="2710"/>
      <c r="AX530" s="2710"/>
      <c r="AY530" s="2710"/>
      <c r="AZ530" s="2710"/>
      <c r="BA530" s="2710"/>
      <c r="BB530" s="2710"/>
      <c r="BC530" s="2710"/>
      <c r="BD530" s="2710"/>
      <c r="BE530" s="2710"/>
      <c r="BF530" s="2710"/>
      <c r="BG530" s="2710"/>
      <c r="BH530" s="2710"/>
      <c r="BI530" s="2710"/>
      <c r="BJ530" s="2710"/>
      <c r="BK530" s="2710"/>
      <c r="BL530" s="2710"/>
      <c r="BM530" s="2710"/>
      <c r="BN530" s="2710"/>
      <c r="BO530" s="2710"/>
      <c r="BP530" s="2710"/>
      <c r="BQ530" s="2710"/>
      <c r="BR530" s="2710"/>
      <c r="BS530" s="2710"/>
      <c r="BT530" s="2710"/>
    </row>
    <row r="531" spans="1:72" x14ac:dyDescent="0.25">
      <c r="A531" s="2710"/>
      <c r="B531" s="2710"/>
      <c r="C531" s="2710"/>
      <c r="D531" s="2710"/>
      <c r="E531" s="2710"/>
      <c r="F531" s="2710"/>
      <c r="G531" s="2710"/>
      <c r="H531" s="2710"/>
      <c r="I531" s="2710"/>
      <c r="J531" s="2710"/>
      <c r="K531" s="2710"/>
      <c r="L531" s="2710"/>
      <c r="M531" s="2710"/>
      <c r="N531" s="2710"/>
      <c r="O531" s="2710"/>
      <c r="P531" s="2710"/>
      <c r="Q531" s="2710"/>
      <c r="R531" s="2710"/>
      <c r="S531" s="2710"/>
      <c r="T531" s="2710"/>
      <c r="U531" s="2710"/>
      <c r="V531" s="2710"/>
      <c r="W531" s="2710"/>
      <c r="X531" s="2710"/>
      <c r="Y531" s="2710"/>
      <c r="Z531" s="2710"/>
      <c r="AA531" s="2710"/>
      <c r="AB531" s="2710"/>
      <c r="AC531" s="2710"/>
      <c r="AD531" s="2710"/>
      <c r="AE531" s="2710"/>
      <c r="AF531" s="2710"/>
      <c r="AG531" s="2710"/>
      <c r="AH531" s="2710"/>
      <c r="AI531" s="2710"/>
      <c r="AJ531" s="2710"/>
      <c r="AK531" s="2710"/>
      <c r="AL531" s="2710"/>
      <c r="AM531" s="2710"/>
      <c r="AN531" s="2710"/>
      <c r="AO531" s="2710"/>
      <c r="AP531" s="2710"/>
      <c r="AQ531" s="2710"/>
      <c r="AR531" s="2710"/>
      <c r="AS531" s="2710"/>
      <c r="AT531" s="2710"/>
      <c r="AU531" s="2710"/>
      <c r="AV531" s="2710"/>
      <c r="AW531" s="2710"/>
      <c r="AX531" s="2710"/>
      <c r="AY531" s="2710"/>
      <c r="AZ531" s="2710"/>
      <c r="BA531" s="2710"/>
      <c r="BB531" s="2710"/>
      <c r="BC531" s="2710"/>
      <c r="BD531" s="2710"/>
      <c r="BE531" s="2710"/>
      <c r="BF531" s="2710"/>
      <c r="BG531" s="2710"/>
      <c r="BH531" s="2710"/>
      <c r="BI531" s="2710"/>
      <c r="BJ531" s="2710"/>
      <c r="BK531" s="2710"/>
      <c r="BL531" s="2710"/>
      <c r="BM531" s="2710"/>
      <c r="BN531" s="2710"/>
      <c r="BO531" s="2710"/>
      <c r="BP531" s="2710"/>
      <c r="BQ531" s="2710"/>
      <c r="BR531" s="2710"/>
      <c r="BS531" s="2710"/>
      <c r="BT531" s="2710"/>
    </row>
    <row r="532" spans="1:72" x14ac:dyDescent="0.25">
      <c r="A532" s="2710"/>
      <c r="B532" s="2710"/>
      <c r="C532" s="2710"/>
      <c r="D532" s="2710"/>
      <c r="E532" s="2710"/>
      <c r="F532" s="2710"/>
      <c r="G532" s="2710"/>
      <c r="H532" s="2710"/>
      <c r="I532" s="2710"/>
      <c r="J532" s="2710"/>
      <c r="K532" s="2710"/>
      <c r="L532" s="2710"/>
      <c r="M532" s="2710"/>
      <c r="N532" s="2710"/>
      <c r="O532" s="2710"/>
      <c r="P532" s="2710"/>
      <c r="Q532" s="2710"/>
      <c r="R532" s="2710"/>
      <c r="S532" s="2710"/>
      <c r="T532" s="2710"/>
      <c r="U532" s="2710"/>
      <c r="V532" s="2710"/>
      <c r="W532" s="2710"/>
      <c r="X532" s="2710"/>
      <c r="Y532" s="2710"/>
      <c r="Z532" s="2710"/>
      <c r="AA532" s="2710"/>
      <c r="AB532" s="2710"/>
      <c r="AC532" s="2710"/>
      <c r="AD532" s="2710"/>
      <c r="AE532" s="2710"/>
      <c r="AF532" s="2710"/>
      <c r="AG532" s="2710"/>
      <c r="AH532" s="2710"/>
      <c r="AI532" s="2710"/>
      <c r="AJ532" s="2710"/>
      <c r="AK532" s="2710"/>
      <c r="AL532" s="2710"/>
      <c r="AM532" s="2710"/>
      <c r="AN532" s="2710"/>
      <c r="AO532" s="2710"/>
      <c r="AP532" s="2710"/>
      <c r="AQ532" s="2710"/>
      <c r="AR532" s="2710"/>
      <c r="AS532" s="2710"/>
      <c r="AT532" s="2710"/>
      <c r="AU532" s="2710"/>
      <c r="AV532" s="2710"/>
      <c r="AW532" s="2710"/>
      <c r="AX532" s="2710"/>
      <c r="AY532" s="2710"/>
      <c r="AZ532" s="2710"/>
      <c r="BA532" s="2710"/>
      <c r="BB532" s="2710"/>
      <c r="BC532" s="2710"/>
      <c r="BD532" s="2710"/>
      <c r="BE532" s="2710"/>
      <c r="BF532" s="2710"/>
      <c r="BG532" s="2710"/>
      <c r="BH532" s="2710"/>
      <c r="BI532" s="2710"/>
      <c r="BJ532" s="2710"/>
      <c r="BK532" s="2710"/>
      <c r="BL532" s="2710"/>
      <c r="BM532" s="2710"/>
      <c r="BN532" s="2710"/>
      <c r="BO532" s="2710"/>
      <c r="BP532" s="2710"/>
      <c r="BQ532" s="2710"/>
      <c r="BR532" s="2710"/>
      <c r="BS532" s="2710"/>
      <c r="BT532" s="2710"/>
    </row>
    <row r="533" spans="1:72" x14ac:dyDescent="0.25">
      <c r="A533" s="2710"/>
      <c r="B533" s="2710"/>
      <c r="C533" s="2710"/>
      <c r="D533" s="2710"/>
      <c r="E533" s="2710"/>
      <c r="F533" s="2710"/>
      <c r="G533" s="2710"/>
      <c r="H533" s="2710"/>
      <c r="I533" s="2710"/>
      <c r="J533" s="2710"/>
      <c r="K533" s="2710"/>
      <c r="L533" s="2710"/>
      <c r="M533" s="2710"/>
      <c r="N533" s="2710"/>
      <c r="O533" s="2710"/>
      <c r="P533" s="2710"/>
      <c r="Q533" s="2710"/>
      <c r="R533" s="2710"/>
      <c r="S533" s="2710"/>
      <c r="T533" s="2710"/>
      <c r="U533" s="2710"/>
      <c r="V533" s="2710"/>
      <c r="W533" s="2710"/>
      <c r="X533" s="2710"/>
      <c r="Y533" s="2710"/>
      <c r="Z533" s="2710"/>
      <c r="AA533" s="2710"/>
      <c r="AB533" s="2710"/>
      <c r="AC533" s="2710"/>
      <c r="AD533" s="2710"/>
      <c r="AE533" s="2710"/>
      <c r="AF533" s="2710"/>
      <c r="AG533" s="2710"/>
      <c r="AH533" s="2710"/>
      <c r="AI533" s="2710"/>
      <c r="AJ533" s="2710"/>
      <c r="AK533" s="2710"/>
      <c r="AL533" s="2710"/>
      <c r="AM533" s="2710"/>
      <c r="AN533" s="2710"/>
      <c r="AO533" s="2710"/>
      <c r="AP533" s="2710"/>
      <c r="AQ533" s="2710"/>
      <c r="AR533" s="2710"/>
      <c r="AS533" s="2710"/>
      <c r="AT533" s="2710"/>
      <c r="AU533" s="2710"/>
      <c r="AV533" s="2710"/>
      <c r="AW533" s="2710"/>
      <c r="AX533" s="2710"/>
      <c r="AY533" s="2710"/>
      <c r="AZ533" s="2710"/>
      <c r="BA533" s="2710"/>
      <c r="BB533" s="2710"/>
      <c r="BC533" s="2710"/>
      <c r="BD533" s="2710"/>
      <c r="BE533" s="2710"/>
      <c r="BF533" s="2710"/>
      <c r="BG533" s="2710"/>
      <c r="BH533" s="2710"/>
      <c r="BI533" s="2710"/>
      <c r="BJ533" s="2710"/>
      <c r="BK533" s="2710"/>
      <c r="BL533" s="2710"/>
      <c r="BM533" s="2710"/>
      <c r="BN533" s="2710"/>
      <c r="BO533" s="2710"/>
      <c r="BP533" s="2710"/>
      <c r="BQ533" s="2710"/>
      <c r="BR533" s="2710"/>
      <c r="BS533" s="2710"/>
      <c r="BT533" s="2710"/>
    </row>
    <row r="534" spans="1:72" x14ac:dyDescent="0.25">
      <c r="A534" s="2710"/>
      <c r="B534" s="2710"/>
      <c r="C534" s="2710"/>
      <c r="D534" s="2710"/>
      <c r="E534" s="2710"/>
      <c r="F534" s="2710"/>
      <c r="G534" s="2710"/>
      <c r="H534" s="2710"/>
      <c r="I534" s="2710"/>
      <c r="J534" s="2710"/>
      <c r="K534" s="2710"/>
      <c r="L534" s="2710"/>
      <c r="M534" s="2710"/>
      <c r="N534" s="2710"/>
      <c r="O534" s="2710"/>
      <c r="P534" s="2710"/>
      <c r="Q534" s="2710"/>
      <c r="R534" s="2710"/>
      <c r="S534" s="2710"/>
      <c r="T534" s="2710"/>
      <c r="U534" s="2710"/>
      <c r="V534" s="2710"/>
      <c r="W534" s="2710"/>
      <c r="X534" s="2710"/>
      <c r="Y534" s="2710"/>
      <c r="Z534" s="2710"/>
      <c r="AA534" s="2710"/>
      <c r="AB534" s="2710"/>
      <c r="AC534" s="2710"/>
      <c r="AD534" s="2710"/>
      <c r="AE534" s="2710"/>
      <c r="AF534" s="2710"/>
      <c r="AG534" s="2710"/>
      <c r="AH534" s="2710"/>
      <c r="AI534" s="2710"/>
      <c r="AJ534" s="2710"/>
      <c r="AK534" s="2710"/>
      <c r="AL534" s="2710"/>
      <c r="AM534" s="2710"/>
      <c r="AN534" s="2710"/>
      <c r="AO534" s="2710"/>
      <c r="AP534" s="2710"/>
      <c r="AQ534" s="2710"/>
      <c r="AR534" s="2710"/>
      <c r="AS534" s="2710"/>
      <c r="AT534" s="2710"/>
      <c r="AU534" s="2710"/>
      <c r="AV534" s="2710"/>
      <c r="AW534" s="2710"/>
      <c r="AX534" s="2710"/>
      <c r="AY534" s="2710"/>
      <c r="AZ534" s="2710"/>
      <c r="BA534" s="2710"/>
      <c r="BB534" s="2710"/>
      <c r="BC534" s="2710"/>
      <c r="BD534" s="2710"/>
      <c r="BE534" s="2710"/>
      <c r="BF534" s="2710"/>
      <c r="BG534" s="2710"/>
      <c r="BH534" s="2710"/>
      <c r="BI534" s="2710"/>
      <c r="BJ534" s="2710"/>
      <c r="BK534" s="2710"/>
      <c r="BL534" s="2710"/>
      <c r="BM534" s="2710"/>
      <c r="BN534" s="2710"/>
      <c r="BO534" s="2710"/>
      <c r="BP534" s="2710"/>
      <c r="BQ534" s="2710"/>
      <c r="BR534" s="2710"/>
      <c r="BS534" s="2710"/>
      <c r="BT534" s="2710"/>
    </row>
    <row r="535" spans="1:72" x14ac:dyDescent="0.25">
      <c r="A535" s="2710"/>
      <c r="B535" s="2710"/>
      <c r="C535" s="2710"/>
      <c r="D535" s="2710"/>
      <c r="E535" s="2710"/>
      <c r="F535" s="2710"/>
      <c r="G535" s="2710"/>
      <c r="H535" s="2710"/>
      <c r="I535" s="2710"/>
      <c r="J535" s="2710"/>
      <c r="K535" s="2710"/>
      <c r="L535" s="2710"/>
      <c r="M535" s="2710"/>
      <c r="N535" s="2710"/>
      <c r="O535" s="2710"/>
      <c r="P535" s="2710"/>
      <c r="Q535" s="2710"/>
      <c r="R535" s="2710"/>
      <c r="S535" s="2710"/>
      <c r="T535" s="2710"/>
      <c r="U535" s="2710"/>
      <c r="V535" s="2710"/>
      <c r="W535" s="2710"/>
      <c r="X535" s="2710"/>
      <c r="Y535" s="2710"/>
      <c r="Z535" s="2710"/>
      <c r="AA535" s="2710"/>
      <c r="AB535" s="2710"/>
      <c r="AC535" s="2710"/>
      <c r="AD535" s="2710"/>
      <c r="AE535" s="2710"/>
      <c r="AF535" s="2710"/>
      <c r="AG535" s="2710"/>
      <c r="AH535" s="2710"/>
      <c r="AI535" s="2710"/>
      <c r="AJ535" s="2710"/>
      <c r="AK535" s="2710"/>
      <c r="AL535" s="2710"/>
      <c r="AM535" s="2710"/>
      <c r="AN535" s="2710"/>
      <c r="AO535" s="2710"/>
      <c r="AP535" s="2710"/>
      <c r="AQ535" s="2710"/>
      <c r="AR535" s="2710"/>
      <c r="AS535" s="2710"/>
      <c r="AT535" s="2710"/>
      <c r="AU535" s="2710"/>
      <c r="AV535" s="2710"/>
      <c r="AW535" s="2710"/>
      <c r="AX535" s="2710"/>
      <c r="AY535" s="2710"/>
      <c r="AZ535" s="2710"/>
      <c r="BA535" s="2710"/>
      <c r="BB535" s="2710"/>
      <c r="BC535" s="2710"/>
      <c r="BD535" s="2710"/>
      <c r="BE535" s="2710"/>
      <c r="BF535" s="2710"/>
      <c r="BG535" s="2710"/>
      <c r="BH535" s="2710"/>
      <c r="BI535" s="2710"/>
      <c r="BJ535" s="2710"/>
      <c r="BK535" s="2710"/>
      <c r="BL535" s="2710"/>
      <c r="BM535" s="2710"/>
      <c r="BN535" s="2710"/>
      <c r="BO535" s="2710"/>
      <c r="BP535" s="2710"/>
      <c r="BQ535" s="2710"/>
      <c r="BR535" s="2710"/>
      <c r="BS535" s="2710"/>
      <c r="BT535" s="2710"/>
    </row>
    <row r="536" spans="1:72" x14ac:dyDescent="0.25">
      <c r="A536" s="2710"/>
      <c r="B536" s="2710"/>
      <c r="C536" s="2710"/>
      <c r="D536" s="2710"/>
      <c r="E536" s="2710"/>
      <c r="F536" s="2710"/>
      <c r="G536" s="2710"/>
      <c r="H536" s="2710"/>
      <c r="I536" s="2710"/>
      <c r="J536" s="2710"/>
      <c r="K536" s="2710"/>
      <c r="L536" s="2710"/>
      <c r="M536" s="2710"/>
      <c r="N536" s="2710"/>
      <c r="O536" s="2710"/>
      <c r="P536" s="2710"/>
      <c r="Q536" s="2710"/>
      <c r="R536" s="2710"/>
      <c r="S536" s="2710"/>
      <c r="T536" s="2710"/>
      <c r="U536" s="2710"/>
      <c r="V536" s="2710"/>
      <c r="W536" s="2710"/>
      <c r="X536" s="2710"/>
      <c r="Y536" s="2710"/>
      <c r="Z536" s="2710"/>
      <c r="AA536" s="2710"/>
      <c r="AB536" s="2710"/>
      <c r="AC536" s="2710"/>
      <c r="AD536" s="2710"/>
      <c r="AE536" s="2710"/>
      <c r="AF536" s="2710"/>
      <c r="AG536" s="2710"/>
      <c r="AH536" s="2710"/>
      <c r="AI536" s="2710"/>
      <c r="AJ536" s="2710"/>
      <c r="AK536" s="2710"/>
      <c r="AL536" s="2710"/>
      <c r="AM536" s="2710"/>
      <c r="AN536" s="2710"/>
      <c r="AO536" s="2710"/>
      <c r="AP536" s="2710"/>
      <c r="AQ536" s="2710"/>
      <c r="AR536" s="2710"/>
      <c r="AS536" s="2710"/>
      <c r="AT536" s="2710"/>
      <c r="AU536" s="2710"/>
      <c r="AV536" s="2710"/>
      <c r="AW536" s="2710"/>
      <c r="AX536" s="2710"/>
      <c r="AY536" s="2710"/>
      <c r="AZ536" s="2710"/>
      <c r="BA536" s="2710"/>
      <c r="BB536" s="2710"/>
      <c r="BC536" s="2710"/>
      <c r="BD536" s="2710"/>
      <c r="BE536" s="2710"/>
      <c r="BF536" s="2710"/>
      <c r="BG536" s="2710"/>
      <c r="BH536" s="2710"/>
      <c r="BI536" s="2710"/>
      <c r="BJ536" s="2710"/>
      <c r="BK536" s="2710"/>
      <c r="BL536" s="2710"/>
      <c r="BM536" s="2710"/>
      <c r="BN536" s="2710"/>
      <c r="BO536" s="2710"/>
      <c r="BP536" s="2710"/>
      <c r="BQ536" s="2710"/>
      <c r="BR536" s="2710"/>
      <c r="BS536" s="2710"/>
      <c r="BT536" s="2710"/>
    </row>
    <row r="537" spans="1:72" x14ac:dyDescent="0.25">
      <c r="A537" s="2710"/>
      <c r="B537" s="2710"/>
      <c r="C537" s="2710"/>
      <c r="D537" s="2710"/>
      <c r="E537" s="2710"/>
      <c r="F537" s="2710"/>
      <c r="G537" s="2710"/>
      <c r="H537" s="2710"/>
      <c r="I537" s="2710"/>
      <c r="J537" s="2710"/>
      <c r="K537" s="2710"/>
      <c r="L537" s="2710"/>
      <c r="M537" s="2710"/>
      <c r="N537" s="2710"/>
      <c r="O537" s="2710"/>
      <c r="P537" s="2710"/>
      <c r="Q537" s="2710"/>
      <c r="R537" s="2710"/>
      <c r="S537" s="2710"/>
      <c r="T537" s="2710"/>
      <c r="U537" s="2710"/>
      <c r="V537" s="2710"/>
      <c r="W537" s="2710"/>
      <c r="X537" s="2710"/>
      <c r="Y537" s="2710"/>
      <c r="Z537" s="2710"/>
      <c r="AA537" s="2710"/>
      <c r="AB537" s="2710"/>
      <c r="AC537" s="2710"/>
      <c r="AD537" s="2710"/>
      <c r="AE537" s="2710"/>
      <c r="AF537" s="2710"/>
      <c r="AG537" s="2710"/>
      <c r="AH537" s="2710"/>
      <c r="AI537" s="2710"/>
      <c r="AJ537" s="2710"/>
      <c r="AK537" s="2710"/>
      <c r="AL537" s="2710"/>
      <c r="AM537" s="2710"/>
      <c r="AN537" s="2710"/>
      <c r="AO537" s="2710"/>
      <c r="AP537" s="2710"/>
      <c r="AQ537" s="2710"/>
      <c r="AR537" s="2710"/>
      <c r="AS537" s="2710"/>
      <c r="AT537" s="2710"/>
      <c r="AU537" s="2710"/>
      <c r="AV537" s="2710"/>
      <c r="AW537" s="2710"/>
      <c r="AX537" s="2710"/>
      <c r="AY537" s="2710"/>
      <c r="AZ537" s="2710"/>
      <c r="BA537" s="2710"/>
      <c r="BB537" s="2710"/>
      <c r="BC537" s="2710"/>
      <c r="BD537" s="2710"/>
      <c r="BE537" s="2710"/>
      <c r="BF537" s="2710"/>
      <c r="BG537" s="2710"/>
      <c r="BH537" s="2710"/>
      <c r="BI537" s="2710"/>
      <c r="BJ537" s="2710"/>
      <c r="BK537" s="2710"/>
      <c r="BL537" s="2710"/>
      <c r="BM537" s="2710"/>
      <c r="BN537" s="2710"/>
      <c r="BO537" s="2710"/>
      <c r="BP537" s="2710"/>
      <c r="BQ537" s="2710"/>
      <c r="BR537" s="2710"/>
      <c r="BS537" s="2710"/>
      <c r="BT537" s="2710"/>
    </row>
    <row r="538" spans="1:72" x14ac:dyDescent="0.25">
      <c r="A538" s="2710"/>
      <c r="B538" s="2710"/>
      <c r="C538" s="2710"/>
      <c r="D538" s="2710"/>
      <c r="E538" s="2710"/>
      <c r="F538" s="2710"/>
      <c r="G538" s="2710"/>
      <c r="H538" s="2710"/>
      <c r="I538" s="2710"/>
      <c r="J538" s="2710"/>
      <c r="K538" s="2710"/>
      <c r="L538" s="2710"/>
      <c r="M538" s="2710"/>
      <c r="N538" s="2710"/>
      <c r="O538" s="2710"/>
      <c r="P538" s="2710"/>
      <c r="Q538" s="2710"/>
      <c r="R538" s="2710"/>
      <c r="S538" s="2710"/>
      <c r="T538" s="2710"/>
      <c r="U538" s="2710"/>
      <c r="V538" s="2710"/>
      <c r="W538" s="2710"/>
      <c r="X538" s="2710"/>
      <c r="Y538" s="2710"/>
      <c r="Z538" s="2710"/>
      <c r="AA538" s="2710"/>
      <c r="AB538" s="2710"/>
      <c r="AC538" s="2710"/>
      <c r="AD538" s="2710"/>
      <c r="AE538" s="2710"/>
      <c r="AF538" s="2710"/>
      <c r="AG538" s="2710"/>
      <c r="AH538" s="2710"/>
      <c r="AI538" s="2710"/>
      <c r="AJ538" s="2710"/>
      <c r="AK538" s="2710"/>
      <c r="AL538" s="2710"/>
      <c r="AM538" s="2710"/>
      <c r="AN538" s="2710"/>
      <c r="AO538" s="2710"/>
      <c r="AP538" s="2710"/>
      <c r="AQ538" s="2710"/>
      <c r="AR538" s="2710"/>
      <c r="AS538" s="2710"/>
      <c r="AT538" s="2710"/>
      <c r="AU538" s="2710"/>
      <c r="AV538" s="2710"/>
      <c r="AW538" s="2710"/>
      <c r="AX538" s="2710"/>
      <c r="AY538" s="2710"/>
      <c r="AZ538" s="2710"/>
      <c r="BA538" s="2710"/>
      <c r="BB538" s="2710"/>
      <c r="BC538" s="2710"/>
      <c r="BD538" s="2710"/>
      <c r="BE538" s="2710"/>
      <c r="BF538" s="2710"/>
      <c r="BG538" s="2710"/>
      <c r="BH538" s="2710"/>
      <c r="BI538" s="2710"/>
      <c r="BJ538" s="2710"/>
      <c r="BK538" s="2710"/>
      <c r="BL538" s="2710"/>
      <c r="BM538" s="2710"/>
      <c r="BN538" s="2710"/>
      <c r="BO538" s="2710"/>
      <c r="BP538" s="2710"/>
      <c r="BQ538" s="2710"/>
      <c r="BR538" s="2710"/>
      <c r="BS538" s="2710"/>
      <c r="BT538" s="2710"/>
    </row>
    <row r="539" spans="1:72" x14ac:dyDescent="0.25">
      <c r="A539" s="2710"/>
      <c r="B539" s="2710"/>
      <c r="C539" s="2710"/>
      <c r="D539" s="2710"/>
      <c r="E539" s="2710"/>
      <c r="F539" s="2710"/>
      <c r="G539" s="2710"/>
      <c r="H539" s="2710"/>
      <c r="I539" s="2710"/>
      <c r="J539" s="2710"/>
      <c r="K539" s="2710"/>
      <c r="L539" s="2710"/>
      <c r="M539" s="2710"/>
      <c r="N539" s="2710"/>
      <c r="O539" s="2710"/>
      <c r="P539" s="2710"/>
      <c r="Q539" s="2710"/>
      <c r="R539" s="2710"/>
      <c r="S539" s="2710"/>
      <c r="T539" s="2710"/>
      <c r="U539" s="2710"/>
      <c r="V539" s="2710"/>
      <c r="W539" s="2710"/>
      <c r="X539" s="2710"/>
      <c r="Y539" s="2710"/>
      <c r="Z539" s="2710"/>
      <c r="AA539" s="2710"/>
      <c r="AB539" s="2710"/>
      <c r="AC539" s="2710"/>
      <c r="AD539" s="2710"/>
      <c r="AE539" s="2710"/>
      <c r="AF539" s="2710"/>
      <c r="AG539" s="2710"/>
      <c r="AH539" s="2710"/>
      <c r="AI539" s="2710"/>
      <c r="AJ539" s="2710"/>
      <c r="AK539" s="2710"/>
      <c r="AL539" s="2710"/>
      <c r="AM539" s="2710"/>
      <c r="AN539" s="2710"/>
      <c r="AO539" s="2710"/>
      <c r="AP539" s="2710"/>
      <c r="AQ539" s="2710"/>
      <c r="AR539" s="2710"/>
      <c r="AS539" s="2710"/>
      <c r="AT539" s="2710"/>
      <c r="AU539" s="2710"/>
      <c r="AV539" s="2710"/>
      <c r="AW539" s="2710"/>
      <c r="AX539" s="2710"/>
      <c r="AY539" s="2710"/>
      <c r="AZ539" s="2710"/>
      <c r="BA539" s="2710"/>
      <c r="BB539" s="2710"/>
      <c r="BC539" s="2710"/>
      <c r="BD539" s="2710"/>
      <c r="BE539" s="2710"/>
      <c r="BF539" s="2710"/>
      <c r="BG539" s="2710"/>
      <c r="BH539" s="2710"/>
      <c r="BI539" s="2710"/>
      <c r="BJ539" s="2710"/>
      <c r="BK539" s="2710"/>
      <c r="BL539" s="2710"/>
      <c r="BM539" s="2710"/>
      <c r="BN539" s="2710"/>
      <c r="BO539" s="2710"/>
      <c r="BP539" s="2710"/>
      <c r="BQ539" s="2710"/>
      <c r="BR539" s="2710"/>
      <c r="BS539" s="2710"/>
      <c r="BT539" s="2710"/>
    </row>
    <row r="540" spans="1:72" x14ac:dyDescent="0.25">
      <c r="A540" s="2710"/>
      <c r="B540" s="2710"/>
      <c r="C540" s="2710"/>
      <c r="D540" s="2710"/>
      <c r="E540" s="2710"/>
      <c r="F540" s="2710"/>
      <c r="G540" s="2710"/>
      <c r="H540" s="2710"/>
      <c r="I540" s="2710"/>
      <c r="J540" s="2710"/>
      <c r="K540" s="2710"/>
      <c r="L540" s="2710"/>
      <c r="M540" s="2710"/>
      <c r="N540" s="2710"/>
      <c r="O540" s="2710"/>
      <c r="P540" s="2710"/>
      <c r="Q540" s="2710"/>
      <c r="R540" s="2710"/>
      <c r="S540" s="2710"/>
      <c r="T540" s="2710"/>
      <c r="U540" s="2710"/>
      <c r="V540" s="2710"/>
      <c r="W540" s="2710"/>
      <c r="X540" s="2710"/>
      <c r="Y540" s="2710"/>
      <c r="Z540" s="2710"/>
      <c r="AA540" s="2710"/>
      <c r="AB540" s="2710"/>
      <c r="AC540" s="2710"/>
      <c r="AD540" s="2710"/>
      <c r="AE540" s="2710"/>
      <c r="AF540" s="2710"/>
      <c r="AG540" s="2710"/>
      <c r="AH540" s="2710"/>
      <c r="AI540" s="2710"/>
      <c r="AJ540" s="2710"/>
      <c r="AK540" s="2710"/>
      <c r="AL540" s="2710"/>
      <c r="AM540" s="2710"/>
      <c r="AN540" s="2710"/>
      <c r="AO540" s="2710"/>
      <c r="AP540" s="2710"/>
      <c r="AQ540" s="2710"/>
      <c r="AR540" s="2710"/>
      <c r="AS540" s="2710"/>
      <c r="AT540" s="2710"/>
      <c r="AU540" s="2710"/>
      <c r="AV540" s="2710"/>
      <c r="AW540" s="2710"/>
      <c r="AX540" s="2710"/>
      <c r="AY540" s="2710"/>
      <c r="AZ540" s="2710"/>
      <c r="BA540" s="2710"/>
      <c r="BB540" s="2710"/>
      <c r="BC540" s="2710"/>
      <c r="BD540" s="2710"/>
      <c r="BE540" s="2710"/>
      <c r="BF540" s="2710"/>
      <c r="BG540" s="2710"/>
      <c r="BH540" s="2710"/>
      <c r="BI540" s="2710"/>
      <c r="BJ540" s="2710"/>
      <c r="BK540" s="2710"/>
      <c r="BL540" s="2710"/>
      <c r="BM540" s="2710"/>
      <c r="BN540" s="2710"/>
      <c r="BO540" s="2710"/>
      <c r="BP540" s="2710"/>
      <c r="BQ540" s="2710"/>
      <c r="BR540" s="2710"/>
      <c r="BS540" s="2710"/>
      <c r="BT540" s="2710"/>
    </row>
    <row r="541" spans="1:72" x14ac:dyDescent="0.25">
      <c r="A541" s="2710"/>
      <c r="B541" s="2710"/>
      <c r="C541" s="2710"/>
      <c r="D541" s="2710"/>
      <c r="E541" s="2710"/>
      <c r="F541" s="2710"/>
      <c r="G541" s="2710"/>
      <c r="H541" s="2710"/>
      <c r="I541" s="2710"/>
      <c r="J541" s="2710"/>
      <c r="K541" s="2710"/>
      <c r="L541" s="2710"/>
      <c r="M541" s="2710"/>
      <c r="N541" s="2710"/>
      <c r="O541" s="2710"/>
      <c r="P541" s="2710"/>
      <c r="Q541" s="2710"/>
      <c r="R541" s="2710"/>
      <c r="S541" s="2710"/>
      <c r="T541" s="2710"/>
      <c r="U541" s="2710"/>
      <c r="V541" s="2710"/>
      <c r="W541" s="2710"/>
      <c r="X541" s="2710"/>
      <c r="Y541" s="2710"/>
      <c r="Z541" s="2710"/>
      <c r="AA541" s="2710"/>
      <c r="AB541" s="2710"/>
      <c r="AC541" s="2710"/>
      <c r="AD541" s="2710"/>
      <c r="AE541" s="2710"/>
      <c r="AF541" s="2710"/>
      <c r="AG541" s="2710"/>
      <c r="AH541" s="2710"/>
      <c r="AI541" s="2710"/>
      <c r="AJ541" s="2710"/>
      <c r="AK541" s="2710"/>
      <c r="AL541" s="2710"/>
      <c r="AM541" s="2710"/>
      <c r="AN541" s="2710"/>
      <c r="AO541" s="2710"/>
      <c r="AP541" s="2710"/>
      <c r="AQ541" s="2710"/>
      <c r="AR541" s="2710"/>
      <c r="AS541" s="2710"/>
      <c r="AT541" s="2710"/>
      <c r="AU541" s="2710"/>
      <c r="AV541" s="2710"/>
      <c r="AW541" s="2710"/>
      <c r="AX541" s="2710"/>
      <c r="AY541" s="2710"/>
      <c r="AZ541" s="2710"/>
      <c r="BA541" s="2710"/>
      <c r="BB541" s="2710"/>
      <c r="BC541" s="2710"/>
      <c r="BD541" s="2710"/>
      <c r="BE541" s="2710"/>
      <c r="BF541" s="2710"/>
      <c r="BG541" s="2710"/>
      <c r="BH541" s="2710"/>
      <c r="BI541" s="2710"/>
      <c r="BJ541" s="2710"/>
      <c r="BK541" s="2710"/>
      <c r="BL541" s="2710"/>
      <c r="BM541" s="2710"/>
      <c r="BN541" s="2710"/>
      <c r="BO541" s="2710"/>
      <c r="BP541" s="2710"/>
      <c r="BQ541" s="2710"/>
      <c r="BR541" s="2710"/>
      <c r="BS541" s="2710"/>
      <c r="BT541" s="2710"/>
    </row>
    <row r="542" spans="1:72" x14ac:dyDescent="0.25">
      <c r="A542" s="2710"/>
      <c r="B542" s="2710"/>
      <c r="C542" s="2710"/>
      <c r="D542" s="2710"/>
      <c r="E542" s="2710"/>
      <c r="F542" s="2710"/>
      <c r="G542" s="2710"/>
      <c r="H542" s="2710"/>
      <c r="I542" s="2710"/>
      <c r="J542" s="2710"/>
      <c r="K542" s="2710"/>
      <c r="L542" s="2710"/>
      <c r="M542" s="2710"/>
      <c r="N542" s="2710"/>
      <c r="O542" s="2710"/>
      <c r="P542" s="2710"/>
      <c r="Q542" s="2710"/>
      <c r="R542" s="2710"/>
      <c r="S542" s="2710"/>
      <c r="T542" s="2710"/>
      <c r="U542" s="2710"/>
      <c r="V542" s="2710"/>
      <c r="W542" s="2710"/>
      <c r="X542" s="2710"/>
      <c r="Y542" s="2710"/>
      <c r="Z542" s="2710"/>
      <c r="AA542" s="2710"/>
      <c r="AB542" s="2710"/>
      <c r="AC542" s="2710"/>
      <c r="AD542" s="2710"/>
      <c r="AE542" s="2710"/>
      <c r="AF542" s="2710"/>
      <c r="AG542" s="2710"/>
      <c r="AH542" s="2710"/>
      <c r="AI542" s="2710"/>
      <c r="AJ542" s="2710"/>
      <c r="AK542" s="2710"/>
      <c r="AL542" s="2710"/>
      <c r="AM542" s="2710"/>
      <c r="AN542" s="2710"/>
      <c r="AO542" s="2710"/>
      <c r="AP542" s="2710"/>
      <c r="AQ542" s="2710"/>
      <c r="AR542" s="2710"/>
      <c r="AS542" s="2710"/>
      <c r="AT542" s="2710"/>
      <c r="AU542" s="2710"/>
      <c r="AV542" s="2710"/>
      <c r="AW542" s="2710"/>
      <c r="AX542" s="2710"/>
      <c r="AY542" s="2710"/>
      <c r="AZ542" s="2710"/>
      <c r="BA542" s="2710"/>
      <c r="BB542" s="2710"/>
      <c r="BC542" s="2710"/>
      <c r="BD542" s="2710"/>
      <c r="BE542" s="2710"/>
      <c r="BF542" s="2710"/>
      <c r="BG542" s="2710"/>
      <c r="BH542" s="2710"/>
      <c r="BI542" s="2710"/>
      <c r="BJ542" s="2710"/>
      <c r="BK542" s="2710"/>
      <c r="BL542" s="2710"/>
      <c r="BM542" s="2710"/>
      <c r="BN542" s="2710"/>
      <c r="BO542" s="2710"/>
      <c r="BP542" s="2710"/>
      <c r="BQ542" s="2710"/>
      <c r="BR542" s="2710"/>
      <c r="BS542" s="2710"/>
      <c r="BT542" s="2710"/>
    </row>
    <row r="543" spans="1:72" x14ac:dyDescent="0.25">
      <c r="A543" s="2710"/>
      <c r="B543" s="2710"/>
      <c r="C543" s="2710"/>
      <c r="D543" s="2710"/>
      <c r="E543" s="2710"/>
      <c r="F543" s="2710"/>
      <c r="G543" s="2710"/>
      <c r="H543" s="2710"/>
      <c r="I543" s="2710"/>
      <c r="J543" s="2710"/>
      <c r="K543" s="2710"/>
      <c r="L543" s="2710"/>
      <c r="M543" s="2710"/>
      <c r="N543" s="2710"/>
      <c r="O543" s="2710"/>
      <c r="P543" s="2710"/>
      <c r="Q543" s="2710"/>
      <c r="R543" s="2710"/>
      <c r="S543" s="2710"/>
      <c r="T543" s="2710"/>
      <c r="U543" s="2710"/>
      <c r="V543" s="2710"/>
      <c r="W543" s="2710"/>
      <c r="X543" s="2710"/>
      <c r="Y543" s="2710"/>
      <c r="Z543" s="2710"/>
      <c r="AA543" s="2710"/>
      <c r="AB543" s="2710"/>
      <c r="AC543" s="2710"/>
      <c r="AD543" s="2710"/>
      <c r="AE543" s="2710"/>
      <c r="AF543" s="2710"/>
      <c r="AG543" s="2710"/>
      <c r="AH543" s="2710"/>
      <c r="AI543" s="2710"/>
      <c r="AJ543" s="2710"/>
      <c r="AK543" s="2710"/>
      <c r="AL543" s="2710"/>
      <c r="AM543" s="2710"/>
      <c r="AN543" s="2710"/>
      <c r="AO543" s="2710"/>
      <c r="AP543" s="2710"/>
      <c r="AQ543" s="2710"/>
      <c r="AR543" s="2710"/>
      <c r="AS543" s="2710"/>
      <c r="AT543" s="2710"/>
      <c r="AU543" s="2710"/>
      <c r="AV543" s="2710"/>
      <c r="AW543" s="2710"/>
      <c r="AX543" s="2710"/>
      <c r="AY543" s="2710"/>
      <c r="AZ543" s="2710"/>
      <c r="BA543" s="2710"/>
      <c r="BB543" s="2710"/>
      <c r="BC543" s="2710"/>
      <c r="BD543" s="2710"/>
      <c r="BE543" s="2710"/>
      <c r="BF543" s="2710"/>
      <c r="BG543" s="2710"/>
      <c r="BH543" s="2710"/>
      <c r="BI543" s="2710"/>
      <c r="BJ543" s="2710"/>
      <c r="BK543" s="2710"/>
      <c r="BL543" s="2710"/>
      <c r="BM543" s="2710"/>
      <c r="BN543" s="2710"/>
      <c r="BO543" s="2710"/>
      <c r="BP543" s="2710"/>
      <c r="BQ543" s="2710"/>
      <c r="BR543" s="2710"/>
      <c r="BS543" s="2710"/>
      <c r="BT543" s="2710"/>
    </row>
    <row r="544" spans="1:72" x14ac:dyDescent="0.25">
      <c r="A544" s="2710"/>
      <c r="B544" s="2710"/>
      <c r="C544" s="2710"/>
      <c r="D544" s="2710"/>
      <c r="E544" s="2710"/>
      <c r="F544" s="2710"/>
      <c r="G544" s="2710"/>
      <c r="H544" s="2710"/>
      <c r="I544" s="2710"/>
      <c r="J544" s="2710"/>
      <c r="K544" s="2710"/>
      <c r="L544" s="2710"/>
      <c r="M544" s="2710"/>
      <c r="N544" s="2710"/>
      <c r="O544" s="2710"/>
      <c r="P544" s="2710"/>
      <c r="Q544" s="2710"/>
      <c r="R544" s="2710"/>
      <c r="S544" s="2710"/>
      <c r="T544" s="2710"/>
      <c r="U544" s="2710"/>
      <c r="V544" s="2710"/>
      <c r="W544" s="2710"/>
      <c r="X544" s="2710"/>
      <c r="Y544" s="2710"/>
      <c r="Z544" s="2710"/>
      <c r="AA544" s="2710"/>
      <c r="AB544" s="2710"/>
      <c r="AC544" s="2710"/>
      <c r="AD544" s="2710"/>
      <c r="AE544" s="2710"/>
      <c r="AF544" s="2710"/>
      <c r="AG544" s="2710"/>
      <c r="AH544" s="2710"/>
      <c r="AI544" s="2710"/>
      <c r="AJ544" s="2710"/>
      <c r="AK544" s="2710"/>
      <c r="AL544" s="2710"/>
      <c r="AM544" s="2710"/>
      <c r="AN544" s="2710"/>
      <c r="AO544" s="2710"/>
      <c r="AP544" s="2710"/>
      <c r="AQ544" s="2710"/>
      <c r="AR544" s="2710"/>
      <c r="AS544" s="2710"/>
      <c r="AT544" s="2710"/>
      <c r="AU544" s="2710"/>
      <c r="AV544" s="2710"/>
      <c r="AW544" s="2710"/>
      <c r="AX544" s="2710"/>
      <c r="AY544" s="2710"/>
      <c r="AZ544" s="2710"/>
      <c r="BA544" s="2710"/>
      <c r="BB544" s="2710"/>
      <c r="BC544" s="2710"/>
      <c r="BD544" s="2710"/>
      <c r="BE544" s="2710"/>
      <c r="BF544" s="2710"/>
      <c r="BG544" s="2710"/>
      <c r="BH544" s="2710"/>
      <c r="BI544" s="2710"/>
      <c r="BJ544" s="2710"/>
      <c r="BK544" s="2710"/>
      <c r="BL544" s="2710"/>
      <c r="BM544" s="2710"/>
      <c r="BN544" s="2710"/>
      <c r="BO544" s="2710"/>
      <c r="BP544" s="2710"/>
      <c r="BQ544" s="2710"/>
      <c r="BR544" s="2710"/>
      <c r="BS544" s="2710"/>
      <c r="BT544" s="2710"/>
    </row>
    <row r="545" spans="1:72" x14ac:dyDescent="0.25">
      <c r="A545" s="2710"/>
      <c r="B545" s="2710"/>
      <c r="C545" s="2710"/>
      <c r="D545" s="2710"/>
      <c r="E545" s="2710"/>
      <c r="F545" s="2710"/>
      <c r="G545" s="2710"/>
      <c r="H545" s="2710"/>
      <c r="I545" s="2710"/>
      <c r="J545" s="2710"/>
      <c r="K545" s="2710"/>
      <c r="L545" s="2710"/>
      <c r="M545" s="2710"/>
      <c r="N545" s="2710"/>
      <c r="O545" s="2710"/>
      <c r="P545" s="2710"/>
      <c r="Q545" s="2710"/>
      <c r="R545" s="2710"/>
      <c r="S545" s="2710"/>
      <c r="T545" s="2710"/>
      <c r="U545" s="2710"/>
      <c r="V545" s="2710"/>
      <c r="W545" s="2710"/>
      <c r="X545" s="2710"/>
      <c r="Y545" s="2710"/>
      <c r="Z545" s="2710"/>
      <c r="AA545" s="2710"/>
      <c r="AB545" s="2710"/>
      <c r="AC545" s="2710"/>
      <c r="AD545" s="2710"/>
      <c r="AE545" s="2710"/>
      <c r="AF545" s="2710"/>
      <c r="AG545" s="2710"/>
      <c r="AH545" s="2710"/>
      <c r="AI545" s="2710"/>
      <c r="AJ545" s="2710"/>
      <c r="AK545" s="2710"/>
      <c r="AL545" s="2710"/>
      <c r="AM545" s="2710"/>
      <c r="AN545" s="2710"/>
      <c r="AO545" s="2710"/>
      <c r="AP545" s="2710"/>
      <c r="AQ545" s="2710"/>
      <c r="AR545" s="2710"/>
      <c r="AS545" s="2710"/>
      <c r="AT545" s="2710"/>
      <c r="AU545" s="2710"/>
      <c r="AV545" s="2710"/>
      <c r="AW545" s="2710"/>
      <c r="AX545" s="2710"/>
      <c r="AY545" s="2710"/>
      <c r="AZ545" s="2710"/>
      <c r="BA545" s="2710"/>
      <c r="BB545" s="2710"/>
      <c r="BC545" s="2710"/>
      <c r="BD545" s="2710"/>
      <c r="BE545" s="2710"/>
      <c r="BF545" s="2710"/>
      <c r="BG545" s="2710"/>
      <c r="BH545" s="2710"/>
      <c r="BI545" s="2710"/>
      <c r="BJ545" s="2710"/>
      <c r="BK545" s="2710"/>
      <c r="BL545" s="2710"/>
      <c r="BM545" s="2710"/>
      <c r="BN545" s="2710"/>
      <c r="BO545" s="2710"/>
      <c r="BP545" s="2710"/>
      <c r="BQ545" s="2710"/>
      <c r="BR545" s="2710"/>
      <c r="BS545" s="2710"/>
      <c r="BT545" s="2710"/>
    </row>
    <row r="546" spans="1:72" x14ac:dyDescent="0.25">
      <c r="A546" s="2710"/>
      <c r="B546" s="2710"/>
      <c r="C546" s="2710"/>
      <c r="D546" s="2710"/>
      <c r="E546" s="2710"/>
      <c r="F546" s="2710"/>
      <c r="G546" s="2710"/>
      <c r="H546" s="2710"/>
      <c r="I546" s="2710"/>
      <c r="J546" s="2710"/>
      <c r="K546" s="2710"/>
      <c r="L546" s="2710"/>
      <c r="M546" s="2710"/>
      <c r="N546" s="2710"/>
      <c r="O546" s="2710"/>
      <c r="P546" s="2710"/>
      <c r="Q546" s="2710"/>
      <c r="R546" s="2710"/>
      <c r="S546" s="2710"/>
      <c r="T546" s="2710"/>
      <c r="U546" s="2710"/>
      <c r="V546" s="2710"/>
      <c r="W546" s="2710"/>
      <c r="X546" s="2710"/>
      <c r="Y546" s="2710"/>
      <c r="Z546" s="2710"/>
      <c r="AA546" s="2710"/>
      <c r="AB546" s="2710"/>
      <c r="AC546" s="2710"/>
      <c r="AD546" s="2710"/>
      <c r="AE546" s="2710"/>
      <c r="AF546" s="2710"/>
      <c r="AG546" s="2710"/>
      <c r="AH546" s="2710"/>
      <c r="AI546" s="2710"/>
      <c r="AJ546" s="2710"/>
      <c r="AK546" s="2710"/>
      <c r="AL546" s="2710"/>
      <c r="AM546" s="2710"/>
      <c r="AN546" s="2710"/>
      <c r="AO546" s="2710"/>
      <c r="AP546" s="2710"/>
      <c r="AQ546" s="2710"/>
      <c r="AR546" s="2710"/>
      <c r="AS546" s="2710"/>
      <c r="AT546" s="2710"/>
      <c r="AU546" s="2710"/>
      <c r="AV546" s="2710"/>
      <c r="AW546" s="2710"/>
      <c r="AX546" s="2710"/>
      <c r="AY546" s="2710"/>
      <c r="AZ546" s="2710"/>
      <c r="BA546" s="2710"/>
      <c r="BB546" s="2710"/>
      <c r="BC546" s="2710"/>
      <c r="BD546" s="2710"/>
      <c r="BE546" s="2710"/>
      <c r="BF546" s="2710"/>
      <c r="BG546" s="2710"/>
      <c r="BH546" s="2710"/>
      <c r="BI546" s="2710"/>
      <c r="BJ546" s="2710"/>
      <c r="BK546" s="2710"/>
      <c r="BL546" s="2710"/>
      <c r="BM546" s="2710"/>
      <c r="BN546" s="2710"/>
      <c r="BO546" s="2710"/>
      <c r="BP546" s="2710"/>
      <c r="BQ546" s="2710"/>
      <c r="BR546" s="2710"/>
      <c r="BS546" s="2710"/>
      <c r="BT546" s="2710"/>
    </row>
    <row r="547" spans="1:72" x14ac:dyDescent="0.25">
      <c r="A547" s="2710"/>
      <c r="B547" s="2710"/>
      <c r="C547" s="2710"/>
      <c r="D547" s="2710"/>
      <c r="E547" s="2710"/>
      <c r="F547" s="2710"/>
      <c r="G547" s="2710"/>
      <c r="H547" s="2710"/>
      <c r="I547" s="2710"/>
      <c r="J547" s="2710"/>
      <c r="K547" s="2710"/>
      <c r="L547" s="2710"/>
      <c r="M547" s="2710"/>
      <c r="N547" s="2710"/>
      <c r="O547" s="2710"/>
      <c r="P547" s="2710"/>
      <c r="Q547" s="2710"/>
      <c r="R547" s="2710"/>
      <c r="S547" s="2710"/>
      <c r="T547" s="2710"/>
      <c r="U547" s="2710"/>
      <c r="V547" s="2710"/>
      <c r="W547" s="2710"/>
      <c r="X547" s="2710"/>
      <c r="Y547" s="2710"/>
      <c r="Z547" s="2710"/>
      <c r="AA547" s="2710"/>
      <c r="AB547" s="2710"/>
      <c r="AC547" s="2710"/>
      <c r="AD547" s="2710"/>
      <c r="AE547" s="2710"/>
      <c r="AF547" s="2710"/>
      <c r="AG547" s="2710"/>
      <c r="AH547" s="2710"/>
      <c r="AI547" s="2710"/>
      <c r="AJ547" s="2710"/>
      <c r="AK547" s="2710"/>
      <c r="AL547" s="2710"/>
      <c r="AM547" s="2710"/>
      <c r="AN547" s="2710"/>
      <c r="AO547" s="2710"/>
      <c r="AP547" s="2710"/>
      <c r="AQ547" s="2710"/>
      <c r="AR547" s="2710"/>
      <c r="AS547" s="2710"/>
      <c r="AT547" s="2710"/>
      <c r="AU547" s="2710"/>
      <c r="AV547" s="2710"/>
      <c r="AW547" s="2710"/>
      <c r="AX547" s="2710"/>
      <c r="AY547" s="2710"/>
      <c r="AZ547" s="2710"/>
      <c r="BA547" s="2710"/>
      <c r="BB547" s="2710"/>
      <c r="BC547" s="2710"/>
      <c r="BD547" s="2710"/>
      <c r="BE547" s="2710"/>
      <c r="BF547" s="2710"/>
      <c r="BG547" s="2710"/>
      <c r="BH547" s="2710"/>
      <c r="BI547" s="2710"/>
      <c r="BJ547" s="2710"/>
      <c r="BK547" s="2710"/>
      <c r="BL547" s="2710"/>
      <c r="BM547" s="2710"/>
      <c r="BN547" s="2710"/>
      <c r="BO547" s="2710"/>
      <c r="BP547" s="2710"/>
      <c r="BQ547" s="2710"/>
      <c r="BR547" s="2710"/>
      <c r="BS547" s="2710"/>
      <c r="BT547" s="2710"/>
    </row>
    <row r="548" spans="1:72" x14ac:dyDescent="0.25">
      <c r="A548" s="2710"/>
      <c r="B548" s="2710"/>
      <c r="C548" s="2710"/>
      <c r="D548" s="2710"/>
      <c r="E548" s="2710"/>
      <c r="F548" s="2710"/>
      <c r="G548" s="2710"/>
      <c r="H548" s="2710"/>
      <c r="I548" s="2710"/>
      <c r="J548" s="2710"/>
      <c r="K548" s="2710"/>
      <c r="L548" s="2710"/>
      <c r="M548" s="2710"/>
      <c r="N548" s="2710"/>
      <c r="O548" s="2710"/>
      <c r="P548" s="2710"/>
      <c r="Q548" s="2710"/>
      <c r="R548" s="2710"/>
      <c r="S548" s="2710"/>
      <c r="T548" s="2710"/>
      <c r="U548" s="2710"/>
      <c r="V548" s="2710"/>
      <c r="W548" s="2710"/>
      <c r="X548" s="2710"/>
      <c r="Y548" s="2710"/>
      <c r="Z548" s="2710"/>
      <c r="AA548" s="2710"/>
      <c r="AB548" s="2710"/>
      <c r="AC548" s="2710"/>
      <c r="AD548" s="2710"/>
      <c r="AE548" s="2710"/>
      <c r="AF548" s="2710"/>
      <c r="AG548" s="2710"/>
      <c r="AH548" s="2710"/>
      <c r="AI548" s="2710"/>
      <c r="AJ548" s="2710"/>
      <c r="AK548" s="2710"/>
      <c r="AL548" s="2710"/>
      <c r="AM548" s="2710"/>
      <c r="AN548" s="2710"/>
      <c r="AO548" s="2710"/>
      <c r="AP548" s="2710"/>
      <c r="AQ548" s="2710"/>
      <c r="AR548" s="2710"/>
      <c r="AS548" s="2710"/>
      <c r="AT548" s="2710"/>
      <c r="AU548" s="2710"/>
      <c r="AV548" s="2710"/>
      <c r="AW548" s="2710"/>
      <c r="AX548" s="2710"/>
      <c r="AY548" s="2710"/>
      <c r="AZ548" s="2710"/>
      <c r="BA548" s="2710"/>
      <c r="BB548" s="2710"/>
      <c r="BC548" s="2710"/>
      <c r="BD548" s="2710"/>
      <c r="BE548" s="2710"/>
      <c r="BF548" s="2710"/>
      <c r="BG548" s="2710"/>
      <c r="BH548" s="2710"/>
      <c r="BI548" s="2710"/>
      <c r="BJ548" s="2710"/>
      <c r="BK548" s="2710"/>
      <c r="BL548" s="2710"/>
      <c r="BM548" s="2710"/>
      <c r="BN548" s="2710"/>
      <c r="BO548" s="2710"/>
      <c r="BP548" s="2710"/>
      <c r="BQ548" s="2710"/>
      <c r="BR548" s="2710"/>
      <c r="BS548" s="2710"/>
      <c r="BT548" s="2710"/>
    </row>
    <row r="549" spans="1:72" x14ac:dyDescent="0.25">
      <c r="A549" s="2710"/>
      <c r="B549" s="2710"/>
      <c r="C549" s="2710"/>
      <c r="D549" s="2710"/>
      <c r="E549" s="2710"/>
      <c r="F549" s="2710"/>
      <c r="G549" s="2710"/>
      <c r="H549" s="2710"/>
      <c r="I549" s="2710"/>
      <c r="J549" s="2710"/>
      <c r="K549" s="2710"/>
      <c r="L549" s="2710"/>
      <c r="M549" s="2710"/>
      <c r="N549" s="2710"/>
      <c r="O549" s="2710"/>
      <c r="P549" s="2710"/>
      <c r="Q549" s="2710"/>
      <c r="R549" s="2710"/>
      <c r="S549" s="2710"/>
      <c r="T549" s="2710"/>
      <c r="U549" s="2710"/>
      <c r="V549" s="2710"/>
      <c r="W549" s="2710"/>
      <c r="X549" s="2710"/>
      <c r="Y549" s="2710"/>
      <c r="Z549" s="2710"/>
      <c r="AA549" s="2710"/>
      <c r="AB549" s="2710"/>
      <c r="AC549" s="2710"/>
      <c r="AD549" s="2710"/>
      <c r="AE549" s="2710"/>
      <c r="AF549" s="2710"/>
      <c r="AG549" s="2710"/>
      <c r="AH549" s="2710"/>
      <c r="AI549" s="2710"/>
      <c r="AJ549" s="2710"/>
      <c r="AK549" s="2710"/>
      <c r="AL549" s="2710"/>
      <c r="AM549" s="2710"/>
      <c r="AN549" s="2710"/>
      <c r="AO549" s="2710"/>
      <c r="AP549" s="2710"/>
      <c r="AQ549" s="2710"/>
      <c r="AR549" s="2710"/>
      <c r="AS549" s="2710"/>
      <c r="AT549" s="2710"/>
      <c r="AU549" s="2710"/>
      <c r="AV549" s="2710"/>
      <c r="AW549" s="2710"/>
      <c r="AX549" s="2710"/>
      <c r="AY549" s="2710"/>
      <c r="AZ549" s="2710"/>
      <c r="BA549" s="2710"/>
      <c r="BB549" s="2710"/>
      <c r="BC549" s="2710"/>
      <c r="BD549" s="2710"/>
      <c r="BE549" s="2710"/>
      <c r="BF549" s="2710"/>
      <c r="BG549" s="2710"/>
      <c r="BH549" s="2710"/>
      <c r="BI549" s="2710"/>
      <c r="BJ549" s="2710"/>
      <c r="BK549" s="2710"/>
      <c r="BL549" s="2710"/>
      <c r="BM549" s="2710"/>
      <c r="BN549" s="2710"/>
      <c r="BO549" s="2710"/>
      <c r="BP549" s="2710"/>
      <c r="BQ549" s="2710"/>
      <c r="BR549" s="2710"/>
      <c r="BS549" s="2710"/>
      <c r="BT549" s="2710"/>
    </row>
    <row r="550" spans="1:72" x14ac:dyDescent="0.25">
      <c r="A550" s="2710"/>
      <c r="B550" s="2710"/>
      <c r="C550" s="2710"/>
      <c r="D550" s="2710"/>
      <c r="E550" s="2710"/>
      <c r="F550" s="2710"/>
      <c r="G550" s="2710"/>
      <c r="H550" s="2710"/>
      <c r="I550" s="2710"/>
      <c r="J550" s="2710"/>
      <c r="K550" s="2710"/>
      <c r="L550" s="2710"/>
      <c r="M550" s="2710"/>
      <c r="N550" s="2710"/>
      <c r="O550" s="2710"/>
      <c r="P550" s="2710"/>
      <c r="Q550" s="2710"/>
      <c r="R550" s="2710"/>
      <c r="S550" s="2710"/>
      <c r="T550" s="2710"/>
      <c r="U550" s="2710"/>
      <c r="V550" s="2710"/>
      <c r="W550" s="2710"/>
      <c r="X550" s="2710"/>
      <c r="Y550" s="2710"/>
      <c r="Z550" s="2710"/>
      <c r="AA550" s="2710"/>
      <c r="AB550" s="2710"/>
      <c r="AC550" s="2710"/>
      <c r="AD550" s="2710"/>
      <c r="AE550" s="2710"/>
      <c r="AF550" s="2710"/>
      <c r="AG550" s="2710"/>
      <c r="AH550" s="2710"/>
      <c r="AI550" s="2710"/>
      <c r="AJ550" s="2710"/>
      <c r="AK550" s="2710"/>
      <c r="AL550" s="2710"/>
      <c r="AM550" s="2710"/>
      <c r="AN550" s="2710"/>
      <c r="AO550" s="2710"/>
      <c r="AP550" s="2710"/>
      <c r="AQ550" s="2710"/>
      <c r="AR550" s="2710"/>
      <c r="AS550" s="2710"/>
      <c r="AT550" s="2710"/>
      <c r="AU550" s="2710"/>
      <c r="AV550" s="2710"/>
      <c r="AW550" s="2710"/>
      <c r="AX550" s="2710"/>
      <c r="AY550" s="2710"/>
      <c r="AZ550" s="2710"/>
      <c r="BA550" s="2710"/>
      <c r="BB550" s="2710"/>
      <c r="BC550" s="2710"/>
      <c r="BD550" s="2710"/>
      <c r="BE550" s="2710"/>
      <c r="BF550" s="2710"/>
      <c r="BG550" s="2710"/>
      <c r="BH550" s="2710"/>
      <c r="BI550" s="2710"/>
      <c r="BJ550" s="2710"/>
      <c r="BK550" s="2710"/>
      <c r="BL550" s="2710"/>
      <c r="BM550" s="2710"/>
      <c r="BN550" s="2710"/>
      <c r="BO550" s="2710"/>
      <c r="BP550" s="2710"/>
      <c r="BQ550" s="2710"/>
      <c r="BR550" s="2710"/>
      <c r="BS550" s="2710"/>
      <c r="BT550" s="2710"/>
    </row>
    <row r="551" spans="1:72" x14ac:dyDescent="0.25">
      <c r="A551" s="2710"/>
      <c r="B551" s="2710"/>
      <c r="C551" s="2710"/>
      <c r="D551" s="2710"/>
      <c r="E551" s="2710"/>
      <c r="F551" s="2710"/>
      <c r="G551" s="2710"/>
      <c r="H551" s="2710"/>
      <c r="I551" s="2710"/>
      <c r="J551" s="2710"/>
      <c r="K551" s="2710"/>
      <c r="L551" s="2710"/>
      <c r="M551" s="2710"/>
      <c r="N551" s="2710"/>
      <c r="O551" s="2710"/>
      <c r="P551" s="2710"/>
      <c r="Q551" s="2710"/>
      <c r="R551" s="2710"/>
      <c r="S551" s="2710"/>
      <c r="T551" s="2710"/>
      <c r="U551" s="2710"/>
      <c r="V551" s="2710"/>
      <c r="W551" s="2710"/>
      <c r="X551" s="2710"/>
      <c r="Y551" s="2710"/>
      <c r="Z551" s="2710"/>
      <c r="AA551" s="2710"/>
      <c r="AB551" s="2710"/>
      <c r="AC551" s="2710"/>
      <c r="AD551" s="2710"/>
      <c r="AE551" s="2710"/>
      <c r="AF551" s="2710"/>
      <c r="AG551" s="2710"/>
      <c r="AH551" s="2710"/>
      <c r="AI551" s="2710"/>
      <c r="AJ551" s="2710"/>
      <c r="AK551" s="2710"/>
      <c r="AL551" s="2710"/>
      <c r="AM551" s="2710"/>
      <c r="AN551" s="2710"/>
      <c r="AO551" s="2710"/>
      <c r="AP551" s="2710"/>
      <c r="AQ551" s="2710"/>
      <c r="AR551" s="2710"/>
      <c r="AS551" s="2710"/>
      <c r="AT551" s="2710"/>
      <c r="AU551" s="2710"/>
      <c r="AV551" s="2710"/>
      <c r="AW551" s="2710"/>
      <c r="AX551" s="2710"/>
      <c r="AY551" s="2710"/>
      <c r="AZ551" s="2710"/>
      <c r="BA551" s="2710"/>
      <c r="BB551" s="2710"/>
      <c r="BC551" s="2710"/>
      <c r="BD551" s="2710"/>
      <c r="BE551" s="2710"/>
      <c r="BF551" s="2710"/>
      <c r="BG551" s="2710"/>
      <c r="BH551" s="2710"/>
      <c r="BI551" s="2710"/>
      <c r="BJ551" s="2710"/>
      <c r="BK551" s="2710"/>
      <c r="BL551" s="2710"/>
      <c r="BM551" s="2710"/>
      <c r="BN551" s="2710"/>
      <c r="BO551" s="2710"/>
      <c r="BP551" s="2710"/>
      <c r="BQ551" s="2710"/>
      <c r="BR551" s="2710"/>
      <c r="BS551" s="2710"/>
      <c r="BT551" s="2710"/>
    </row>
    <row r="552" spans="1:72" x14ac:dyDescent="0.25">
      <c r="A552" s="2710"/>
      <c r="B552" s="2710"/>
      <c r="C552" s="2710"/>
      <c r="D552" s="2710"/>
      <c r="E552" s="2710"/>
      <c r="F552" s="2710"/>
      <c r="G552" s="2710"/>
      <c r="H552" s="2710"/>
      <c r="I552" s="2710"/>
      <c r="J552" s="2710"/>
      <c r="K552" s="2710"/>
      <c r="L552" s="2710"/>
      <c r="M552" s="2710"/>
      <c r="N552" s="2710"/>
      <c r="O552" s="2710"/>
      <c r="P552" s="2710"/>
      <c r="Q552" s="2710"/>
      <c r="R552" s="2710"/>
      <c r="S552" s="2710"/>
      <c r="T552" s="2710"/>
      <c r="U552" s="2710"/>
      <c r="V552" s="2710"/>
      <c r="W552" s="2710"/>
      <c r="X552" s="2710"/>
      <c r="Y552" s="2710"/>
      <c r="Z552" s="2710"/>
      <c r="AA552" s="2710"/>
      <c r="AB552" s="2710"/>
      <c r="AC552" s="2710"/>
      <c r="AD552" s="2710"/>
      <c r="AE552" s="2710"/>
      <c r="AF552" s="2710"/>
      <c r="AG552" s="2710"/>
      <c r="AH552" s="2710"/>
      <c r="AI552" s="2710"/>
      <c r="AJ552" s="2710"/>
      <c r="AK552" s="2710"/>
      <c r="AL552" s="2710"/>
      <c r="AM552" s="2710"/>
      <c r="AN552" s="2710"/>
      <c r="AO552" s="2710"/>
      <c r="AP552" s="2710"/>
      <c r="AQ552" s="2710"/>
      <c r="AR552" s="2710"/>
      <c r="AS552" s="2710"/>
      <c r="AT552" s="2710"/>
      <c r="AU552" s="2710"/>
      <c r="AV552" s="2710"/>
      <c r="AW552" s="2710"/>
      <c r="AX552" s="2710"/>
      <c r="AY552" s="2710"/>
      <c r="AZ552" s="2710"/>
      <c r="BA552" s="2710"/>
      <c r="BB552" s="2710"/>
      <c r="BC552" s="2710"/>
      <c r="BD552" s="2710"/>
      <c r="BE552" s="2710"/>
      <c r="BF552" s="2710"/>
      <c r="BG552" s="2710"/>
      <c r="BH552" s="2710"/>
      <c r="BI552" s="2710"/>
      <c r="BJ552" s="2710"/>
      <c r="BK552" s="2710"/>
      <c r="BL552" s="2710"/>
      <c r="BM552" s="2710"/>
      <c r="BN552" s="2710"/>
      <c r="BO552" s="2710"/>
      <c r="BP552" s="2710"/>
      <c r="BQ552" s="2710"/>
      <c r="BR552" s="2710"/>
      <c r="BS552" s="2710"/>
      <c r="BT552" s="2710"/>
    </row>
    <row r="553" spans="1:72" x14ac:dyDescent="0.25">
      <c r="A553" s="2710"/>
      <c r="B553" s="2710"/>
      <c r="C553" s="2710"/>
      <c r="D553" s="2710"/>
      <c r="E553" s="2710"/>
      <c r="F553" s="2710"/>
      <c r="G553" s="2710"/>
      <c r="H553" s="2710"/>
      <c r="I553" s="2710"/>
      <c r="J553" s="2710"/>
      <c r="K553" s="2710"/>
      <c r="L553" s="2710"/>
      <c r="M553" s="2710"/>
      <c r="N553" s="2710"/>
      <c r="O553" s="2710"/>
      <c r="P553" s="2710"/>
      <c r="Q553" s="2710"/>
      <c r="R553" s="2710"/>
      <c r="S553" s="2710"/>
      <c r="T553" s="2710"/>
      <c r="U553" s="2710"/>
      <c r="V553" s="2710"/>
      <c r="W553" s="2710"/>
      <c r="X553" s="2710"/>
      <c r="Y553" s="2710"/>
      <c r="Z553" s="2710"/>
      <c r="AA553" s="2710"/>
      <c r="AB553" s="2710"/>
      <c r="AC553" s="2710"/>
      <c r="AD553" s="2710"/>
      <c r="AE553" s="2710"/>
      <c r="AF553" s="2710"/>
      <c r="AG553" s="2710"/>
      <c r="AH553" s="2710"/>
      <c r="AI553" s="2710"/>
      <c r="AJ553" s="2710"/>
      <c r="AK553" s="2710"/>
      <c r="AL553" s="2710"/>
      <c r="AM553" s="2710"/>
      <c r="AN553" s="2710"/>
      <c r="AO553" s="2710"/>
      <c r="AP553" s="2710"/>
      <c r="AQ553" s="2710"/>
      <c r="AR553" s="2710"/>
      <c r="AS553" s="2710"/>
      <c r="AT553" s="2710"/>
      <c r="AU553" s="2710"/>
      <c r="AV553" s="2710"/>
      <c r="AW553" s="2710"/>
      <c r="AX553" s="2710"/>
      <c r="AY553" s="2710"/>
      <c r="AZ553" s="2710"/>
      <c r="BA553" s="2710"/>
      <c r="BB553" s="2710"/>
      <c r="BC553" s="2710"/>
      <c r="BD553" s="2710"/>
      <c r="BE553" s="2710"/>
      <c r="BF553" s="2710"/>
      <c r="BG553" s="2710"/>
      <c r="BH553" s="2710"/>
      <c r="BI553" s="2710"/>
      <c r="BJ553" s="2710"/>
      <c r="BK553" s="2710"/>
      <c r="BL553" s="2710"/>
      <c r="BM553" s="2710"/>
      <c r="BN553" s="2710"/>
      <c r="BO553" s="2710"/>
      <c r="BP553" s="2710"/>
      <c r="BQ553" s="2710"/>
      <c r="BR553" s="2710"/>
      <c r="BS553" s="2710"/>
      <c r="BT553" s="2710"/>
    </row>
    <row r="554" spans="1:72" x14ac:dyDescent="0.25">
      <c r="A554" s="2710"/>
      <c r="B554" s="2710"/>
      <c r="C554" s="2710"/>
      <c r="D554" s="2710"/>
      <c r="E554" s="2710"/>
      <c r="F554" s="2710"/>
      <c r="G554" s="2710"/>
      <c r="H554" s="2710"/>
      <c r="I554" s="2710"/>
      <c r="J554" s="2710"/>
      <c r="K554" s="2710"/>
      <c r="L554" s="2710"/>
      <c r="M554" s="2710"/>
      <c r="N554" s="2710"/>
      <c r="O554" s="2710"/>
      <c r="P554" s="2710"/>
      <c r="Q554" s="2710"/>
      <c r="R554" s="2710"/>
      <c r="S554" s="2710"/>
      <c r="T554" s="2710"/>
      <c r="U554" s="2710"/>
      <c r="V554" s="2710"/>
      <c r="W554" s="2710"/>
      <c r="X554" s="2710"/>
      <c r="Y554" s="2710"/>
      <c r="Z554" s="2710"/>
      <c r="AA554" s="2710"/>
      <c r="AB554" s="2710"/>
      <c r="AC554" s="2710"/>
      <c r="AD554" s="2710"/>
      <c r="AE554" s="2710"/>
      <c r="AF554" s="2710"/>
      <c r="AG554" s="2710"/>
      <c r="AH554" s="2710"/>
      <c r="AI554" s="2710"/>
      <c r="AJ554" s="2710"/>
      <c r="AK554" s="2710"/>
      <c r="AL554" s="2710"/>
      <c r="AM554" s="2710"/>
      <c r="AN554" s="2710"/>
      <c r="AO554" s="2710"/>
      <c r="AP554" s="2710"/>
      <c r="AQ554" s="2710"/>
      <c r="AR554" s="2710"/>
      <c r="AS554" s="2710"/>
      <c r="AT554" s="2710"/>
      <c r="AU554" s="2710"/>
      <c r="AV554" s="2710"/>
      <c r="AW554" s="2710"/>
      <c r="AX554" s="2710"/>
      <c r="AY554" s="2710"/>
      <c r="AZ554" s="2710"/>
      <c r="BA554" s="2710"/>
      <c r="BB554" s="2710"/>
      <c r="BC554" s="2710"/>
      <c r="BD554" s="2710"/>
      <c r="BE554" s="2710"/>
      <c r="BF554" s="2710"/>
      <c r="BG554" s="2710"/>
      <c r="BH554" s="2710"/>
      <c r="BI554" s="2710"/>
      <c r="BJ554" s="2710"/>
      <c r="BK554" s="2710"/>
      <c r="BL554" s="2710"/>
      <c r="BM554" s="2710"/>
      <c r="BN554" s="2710"/>
      <c r="BO554" s="2710"/>
      <c r="BP554" s="2710"/>
      <c r="BQ554" s="2710"/>
      <c r="BR554" s="2710"/>
      <c r="BS554" s="2710"/>
      <c r="BT554" s="2710"/>
    </row>
    <row r="555" spans="1:72" x14ac:dyDescent="0.25">
      <c r="A555" s="2710"/>
      <c r="B555" s="2710"/>
      <c r="C555" s="2710"/>
      <c r="D555" s="2710"/>
      <c r="E555" s="2710"/>
      <c r="F555" s="2710"/>
      <c r="G555" s="2710"/>
      <c r="H555" s="2710"/>
      <c r="I555" s="2710"/>
      <c r="J555" s="2710"/>
      <c r="K555" s="2710"/>
      <c r="L555" s="2710"/>
      <c r="M555" s="2710"/>
      <c r="N555" s="2710"/>
      <c r="O555" s="2710"/>
      <c r="P555" s="2710"/>
      <c r="Q555" s="2710"/>
      <c r="R555" s="2710"/>
      <c r="S555" s="2710"/>
      <c r="T555" s="2710"/>
      <c r="U555" s="2710"/>
      <c r="V555" s="2710"/>
      <c r="W555" s="2710"/>
      <c r="X555" s="2710"/>
      <c r="Y555" s="2710"/>
      <c r="Z555" s="2710"/>
      <c r="AA555" s="2710"/>
      <c r="AB555" s="2710"/>
      <c r="AC555" s="2710"/>
      <c r="AD555" s="2710"/>
      <c r="AE555" s="2710"/>
      <c r="AF555" s="2710"/>
      <c r="AG555" s="2710"/>
      <c r="AH555" s="2710"/>
      <c r="AI555" s="2710"/>
      <c r="AJ555" s="2710"/>
      <c r="AK555" s="2710"/>
      <c r="AL555" s="2710"/>
      <c r="AM555" s="2710"/>
      <c r="AN555" s="2710"/>
      <c r="AO555" s="2710"/>
      <c r="AP555" s="2710"/>
      <c r="AQ555" s="2710"/>
      <c r="AR555" s="2710"/>
      <c r="AS555" s="2710"/>
      <c r="AT555" s="2710"/>
      <c r="AU555" s="2710"/>
      <c r="AV555" s="2710"/>
      <c r="AW555" s="2710"/>
      <c r="AX555" s="2710"/>
      <c r="AY555" s="2710"/>
      <c r="AZ555" s="2710"/>
      <c r="BA555" s="2710"/>
      <c r="BB555" s="2710"/>
      <c r="BC555" s="2710"/>
      <c r="BD555" s="2710"/>
      <c r="BE555" s="2710"/>
      <c r="BF555" s="2710"/>
      <c r="BG555" s="2710"/>
      <c r="BH555" s="2710"/>
      <c r="BI555" s="2710"/>
      <c r="BJ555" s="2710"/>
      <c r="BK555" s="2710"/>
      <c r="BL555" s="2710"/>
      <c r="BM555" s="2710"/>
      <c r="BN555" s="2710"/>
      <c r="BO555" s="2710"/>
      <c r="BP555" s="2710"/>
      <c r="BQ555" s="2710"/>
      <c r="BR555" s="2710"/>
      <c r="BS555" s="2710"/>
      <c r="BT555" s="2710"/>
    </row>
    <row r="556" spans="1:72" x14ac:dyDescent="0.25">
      <c r="A556" s="2710"/>
      <c r="B556" s="2710"/>
      <c r="C556" s="2710"/>
      <c r="D556" s="2710"/>
      <c r="E556" s="2710"/>
      <c r="F556" s="2710"/>
      <c r="G556" s="2710"/>
      <c r="H556" s="2710"/>
      <c r="I556" s="2710"/>
      <c r="J556" s="2710"/>
      <c r="K556" s="2710"/>
      <c r="L556" s="2710"/>
      <c r="M556" s="2710"/>
      <c r="N556" s="2710"/>
      <c r="O556" s="2710"/>
      <c r="P556" s="2710"/>
      <c r="Q556" s="2710"/>
      <c r="R556" s="2710"/>
      <c r="S556" s="2710"/>
      <c r="T556" s="2710"/>
      <c r="U556" s="2710"/>
      <c r="V556" s="2710"/>
      <c r="W556" s="2710"/>
      <c r="X556" s="2710"/>
      <c r="Y556" s="2710"/>
      <c r="Z556" s="2710"/>
      <c r="AA556" s="2710"/>
      <c r="AB556" s="2710"/>
      <c r="AC556" s="2710"/>
      <c r="AD556" s="2710"/>
      <c r="AE556" s="2710"/>
      <c r="AF556" s="2710"/>
      <c r="AG556" s="2710"/>
      <c r="AH556" s="2710"/>
      <c r="AI556" s="2710"/>
      <c r="AJ556" s="2710"/>
      <c r="AK556" s="2710"/>
      <c r="AL556" s="2710"/>
      <c r="AM556" s="2710"/>
      <c r="AN556" s="2710"/>
      <c r="AO556" s="2710"/>
      <c r="AP556" s="2710"/>
      <c r="AQ556" s="2710"/>
      <c r="AR556" s="2710"/>
      <c r="AS556" s="2710"/>
      <c r="AT556" s="2710"/>
      <c r="AU556" s="2710"/>
      <c r="AV556" s="2710"/>
      <c r="AW556" s="2710"/>
      <c r="AX556" s="2710"/>
      <c r="AY556" s="2710"/>
      <c r="AZ556" s="2710"/>
      <c r="BA556" s="2710"/>
      <c r="BB556" s="2710"/>
      <c r="BC556" s="2710"/>
      <c r="BD556" s="2710"/>
      <c r="BE556" s="2710"/>
      <c r="BF556" s="2710"/>
      <c r="BG556" s="2710"/>
      <c r="BH556" s="2710"/>
      <c r="BI556" s="2710"/>
      <c r="BJ556" s="2710"/>
      <c r="BK556" s="2710"/>
      <c r="BL556" s="2710"/>
      <c r="BM556" s="2710"/>
      <c r="BN556" s="2710"/>
      <c r="BO556" s="2710"/>
      <c r="BP556" s="2710"/>
      <c r="BQ556" s="2710"/>
      <c r="BR556" s="2710"/>
      <c r="BS556" s="2710"/>
      <c r="BT556" s="2710"/>
    </row>
    <row r="557" spans="1:72" x14ac:dyDescent="0.25">
      <c r="A557" s="2710"/>
      <c r="B557" s="2710"/>
      <c r="C557" s="2710"/>
      <c r="D557" s="2710"/>
      <c r="E557" s="2710"/>
      <c r="F557" s="2710"/>
      <c r="G557" s="2710"/>
      <c r="H557" s="2710"/>
      <c r="I557" s="2710"/>
      <c r="J557" s="2710"/>
      <c r="K557" s="2710"/>
      <c r="L557" s="2710"/>
      <c r="M557" s="2710"/>
      <c r="N557" s="2710"/>
      <c r="O557" s="2710"/>
      <c r="P557" s="2710"/>
      <c r="Q557" s="2710"/>
      <c r="R557" s="2710"/>
      <c r="S557" s="2710"/>
      <c r="T557" s="2710"/>
      <c r="U557" s="2710"/>
      <c r="V557" s="2710"/>
      <c r="W557" s="2710"/>
      <c r="X557" s="2710"/>
      <c r="Y557" s="2710"/>
      <c r="Z557" s="2710"/>
      <c r="AA557" s="2710"/>
      <c r="AB557" s="2710"/>
      <c r="AC557" s="2710"/>
      <c r="AD557" s="2710"/>
      <c r="AE557" s="2710"/>
      <c r="AF557" s="2710"/>
      <c r="AG557" s="2710"/>
      <c r="AH557" s="2710"/>
      <c r="AI557" s="2710"/>
      <c r="AJ557" s="2710"/>
      <c r="AK557" s="2710"/>
      <c r="AL557" s="2710"/>
      <c r="AM557" s="2710"/>
      <c r="AN557" s="2710"/>
      <c r="AO557" s="2710"/>
      <c r="AP557" s="2710"/>
      <c r="AQ557" s="2710"/>
      <c r="AR557" s="2710"/>
      <c r="AS557" s="2710"/>
      <c r="AT557" s="2710"/>
      <c r="AU557" s="2710"/>
      <c r="AV557" s="2710"/>
      <c r="AW557" s="2710"/>
      <c r="AX557" s="2710"/>
      <c r="AY557" s="2710"/>
      <c r="AZ557" s="2710"/>
      <c r="BA557" s="2710"/>
      <c r="BB557" s="2710"/>
      <c r="BC557" s="2710"/>
      <c r="BD557" s="2710"/>
      <c r="BE557" s="2710"/>
      <c r="BF557" s="2710"/>
      <c r="BG557" s="2710"/>
      <c r="BH557" s="2710"/>
      <c r="BI557" s="2710"/>
      <c r="BJ557" s="2710"/>
      <c r="BK557" s="2710"/>
      <c r="BL557" s="2710"/>
      <c r="BM557" s="2710"/>
      <c r="BN557" s="2710"/>
      <c r="BO557" s="2710"/>
      <c r="BP557" s="2710"/>
      <c r="BQ557" s="2710"/>
      <c r="BR557" s="2710"/>
      <c r="BS557" s="2710"/>
      <c r="BT557" s="2710"/>
    </row>
    <row r="558" spans="1:72" x14ac:dyDescent="0.25">
      <c r="A558" s="2710"/>
      <c r="B558" s="2710"/>
      <c r="C558" s="2710"/>
      <c r="D558" s="2710"/>
      <c r="E558" s="2710"/>
      <c r="F558" s="2710"/>
      <c r="G558" s="2710"/>
      <c r="H558" s="2710"/>
      <c r="I558" s="2710"/>
      <c r="J558" s="2710"/>
      <c r="K558" s="2710"/>
      <c r="L558" s="2710"/>
      <c r="M558" s="2710"/>
      <c r="N558" s="2710"/>
      <c r="O558" s="2710"/>
      <c r="P558" s="2710"/>
      <c r="Q558" s="2710"/>
      <c r="R558" s="2710"/>
      <c r="S558" s="2710"/>
      <c r="T558" s="2710"/>
      <c r="U558" s="2710"/>
      <c r="V558" s="2710"/>
      <c r="W558" s="2710"/>
      <c r="X558" s="2710"/>
      <c r="Y558" s="2710"/>
      <c r="Z558" s="2710"/>
      <c r="AA558" s="2710"/>
      <c r="AB558" s="2710"/>
      <c r="AC558" s="2710"/>
      <c r="AD558" s="2710"/>
      <c r="AE558" s="2710"/>
      <c r="AF558" s="2710"/>
      <c r="AG558" s="2710"/>
      <c r="AH558" s="2710"/>
      <c r="AI558" s="2710"/>
      <c r="AJ558" s="2710"/>
      <c r="AK558" s="2710"/>
      <c r="AL558" s="2710"/>
      <c r="AM558" s="2710"/>
      <c r="AN558" s="2710"/>
      <c r="AO558" s="2710"/>
      <c r="AP558" s="2710"/>
      <c r="AQ558" s="2710"/>
      <c r="AR558" s="2710"/>
      <c r="AS558" s="2710"/>
      <c r="AT558" s="2710"/>
      <c r="AU558" s="2710"/>
      <c r="AV558" s="2710"/>
      <c r="AW558" s="2710"/>
      <c r="AX558" s="2710"/>
      <c r="AY558" s="2710"/>
      <c r="AZ558" s="2710"/>
      <c r="BA558" s="2710"/>
      <c r="BB558" s="2710"/>
      <c r="BC558" s="2710"/>
      <c r="BD558" s="2710"/>
      <c r="BE558" s="2710"/>
      <c r="BF558" s="2710"/>
      <c r="BG558" s="2710"/>
      <c r="BH558" s="2710"/>
      <c r="BI558" s="2710"/>
      <c r="BJ558" s="2710"/>
      <c r="BK558" s="2710"/>
      <c r="BL558" s="2710"/>
      <c r="BM558" s="2710"/>
      <c r="BN558" s="2710"/>
      <c r="BO558" s="2710"/>
      <c r="BP558" s="2710"/>
      <c r="BQ558" s="2710"/>
      <c r="BR558" s="2710"/>
      <c r="BS558" s="2710"/>
      <c r="BT558" s="2710"/>
    </row>
    <row r="559" spans="1:72" x14ac:dyDescent="0.25">
      <c r="A559" s="2710"/>
      <c r="B559" s="2710"/>
      <c r="C559" s="2710"/>
      <c r="D559" s="2710"/>
      <c r="E559" s="2710"/>
      <c r="F559" s="2710"/>
      <c r="G559" s="2710"/>
      <c r="H559" s="2710"/>
      <c r="I559" s="2710"/>
      <c r="J559" s="2710"/>
      <c r="K559" s="2710"/>
      <c r="L559" s="2710"/>
      <c r="M559" s="2710"/>
      <c r="N559" s="2710"/>
      <c r="O559" s="2710"/>
      <c r="P559" s="2710"/>
      <c r="Q559" s="2710"/>
      <c r="R559" s="2710"/>
      <c r="S559" s="2710"/>
      <c r="T559" s="2710"/>
      <c r="U559" s="2710"/>
      <c r="V559" s="2710"/>
      <c r="W559" s="2710"/>
      <c r="X559" s="2710"/>
      <c r="Y559" s="2710"/>
      <c r="Z559" s="2710"/>
      <c r="AA559" s="2710"/>
      <c r="AB559" s="2710"/>
      <c r="AC559" s="2710"/>
      <c r="AD559" s="2710"/>
      <c r="AE559" s="2710"/>
      <c r="AF559" s="2710"/>
      <c r="AG559" s="2710"/>
      <c r="AH559" s="2710"/>
      <c r="AI559" s="2710"/>
      <c r="AJ559" s="2710"/>
      <c r="AK559" s="2710"/>
      <c r="AL559" s="2710"/>
      <c r="AM559" s="2710"/>
      <c r="AN559" s="2710"/>
      <c r="AO559" s="2710"/>
      <c r="AP559" s="2710"/>
      <c r="AQ559" s="2710"/>
      <c r="AR559" s="2710"/>
      <c r="AS559" s="2710"/>
      <c r="AT559" s="2710"/>
      <c r="AU559" s="2710"/>
      <c r="AV559" s="2710"/>
      <c r="AW559" s="2710"/>
      <c r="AX559" s="2710"/>
      <c r="AY559" s="2710"/>
      <c r="AZ559" s="2710"/>
      <c r="BA559" s="2710"/>
      <c r="BB559" s="2710"/>
      <c r="BC559" s="2710"/>
      <c r="BD559" s="2710"/>
      <c r="BE559" s="2710"/>
      <c r="BF559" s="2710"/>
      <c r="BG559" s="2710"/>
      <c r="BH559" s="2710"/>
      <c r="BI559" s="2710"/>
      <c r="BJ559" s="2710"/>
      <c r="BK559" s="2710"/>
      <c r="BL559" s="2710"/>
      <c r="BM559" s="2710"/>
      <c r="BN559" s="2710"/>
      <c r="BO559" s="2710"/>
      <c r="BP559" s="2710"/>
      <c r="BQ559" s="2710"/>
      <c r="BR559" s="2710"/>
      <c r="BS559" s="2710"/>
      <c r="BT559" s="2710"/>
    </row>
    <row r="560" spans="1:72" x14ac:dyDescent="0.25">
      <c r="A560" s="2710"/>
      <c r="B560" s="2710"/>
      <c r="C560" s="2710"/>
      <c r="D560" s="2710"/>
      <c r="E560" s="2710"/>
      <c r="F560" s="2710"/>
      <c r="G560" s="2710"/>
      <c r="H560" s="2710"/>
      <c r="I560" s="2710"/>
      <c r="J560" s="2710"/>
      <c r="K560" s="2710"/>
      <c r="L560" s="2710"/>
      <c r="M560" s="2710"/>
      <c r="N560" s="2710"/>
      <c r="O560" s="2710"/>
      <c r="P560" s="2710"/>
      <c r="Q560" s="2710"/>
      <c r="R560" s="2710"/>
      <c r="S560" s="2710"/>
      <c r="T560" s="2710"/>
      <c r="U560" s="2710"/>
      <c r="V560" s="2710"/>
      <c r="W560" s="2710"/>
      <c r="X560" s="2710"/>
      <c r="Y560" s="2710"/>
      <c r="Z560" s="2710"/>
      <c r="AA560" s="2710"/>
      <c r="AB560" s="2710"/>
      <c r="AC560" s="2710"/>
      <c r="AD560" s="2710"/>
      <c r="AE560" s="2710"/>
      <c r="AF560" s="2710"/>
      <c r="AG560" s="2710"/>
      <c r="AH560" s="2710"/>
      <c r="AI560" s="2710"/>
      <c r="AJ560" s="2710"/>
      <c r="AK560" s="2710"/>
      <c r="AL560" s="2710"/>
      <c r="AM560" s="2710"/>
      <c r="AN560" s="2710"/>
      <c r="AO560" s="2710"/>
      <c r="AP560" s="2710"/>
      <c r="AQ560" s="2710"/>
      <c r="AR560" s="2710"/>
      <c r="AS560" s="2710"/>
      <c r="AT560" s="2710"/>
      <c r="AU560" s="2710"/>
      <c r="AV560" s="2710"/>
      <c r="AW560" s="2710"/>
      <c r="AX560" s="2710"/>
      <c r="AY560" s="2710"/>
      <c r="AZ560" s="2710"/>
      <c r="BA560" s="2710"/>
      <c r="BB560" s="2710"/>
      <c r="BC560" s="2710"/>
      <c r="BD560" s="2710"/>
      <c r="BE560" s="2710"/>
      <c r="BF560" s="2710"/>
      <c r="BG560" s="2710"/>
      <c r="BH560" s="2710"/>
      <c r="BI560" s="2710"/>
      <c r="BJ560" s="2710"/>
      <c r="BK560" s="2710"/>
      <c r="BL560" s="2710"/>
      <c r="BM560" s="2710"/>
      <c r="BN560" s="2710"/>
      <c r="BO560" s="2710"/>
      <c r="BP560" s="2710"/>
      <c r="BQ560" s="2710"/>
      <c r="BR560" s="2710"/>
      <c r="BS560" s="2710"/>
      <c r="BT560" s="2710"/>
    </row>
    <row r="561" spans="1:72" x14ac:dyDescent="0.25">
      <c r="A561" s="2710"/>
      <c r="B561" s="2710"/>
      <c r="C561" s="2710"/>
      <c r="D561" s="2710"/>
      <c r="E561" s="2710"/>
      <c r="F561" s="2710"/>
      <c r="G561" s="2710"/>
      <c r="H561" s="2710"/>
      <c r="I561" s="2710"/>
      <c r="J561" s="2710"/>
      <c r="K561" s="2710"/>
      <c r="L561" s="2710"/>
      <c r="M561" s="2710"/>
      <c r="N561" s="2710"/>
      <c r="O561" s="2710"/>
      <c r="P561" s="2710"/>
      <c r="Q561" s="2710"/>
      <c r="R561" s="2710"/>
      <c r="S561" s="2710"/>
      <c r="T561" s="2710"/>
      <c r="U561" s="2710"/>
      <c r="V561" s="2710"/>
      <c r="W561" s="2710"/>
      <c r="X561" s="2710"/>
      <c r="Y561" s="2710"/>
      <c r="Z561" s="2710"/>
      <c r="AA561" s="2710"/>
      <c r="AB561" s="2710"/>
      <c r="AC561" s="2710"/>
      <c r="AD561" s="2710"/>
      <c r="AE561" s="2710"/>
      <c r="AF561" s="2710"/>
      <c r="AG561" s="2710"/>
      <c r="AH561" s="2710"/>
      <c r="AI561" s="2710"/>
      <c r="AJ561" s="2710"/>
      <c r="AK561" s="2710"/>
      <c r="AL561" s="2710"/>
      <c r="AM561" s="2710"/>
      <c r="AN561" s="2710"/>
      <c r="AO561" s="2710"/>
      <c r="AP561" s="2710"/>
      <c r="AQ561" s="2710"/>
      <c r="AR561" s="2710"/>
      <c r="AS561" s="2710"/>
      <c r="AT561" s="2710"/>
      <c r="AU561" s="2710"/>
      <c r="AV561" s="2710"/>
      <c r="AW561" s="2710"/>
      <c r="AX561" s="2710"/>
      <c r="AY561" s="2710"/>
      <c r="AZ561" s="2710"/>
      <c r="BA561" s="2710"/>
      <c r="BB561" s="2710"/>
      <c r="BC561" s="2710"/>
      <c r="BD561" s="2710"/>
      <c r="BE561" s="2710"/>
      <c r="BF561" s="2710"/>
      <c r="BG561" s="2710"/>
      <c r="BH561" s="2710"/>
      <c r="BI561" s="2710"/>
      <c r="BJ561" s="2710"/>
      <c r="BK561" s="2710"/>
      <c r="BL561" s="2710"/>
      <c r="BM561" s="2710"/>
      <c r="BN561" s="2710"/>
      <c r="BO561" s="2710"/>
      <c r="BP561" s="2710"/>
      <c r="BQ561" s="2710"/>
      <c r="BR561" s="2710"/>
      <c r="BS561" s="2710"/>
      <c r="BT561" s="2710"/>
    </row>
    <row r="562" spans="1:72" x14ac:dyDescent="0.25">
      <c r="A562" s="2710"/>
      <c r="B562" s="2710"/>
      <c r="C562" s="2710"/>
      <c r="D562" s="2710"/>
      <c r="E562" s="2710"/>
      <c r="F562" s="2710"/>
      <c r="G562" s="2710"/>
      <c r="H562" s="2710"/>
      <c r="I562" s="2710"/>
      <c r="J562" s="2710"/>
      <c r="K562" s="2710"/>
      <c r="L562" s="2710"/>
      <c r="M562" s="2710"/>
      <c r="N562" s="2710"/>
      <c r="O562" s="2710"/>
      <c r="P562" s="2710"/>
      <c r="Q562" s="2710"/>
      <c r="R562" s="2710"/>
      <c r="S562" s="2710"/>
      <c r="T562" s="2710"/>
      <c r="U562" s="2710"/>
      <c r="V562" s="2710"/>
      <c r="W562" s="2710"/>
      <c r="X562" s="2710"/>
      <c r="Y562" s="2710"/>
      <c r="Z562" s="2710"/>
      <c r="AA562" s="2710"/>
      <c r="AB562" s="2710"/>
      <c r="AC562" s="2710"/>
      <c r="AD562" s="2710"/>
      <c r="AE562" s="2710"/>
      <c r="AF562" s="2710"/>
      <c r="AG562" s="2710"/>
      <c r="AH562" s="2710"/>
      <c r="AI562" s="2710"/>
      <c r="AJ562" s="2710"/>
      <c r="AK562" s="2710"/>
      <c r="AL562" s="2710"/>
      <c r="AM562" s="2710"/>
      <c r="AN562" s="2710"/>
      <c r="AO562" s="2710"/>
      <c r="AP562" s="2710"/>
      <c r="AQ562" s="2710"/>
      <c r="AR562" s="2710"/>
      <c r="AS562" s="2710"/>
      <c r="AT562" s="2710"/>
      <c r="AU562" s="2710"/>
      <c r="AV562" s="2710"/>
      <c r="AW562" s="2710"/>
      <c r="AX562" s="2710"/>
      <c r="AY562" s="2710"/>
      <c r="AZ562" s="2710"/>
      <c r="BA562" s="2710"/>
      <c r="BB562" s="2710"/>
      <c r="BC562" s="2710"/>
      <c r="BD562" s="2710"/>
      <c r="BE562" s="2710"/>
      <c r="BF562" s="2710"/>
      <c r="BG562" s="2710"/>
      <c r="BH562" s="2710"/>
      <c r="BI562" s="2710"/>
      <c r="BJ562" s="2710"/>
      <c r="BK562" s="2710"/>
      <c r="BL562" s="2710"/>
      <c r="BM562" s="2710"/>
      <c r="BN562" s="2710"/>
      <c r="BO562" s="2710"/>
      <c r="BP562" s="2710"/>
      <c r="BQ562" s="2710"/>
      <c r="BR562" s="2710"/>
      <c r="BS562" s="2710"/>
      <c r="BT562" s="2710"/>
    </row>
    <row r="563" spans="1:72" x14ac:dyDescent="0.25">
      <c r="A563" s="2710"/>
      <c r="B563" s="2710"/>
      <c r="C563" s="2710"/>
      <c r="D563" s="2710"/>
      <c r="E563" s="2710"/>
      <c r="F563" s="2710"/>
      <c r="G563" s="2710"/>
      <c r="H563" s="2710"/>
      <c r="I563" s="2710"/>
      <c r="J563" s="2710"/>
      <c r="K563" s="2710"/>
      <c r="L563" s="2710"/>
      <c r="M563" s="2710"/>
      <c r="N563" s="2710"/>
      <c r="O563" s="2710"/>
      <c r="P563" s="2710"/>
      <c r="Q563" s="2710"/>
      <c r="R563" s="2710"/>
      <c r="S563" s="2710"/>
      <c r="T563" s="2710"/>
      <c r="U563" s="2710"/>
      <c r="V563" s="2710"/>
      <c r="W563" s="2710"/>
      <c r="X563" s="2710"/>
      <c r="Y563" s="2710"/>
      <c r="Z563" s="2710"/>
      <c r="AA563" s="2710"/>
      <c r="AB563" s="2710"/>
      <c r="AC563" s="2710"/>
      <c r="AD563" s="2710"/>
      <c r="AE563" s="2710"/>
      <c r="AF563" s="2710"/>
      <c r="AG563" s="2710"/>
      <c r="AH563" s="2710"/>
      <c r="AI563" s="2710"/>
      <c r="AJ563" s="2710"/>
      <c r="AK563" s="2710"/>
      <c r="AL563" s="2710"/>
      <c r="AM563" s="2710"/>
      <c r="AN563" s="2710"/>
      <c r="AO563" s="2710"/>
      <c r="AP563" s="2710"/>
      <c r="AQ563" s="2710"/>
      <c r="AR563" s="2710"/>
      <c r="AS563" s="2710"/>
      <c r="AT563" s="2710"/>
      <c r="AU563" s="2710"/>
      <c r="AV563" s="2710"/>
      <c r="AW563" s="2710"/>
      <c r="AX563" s="2710"/>
      <c r="AY563" s="2710"/>
      <c r="AZ563" s="2710"/>
      <c r="BA563" s="2710"/>
      <c r="BB563" s="2710"/>
      <c r="BC563" s="2710"/>
      <c r="BD563" s="2710"/>
      <c r="BE563" s="2710"/>
      <c r="BF563" s="2710"/>
      <c r="BG563" s="2710"/>
      <c r="BH563" s="2710"/>
      <c r="BI563" s="2710"/>
      <c r="BJ563" s="2710"/>
      <c r="BK563" s="2710"/>
      <c r="BL563" s="2710"/>
      <c r="BM563" s="2710"/>
      <c r="BN563" s="2710"/>
      <c r="BO563" s="2710"/>
      <c r="BP563" s="2710"/>
      <c r="BQ563" s="2710"/>
      <c r="BR563" s="2710"/>
      <c r="BS563" s="2710"/>
      <c r="BT563" s="2710"/>
    </row>
    <row r="564" spans="1:72" x14ac:dyDescent="0.25">
      <c r="A564" s="2710"/>
      <c r="B564" s="2710"/>
      <c r="C564" s="2710"/>
      <c r="D564" s="2710"/>
      <c r="E564" s="2710"/>
      <c r="F564" s="2710"/>
      <c r="G564" s="2710"/>
      <c r="H564" s="2710"/>
      <c r="I564" s="2710"/>
      <c r="J564" s="2710"/>
      <c r="K564" s="2710"/>
      <c r="L564" s="2710"/>
      <c r="M564" s="2710"/>
      <c r="N564" s="2710"/>
      <c r="O564" s="2710"/>
      <c r="P564" s="2710"/>
      <c r="Q564" s="2710"/>
      <c r="R564" s="2710"/>
      <c r="S564" s="2710"/>
      <c r="T564" s="2710"/>
      <c r="U564" s="2710"/>
      <c r="V564" s="2710"/>
      <c r="W564" s="2710"/>
      <c r="X564" s="2710"/>
      <c r="Y564" s="2710"/>
      <c r="Z564" s="2710"/>
      <c r="AA564" s="2710"/>
      <c r="AB564" s="2710"/>
      <c r="AC564" s="2710"/>
      <c r="AD564" s="2710"/>
      <c r="AE564" s="2710"/>
      <c r="AF564" s="2710"/>
      <c r="AG564" s="2710"/>
      <c r="AH564" s="2710"/>
      <c r="AI564" s="2710"/>
      <c r="AJ564" s="2710"/>
      <c r="AK564" s="2710"/>
      <c r="AL564" s="2710"/>
      <c r="AM564" s="2710"/>
      <c r="AN564" s="2710"/>
      <c r="AO564" s="2710"/>
      <c r="AP564" s="2710"/>
      <c r="AQ564" s="2710"/>
      <c r="AR564" s="2710"/>
      <c r="AS564" s="2710"/>
      <c r="AT564" s="2710"/>
      <c r="AU564" s="2710"/>
      <c r="AV564" s="2710"/>
      <c r="AW564" s="2710"/>
      <c r="AX564" s="2710"/>
      <c r="AY564" s="2710"/>
      <c r="AZ564" s="2710"/>
      <c r="BA564" s="2710"/>
      <c r="BB564" s="2710"/>
      <c r="BC564" s="2710"/>
      <c r="BD564" s="2710"/>
      <c r="BE564" s="2710"/>
      <c r="BF564" s="2710"/>
      <c r="BG564" s="2710"/>
      <c r="BH564" s="2710"/>
      <c r="BI564" s="2710"/>
      <c r="BJ564" s="2710"/>
      <c r="BK564" s="2710"/>
      <c r="BL564" s="2710"/>
      <c r="BM564" s="2710"/>
      <c r="BN564" s="2710"/>
      <c r="BO564" s="2710"/>
      <c r="BP564" s="2710"/>
      <c r="BQ564" s="2710"/>
      <c r="BR564" s="2710"/>
      <c r="BS564" s="2710"/>
      <c r="BT564" s="2710"/>
    </row>
    <row r="565" spans="1:72" x14ac:dyDescent="0.25">
      <c r="A565" s="2710"/>
      <c r="B565" s="2710"/>
      <c r="C565" s="2710"/>
      <c r="D565" s="2710"/>
      <c r="E565" s="2710"/>
      <c r="F565" s="2710"/>
      <c r="G565" s="2710"/>
      <c r="H565" s="2710"/>
      <c r="I565" s="2710"/>
      <c r="J565" s="2710"/>
      <c r="K565" s="2710"/>
      <c r="L565" s="2710"/>
      <c r="M565" s="2710"/>
      <c r="N565" s="2710"/>
      <c r="O565" s="2710"/>
      <c r="P565" s="2710"/>
      <c r="Q565" s="2710"/>
      <c r="R565" s="2710"/>
      <c r="S565" s="2710"/>
      <c r="T565" s="2710"/>
      <c r="U565" s="2710"/>
      <c r="V565" s="2710"/>
      <c r="W565" s="2710"/>
      <c r="X565" s="2710"/>
      <c r="Y565" s="2710"/>
      <c r="Z565" s="2710"/>
      <c r="AA565" s="2710"/>
      <c r="AB565" s="2710"/>
      <c r="AC565" s="2710"/>
      <c r="AD565" s="2710"/>
      <c r="AE565" s="2710"/>
      <c r="AF565" s="2710"/>
      <c r="AG565" s="2710"/>
      <c r="AH565" s="2710"/>
      <c r="AI565" s="2710"/>
      <c r="AJ565" s="2710"/>
      <c r="AK565" s="2710"/>
      <c r="AL565" s="2710"/>
      <c r="AM565" s="2710"/>
      <c r="AN565" s="2710"/>
      <c r="AO565" s="2710"/>
      <c r="AP565" s="2710"/>
      <c r="AQ565" s="2710"/>
      <c r="AR565" s="2710"/>
      <c r="AS565" s="2710"/>
      <c r="AT565" s="2710"/>
      <c r="AU565" s="2710"/>
      <c r="AV565" s="2710"/>
      <c r="AW565" s="2710"/>
      <c r="AX565" s="2710"/>
      <c r="AY565" s="2710"/>
      <c r="AZ565" s="2710"/>
      <c r="BA565" s="2710"/>
      <c r="BB565" s="2710"/>
      <c r="BC565" s="2710"/>
      <c r="BD565" s="2710"/>
      <c r="BE565" s="2710"/>
      <c r="BF565" s="2710"/>
      <c r="BG565" s="2710"/>
      <c r="BH565" s="2710"/>
      <c r="BI565" s="2710"/>
      <c r="BJ565" s="2710"/>
      <c r="BK565" s="2710"/>
      <c r="BL565" s="2710"/>
      <c r="BM565" s="2710"/>
      <c r="BN565" s="2710"/>
      <c r="BO565" s="2710"/>
      <c r="BP565" s="2710"/>
      <c r="BQ565" s="2710"/>
      <c r="BR565" s="2710"/>
      <c r="BS565" s="2710"/>
      <c r="BT565" s="2710"/>
    </row>
    <row r="566" spans="1:72" x14ac:dyDescent="0.25">
      <c r="A566" s="2710"/>
      <c r="B566" s="2710"/>
      <c r="C566" s="2710"/>
      <c r="D566" s="2710"/>
      <c r="E566" s="2710"/>
      <c r="F566" s="2710"/>
      <c r="G566" s="2710"/>
      <c r="H566" s="2710"/>
      <c r="I566" s="2710"/>
      <c r="J566" s="2710"/>
      <c r="K566" s="2710"/>
      <c r="L566" s="2710"/>
      <c r="M566" s="2710"/>
      <c r="N566" s="2710"/>
      <c r="O566" s="2710"/>
      <c r="P566" s="2710"/>
      <c r="Q566" s="2710"/>
      <c r="R566" s="2710"/>
      <c r="S566" s="2710"/>
      <c r="T566" s="2710"/>
      <c r="U566" s="2710"/>
      <c r="V566" s="2710"/>
      <c r="W566" s="2710"/>
      <c r="X566" s="2710"/>
      <c r="Y566" s="2710"/>
      <c r="Z566" s="2710"/>
      <c r="AA566" s="2710"/>
      <c r="AB566" s="2710"/>
      <c r="AC566" s="2710"/>
      <c r="AD566" s="2710"/>
      <c r="AE566" s="2710"/>
      <c r="AF566" s="2710"/>
      <c r="AG566" s="2710"/>
      <c r="AH566" s="2710"/>
      <c r="AI566" s="2710"/>
      <c r="AJ566" s="2710"/>
      <c r="AK566" s="2710"/>
      <c r="AL566" s="2710"/>
      <c r="AM566" s="2710"/>
      <c r="AN566" s="2710"/>
      <c r="AO566" s="2710"/>
      <c r="AP566" s="2710"/>
      <c r="AQ566" s="2710"/>
      <c r="AR566" s="2710"/>
      <c r="AS566" s="2710"/>
      <c r="AT566" s="2710"/>
      <c r="AU566" s="2710"/>
      <c r="AV566" s="2710"/>
      <c r="AW566" s="2710"/>
      <c r="AX566" s="2710"/>
      <c r="AY566" s="2710"/>
      <c r="AZ566" s="2710"/>
      <c r="BA566" s="2710"/>
      <c r="BB566" s="2710"/>
      <c r="BC566" s="2710"/>
      <c r="BD566" s="2710"/>
      <c r="BE566" s="2710"/>
      <c r="BF566" s="2710"/>
      <c r="BG566" s="2710"/>
      <c r="BH566" s="2710"/>
      <c r="BI566" s="2710"/>
      <c r="BJ566" s="2710"/>
      <c r="BK566" s="2710"/>
      <c r="BL566" s="2710"/>
      <c r="BM566" s="2710"/>
      <c r="BN566" s="2710"/>
      <c r="BO566" s="2710"/>
      <c r="BP566" s="2710"/>
      <c r="BQ566" s="2710"/>
      <c r="BR566" s="2710"/>
      <c r="BS566" s="2710"/>
      <c r="BT566" s="2710"/>
    </row>
    <row r="567" spans="1:72" x14ac:dyDescent="0.25">
      <c r="A567" s="2710"/>
      <c r="B567" s="2710"/>
      <c r="C567" s="2710"/>
      <c r="D567" s="2710"/>
      <c r="E567" s="2710"/>
      <c r="F567" s="2710"/>
      <c r="G567" s="2710"/>
      <c r="H567" s="2710"/>
      <c r="I567" s="2710"/>
      <c r="J567" s="2710"/>
      <c r="K567" s="2710"/>
      <c r="L567" s="2710"/>
      <c r="M567" s="2710"/>
      <c r="N567" s="2710"/>
      <c r="O567" s="2710"/>
      <c r="P567" s="2710"/>
      <c r="Q567" s="2710"/>
      <c r="R567" s="2710"/>
      <c r="S567" s="2710"/>
      <c r="T567" s="2710"/>
      <c r="U567" s="2710"/>
      <c r="V567" s="2710"/>
      <c r="W567" s="2710"/>
      <c r="X567" s="2710"/>
      <c r="Y567" s="2710"/>
      <c r="Z567" s="2710"/>
      <c r="AA567" s="2710"/>
      <c r="AB567" s="2710"/>
      <c r="AC567" s="2710"/>
      <c r="AD567" s="2710"/>
      <c r="AE567" s="2710"/>
      <c r="AF567" s="2710"/>
      <c r="AG567" s="2710"/>
      <c r="AH567" s="2710"/>
      <c r="AI567" s="2710"/>
      <c r="AJ567" s="2710"/>
      <c r="AK567" s="2710"/>
      <c r="AL567" s="2710"/>
      <c r="AM567" s="2710"/>
      <c r="AN567" s="2710"/>
      <c r="AO567" s="2710"/>
      <c r="AP567" s="2710"/>
      <c r="AQ567" s="2710"/>
      <c r="AR567" s="2710"/>
      <c r="AS567" s="2710"/>
      <c r="AT567" s="2710"/>
      <c r="AU567" s="2710"/>
      <c r="AV567" s="2710"/>
      <c r="AW567" s="2710"/>
      <c r="AX567" s="2710"/>
      <c r="AY567" s="2710"/>
      <c r="AZ567" s="2710"/>
      <c r="BA567" s="2710"/>
      <c r="BB567" s="2710"/>
      <c r="BC567" s="2710"/>
      <c r="BD567" s="2710"/>
      <c r="BE567" s="2710"/>
      <c r="BF567" s="2710"/>
      <c r="BG567" s="2710"/>
      <c r="BH567" s="2710"/>
      <c r="BI567" s="2710"/>
      <c r="BJ567" s="2710"/>
      <c r="BK567" s="2710"/>
      <c r="BL567" s="2710"/>
      <c r="BM567" s="2710"/>
      <c r="BN567" s="2710"/>
      <c r="BO567" s="2710"/>
      <c r="BP567" s="2710"/>
      <c r="BQ567" s="2710"/>
      <c r="BR567" s="2710"/>
      <c r="BS567" s="2710"/>
      <c r="BT567" s="2710"/>
    </row>
    <row r="568" spans="1:72" x14ac:dyDescent="0.25">
      <c r="A568" s="2710"/>
      <c r="B568" s="2710"/>
      <c r="C568" s="2710"/>
      <c r="D568" s="2710"/>
      <c r="E568" s="2710"/>
      <c r="F568" s="2710"/>
      <c r="G568" s="2710"/>
      <c r="H568" s="2710"/>
      <c r="I568" s="2710"/>
      <c r="J568" s="2710"/>
      <c r="K568" s="2710"/>
      <c r="L568" s="2710"/>
      <c r="M568" s="2710"/>
      <c r="N568" s="2710"/>
      <c r="O568" s="2710"/>
      <c r="P568" s="2710"/>
      <c r="Q568" s="2710"/>
      <c r="R568" s="2710"/>
      <c r="S568" s="2710"/>
      <c r="T568" s="2710"/>
      <c r="U568" s="2710"/>
      <c r="V568" s="2710"/>
      <c r="W568" s="2710"/>
      <c r="X568" s="2710"/>
      <c r="Y568" s="2710"/>
      <c r="Z568" s="2710"/>
      <c r="AA568" s="2710"/>
      <c r="AB568" s="2710"/>
      <c r="AC568" s="2710"/>
      <c r="AD568" s="2710"/>
      <c r="AE568" s="2710"/>
      <c r="AF568" s="2710"/>
      <c r="AG568" s="2710"/>
      <c r="AH568" s="2710"/>
      <c r="AI568" s="2710"/>
      <c r="AJ568" s="2710"/>
      <c r="AK568" s="2710"/>
      <c r="AL568" s="2710"/>
      <c r="AM568" s="2710"/>
      <c r="AN568" s="2710"/>
      <c r="AO568" s="2710"/>
      <c r="AP568" s="2710"/>
      <c r="AQ568" s="2710"/>
      <c r="AR568" s="2710"/>
      <c r="AS568" s="2710"/>
      <c r="AT568" s="2710"/>
      <c r="AU568" s="2710"/>
      <c r="AV568" s="2710"/>
      <c r="AW568" s="2710"/>
      <c r="AX568" s="2710"/>
      <c r="AY568" s="2710"/>
      <c r="AZ568" s="2710"/>
      <c r="BA568" s="2710"/>
      <c r="BB568" s="2710"/>
      <c r="BC568" s="2710"/>
      <c r="BD568" s="2710"/>
      <c r="BE568" s="2710"/>
      <c r="BF568" s="2710"/>
      <c r="BG568" s="2710"/>
      <c r="BH568" s="2710"/>
      <c r="BI568" s="2710"/>
      <c r="BJ568" s="2710"/>
      <c r="BK568" s="2710"/>
      <c r="BL568" s="2710"/>
      <c r="BM568" s="2710"/>
      <c r="BN568" s="2710"/>
      <c r="BO568" s="2710"/>
      <c r="BP568" s="2710"/>
      <c r="BQ568" s="2710"/>
      <c r="BR568" s="2710"/>
      <c r="BS568" s="2710"/>
      <c r="BT568" s="2710"/>
    </row>
    <row r="569" spans="1:72" x14ac:dyDescent="0.25">
      <c r="A569" s="2710"/>
      <c r="B569" s="2710"/>
      <c r="C569" s="2710"/>
      <c r="D569" s="2710"/>
      <c r="E569" s="2710"/>
      <c r="F569" s="2710"/>
      <c r="G569" s="2710"/>
      <c r="H569" s="2710"/>
      <c r="I569" s="2710"/>
      <c r="J569" s="2710"/>
      <c r="K569" s="2710"/>
      <c r="L569" s="2710"/>
      <c r="M569" s="2710"/>
      <c r="N569" s="2710"/>
      <c r="O569" s="2710"/>
      <c r="P569" s="2710"/>
      <c r="Q569" s="2710"/>
      <c r="R569" s="2710"/>
      <c r="S569" s="2710"/>
      <c r="T569" s="2710"/>
      <c r="U569" s="2710"/>
      <c r="V569" s="2710"/>
      <c r="W569" s="2710"/>
      <c r="X569" s="2710"/>
      <c r="Y569" s="2710"/>
      <c r="Z569" s="2710"/>
      <c r="AA569" s="2710"/>
      <c r="AB569" s="2710"/>
      <c r="AC569" s="2710"/>
      <c r="AD569" s="2710"/>
      <c r="AE569" s="2710"/>
      <c r="AF569" s="2710"/>
      <c r="AG569" s="2710"/>
      <c r="AH569" s="2710"/>
      <c r="AI569" s="2710"/>
      <c r="AJ569" s="2710"/>
      <c r="AK569" s="2710"/>
      <c r="AL569" s="2710"/>
      <c r="AM569" s="2710"/>
      <c r="AN569" s="2710"/>
      <c r="AO569" s="2710"/>
      <c r="AP569" s="2710"/>
      <c r="AQ569" s="2710"/>
      <c r="AR569" s="2710"/>
      <c r="AS569" s="2710"/>
      <c r="AT569" s="2710"/>
      <c r="AU569" s="2710"/>
      <c r="AV569" s="2710"/>
      <c r="AW569" s="2710"/>
      <c r="AX569" s="2710"/>
      <c r="AY569" s="2710"/>
      <c r="AZ569" s="2710"/>
      <c r="BA569" s="2710"/>
      <c r="BB569" s="2710"/>
      <c r="BC569" s="2710"/>
      <c r="BD569" s="2710"/>
      <c r="BE569" s="2710"/>
      <c r="BF569" s="2710"/>
      <c r="BG569" s="2710"/>
      <c r="BH569" s="2710"/>
      <c r="BI569" s="2710"/>
      <c r="BJ569" s="2710"/>
      <c r="BK569" s="2710"/>
      <c r="BL569" s="2710"/>
      <c r="BM569" s="2710"/>
      <c r="BN569" s="2710"/>
      <c r="BO569" s="2710"/>
      <c r="BP569" s="2710"/>
      <c r="BQ569" s="2710"/>
      <c r="BR569" s="2710"/>
      <c r="BS569" s="2710"/>
      <c r="BT569" s="2710"/>
    </row>
    <row r="570" spans="1:72" x14ac:dyDescent="0.25">
      <c r="A570" s="2710"/>
      <c r="B570" s="2710"/>
      <c r="C570" s="2710"/>
      <c r="D570" s="2710"/>
      <c r="E570" s="2710"/>
      <c r="F570" s="2710"/>
      <c r="G570" s="2710"/>
      <c r="H570" s="2710"/>
      <c r="I570" s="2710"/>
      <c r="J570" s="2710"/>
      <c r="K570" s="2710"/>
      <c r="L570" s="2710"/>
      <c r="M570" s="2710"/>
      <c r="N570" s="2710"/>
      <c r="O570" s="2710"/>
      <c r="P570" s="2710"/>
      <c r="Q570" s="2710"/>
      <c r="R570" s="2710"/>
      <c r="S570" s="2710"/>
      <c r="T570" s="2710"/>
      <c r="U570" s="2710"/>
      <c r="V570" s="2710"/>
      <c r="W570" s="2710"/>
      <c r="X570" s="2710"/>
      <c r="Y570" s="2710"/>
      <c r="Z570" s="2710"/>
      <c r="AA570" s="2710"/>
      <c r="AB570" s="2710"/>
      <c r="AC570" s="2710"/>
      <c r="AD570" s="2710"/>
      <c r="AE570" s="2710"/>
      <c r="AF570" s="2710"/>
      <c r="AG570" s="2710"/>
      <c r="AH570" s="2710"/>
      <c r="AI570" s="2710"/>
      <c r="AJ570" s="2710"/>
      <c r="AK570" s="2710"/>
      <c r="AL570" s="2710"/>
      <c r="AM570" s="2710"/>
      <c r="AN570" s="2710"/>
      <c r="AO570" s="2710"/>
      <c r="AP570" s="2710"/>
      <c r="AQ570" s="2710"/>
      <c r="AR570" s="2710"/>
      <c r="AS570" s="2710"/>
      <c r="AT570" s="2710"/>
      <c r="AU570" s="2710"/>
      <c r="AV570" s="2710"/>
      <c r="AW570" s="2710"/>
      <c r="AX570" s="2710"/>
      <c r="AY570" s="2710"/>
      <c r="AZ570" s="2710"/>
      <c r="BA570" s="2710"/>
      <c r="BB570" s="2710"/>
      <c r="BC570" s="2710"/>
      <c r="BD570" s="2710"/>
      <c r="BE570" s="2710"/>
      <c r="BF570" s="2710"/>
      <c r="BG570" s="2710"/>
      <c r="BH570" s="2710"/>
      <c r="BI570" s="2710"/>
      <c r="BJ570" s="2710"/>
      <c r="BK570" s="2710"/>
      <c r="BL570" s="2710"/>
      <c r="BM570" s="2710"/>
      <c r="BN570" s="2710"/>
      <c r="BO570" s="2710"/>
      <c r="BP570" s="2710"/>
      <c r="BQ570" s="2710"/>
      <c r="BR570" s="2710"/>
      <c r="BS570" s="2710"/>
      <c r="BT570" s="2710"/>
    </row>
    <row r="571" spans="1:72" x14ac:dyDescent="0.25">
      <c r="A571" s="2710"/>
      <c r="B571" s="2710"/>
      <c r="C571" s="2710"/>
      <c r="D571" s="2710"/>
      <c r="E571" s="2710"/>
      <c r="F571" s="2710"/>
      <c r="G571" s="2710"/>
      <c r="H571" s="2710"/>
      <c r="I571" s="2710"/>
      <c r="J571" s="2710"/>
      <c r="K571" s="2710"/>
      <c r="L571" s="2710"/>
      <c r="M571" s="2710"/>
      <c r="N571" s="2710"/>
      <c r="O571" s="2710"/>
      <c r="P571" s="2710"/>
      <c r="Q571" s="2710"/>
      <c r="R571" s="2710"/>
      <c r="S571" s="2710"/>
      <c r="T571" s="2710"/>
      <c r="U571" s="2710"/>
      <c r="V571" s="2710"/>
      <c r="W571" s="2710"/>
      <c r="X571" s="2710"/>
      <c r="Y571" s="2710"/>
      <c r="Z571" s="2710"/>
      <c r="AA571" s="2710"/>
      <c r="AB571" s="2710"/>
      <c r="AC571" s="2710"/>
      <c r="AD571" s="2710"/>
      <c r="AE571" s="2710"/>
      <c r="AF571" s="2710"/>
      <c r="AG571" s="2710"/>
      <c r="AH571" s="2710"/>
      <c r="AI571" s="2710"/>
      <c r="AJ571" s="2710"/>
      <c r="AK571" s="2710"/>
      <c r="AL571" s="2710"/>
      <c r="AM571" s="2710"/>
      <c r="AN571" s="2710"/>
      <c r="AO571" s="2710"/>
      <c r="AP571" s="2710"/>
      <c r="AQ571" s="2710"/>
      <c r="AR571" s="2710"/>
      <c r="AS571" s="2710"/>
      <c r="AT571" s="2710"/>
      <c r="AU571" s="2710"/>
      <c r="AV571" s="2710"/>
      <c r="AW571" s="2710"/>
      <c r="AX571" s="2710"/>
      <c r="AY571" s="2710"/>
      <c r="AZ571" s="2710"/>
      <c r="BA571" s="2710"/>
      <c r="BB571" s="2710"/>
      <c r="BC571" s="2710"/>
      <c r="BD571" s="2710"/>
      <c r="BE571" s="2710"/>
      <c r="BF571" s="2710"/>
      <c r="BG571" s="2710"/>
      <c r="BH571" s="2710"/>
      <c r="BI571" s="2710"/>
      <c r="BJ571" s="2710"/>
      <c r="BK571" s="2710"/>
      <c r="BL571" s="2710"/>
      <c r="BM571" s="2710"/>
      <c r="BN571" s="2710"/>
      <c r="BO571" s="2710"/>
      <c r="BP571" s="2710"/>
      <c r="BQ571" s="2710"/>
      <c r="BR571" s="2710"/>
      <c r="BS571" s="2710"/>
      <c r="BT571" s="2710"/>
    </row>
    <row r="572" spans="1:72" x14ac:dyDescent="0.25">
      <c r="A572" s="2710"/>
      <c r="B572" s="2710"/>
      <c r="C572" s="2710"/>
      <c r="D572" s="2710"/>
      <c r="E572" s="2710"/>
      <c r="F572" s="2710"/>
      <c r="G572" s="2710"/>
      <c r="H572" s="2710"/>
      <c r="I572" s="2710"/>
      <c r="J572" s="2710"/>
      <c r="K572" s="2710"/>
      <c r="L572" s="2710"/>
      <c r="M572" s="2710"/>
      <c r="N572" s="2710"/>
      <c r="O572" s="2710"/>
      <c r="P572" s="2710"/>
      <c r="Q572" s="2710"/>
      <c r="R572" s="2710"/>
      <c r="S572" s="2710"/>
      <c r="T572" s="2710"/>
      <c r="U572" s="2710"/>
      <c r="V572" s="2710"/>
      <c r="W572" s="2710"/>
      <c r="X572" s="2710"/>
      <c r="Y572" s="2710"/>
      <c r="Z572" s="2710"/>
      <c r="AA572" s="2710"/>
      <c r="AB572" s="2710"/>
      <c r="AC572" s="2710"/>
      <c r="AD572" s="2710"/>
      <c r="AE572" s="2710"/>
      <c r="AF572" s="2710"/>
      <c r="AG572" s="2710"/>
      <c r="AH572" s="2710"/>
      <c r="AI572" s="2710"/>
      <c r="AJ572" s="2710"/>
      <c r="AK572" s="2710"/>
      <c r="AL572" s="2710"/>
      <c r="AM572" s="2710"/>
      <c r="AN572" s="2710"/>
      <c r="AO572" s="2710"/>
      <c r="AP572" s="2710"/>
      <c r="AQ572" s="2710"/>
      <c r="AR572" s="2710"/>
      <c r="AS572" s="2710"/>
      <c r="AT572" s="2710"/>
      <c r="AU572" s="2710"/>
      <c r="AV572" s="2710"/>
      <c r="AW572" s="2710"/>
      <c r="AX572" s="2710"/>
      <c r="AY572" s="2710"/>
      <c r="AZ572" s="2710"/>
      <c r="BA572" s="2710"/>
      <c r="BB572" s="2710"/>
      <c r="BC572" s="2710"/>
      <c r="BD572" s="2710"/>
      <c r="BE572" s="2710"/>
      <c r="BF572" s="2710"/>
      <c r="BG572" s="2710"/>
      <c r="BH572" s="2710"/>
      <c r="BI572" s="2710"/>
      <c r="BJ572" s="2710"/>
      <c r="BK572" s="2710"/>
      <c r="BL572" s="2710"/>
      <c r="BM572" s="2710"/>
      <c r="BN572" s="2710"/>
      <c r="BO572" s="2710"/>
      <c r="BP572" s="2710"/>
      <c r="BQ572" s="2710"/>
      <c r="BR572" s="2710"/>
      <c r="BS572" s="2710"/>
      <c r="BT572" s="2710"/>
    </row>
    <row r="573" spans="1:72" x14ac:dyDescent="0.25">
      <c r="A573" s="2710"/>
      <c r="B573" s="2710"/>
      <c r="C573" s="2710"/>
      <c r="D573" s="2710"/>
      <c r="E573" s="2710"/>
      <c r="F573" s="2710"/>
      <c r="G573" s="2710"/>
      <c r="H573" s="2710"/>
      <c r="I573" s="2710"/>
      <c r="J573" s="2710"/>
      <c r="K573" s="2710"/>
      <c r="L573" s="2710"/>
      <c r="M573" s="2710"/>
      <c r="N573" s="2710"/>
      <c r="O573" s="2710"/>
      <c r="P573" s="2710"/>
      <c r="Q573" s="2710"/>
      <c r="R573" s="2710"/>
      <c r="S573" s="2710"/>
      <c r="T573" s="2710"/>
      <c r="U573" s="2710"/>
      <c r="V573" s="2710"/>
      <c r="W573" s="2710"/>
      <c r="X573" s="2710"/>
      <c r="Y573" s="2710"/>
      <c r="Z573" s="2710"/>
      <c r="AA573" s="2710"/>
      <c r="AB573" s="2710"/>
      <c r="AC573" s="2710"/>
      <c r="AD573" s="2710"/>
      <c r="AE573" s="2710"/>
      <c r="AF573" s="2710"/>
      <c r="AG573" s="2710"/>
      <c r="AH573" s="2710"/>
      <c r="AI573" s="2710"/>
      <c r="AJ573" s="2710"/>
      <c r="AK573" s="2710"/>
      <c r="AL573" s="2710"/>
      <c r="AM573" s="2710"/>
      <c r="AN573" s="2710"/>
      <c r="AO573" s="2710"/>
      <c r="AP573" s="2710"/>
      <c r="AQ573" s="2710"/>
      <c r="AR573" s="2710"/>
      <c r="AS573" s="2710"/>
      <c r="AT573" s="2710"/>
      <c r="AU573" s="2710"/>
      <c r="AV573" s="2710"/>
      <c r="AW573" s="2710"/>
      <c r="AX573" s="2710"/>
      <c r="AY573" s="2710"/>
      <c r="AZ573" s="2710"/>
      <c r="BA573" s="2710"/>
      <c r="BB573" s="2710"/>
      <c r="BC573" s="2710"/>
      <c r="BD573" s="2710"/>
      <c r="BE573" s="2710"/>
      <c r="BF573" s="2710"/>
      <c r="BG573" s="2710"/>
      <c r="BH573" s="2710"/>
      <c r="BI573" s="2710"/>
      <c r="BJ573" s="2710"/>
      <c r="BK573" s="2710"/>
      <c r="BL573" s="2710"/>
      <c r="BM573" s="2710"/>
      <c r="BN573" s="2710"/>
      <c r="BO573" s="2710"/>
      <c r="BP573" s="2710"/>
      <c r="BQ573" s="2710"/>
      <c r="BR573" s="2710"/>
      <c r="BS573" s="2710"/>
      <c r="BT573" s="2710"/>
    </row>
    <row r="574" spans="1:72" x14ac:dyDescent="0.25">
      <c r="A574" s="2710"/>
      <c r="B574" s="2710"/>
      <c r="C574" s="2710"/>
      <c r="D574" s="2710"/>
      <c r="E574" s="2710"/>
      <c r="F574" s="2710"/>
      <c r="G574" s="2710"/>
      <c r="H574" s="2710"/>
      <c r="I574" s="2710"/>
      <c r="J574" s="2710"/>
      <c r="K574" s="2710"/>
      <c r="L574" s="2710"/>
      <c r="M574" s="2710"/>
      <c r="N574" s="2710"/>
      <c r="O574" s="2710"/>
      <c r="P574" s="2710"/>
      <c r="Q574" s="2710"/>
      <c r="R574" s="2710"/>
      <c r="S574" s="2710"/>
      <c r="T574" s="2710"/>
      <c r="U574" s="2710"/>
      <c r="V574" s="2710"/>
      <c r="W574" s="2710"/>
      <c r="X574" s="2710"/>
      <c r="Y574" s="2710"/>
      <c r="Z574" s="2710"/>
      <c r="AA574" s="2710"/>
      <c r="AB574" s="2710"/>
      <c r="AC574" s="2710"/>
      <c r="AD574" s="2710"/>
      <c r="AE574" s="2710"/>
      <c r="AF574" s="2710"/>
      <c r="AG574" s="2710"/>
      <c r="AH574" s="2710"/>
      <c r="AI574" s="2710"/>
      <c r="AJ574" s="2710"/>
      <c r="AK574" s="2710"/>
      <c r="AL574" s="2710"/>
      <c r="AM574" s="2710"/>
      <c r="AN574" s="2710"/>
      <c r="AO574" s="2710"/>
      <c r="AP574" s="2710"/>
      <c r="AQ574" s="2710"/>
      <c r="AR574" s="2710"/>
      <c r="AS574" s="2710"/>
      <c r="AT574" s="2710"/>
      <c r="AU574" s="2710"/>
      <c r="AV574" s="2710"/>
      <c r="AW574" s="2710"/>
      <c r="AX574" s="2710"/>
      <c r="AY574" s="2710"/>
      <c r="AZ574" s="2710"/>
      <c r="BA574" s="2710"/>
      <c r="BB574" s="2710"/>
      <c r="BC574" s="2710"/>
      <c r="BD574" s="2710"/>
      <c r="BE574" s="2710"/>
      <c r="BF574" s="2710"/>
      <c r="BG574" s="2710"/>
      <c r="BH574" s="2710"/>
      <c r="BI574" s="2710"/>
      <c r="BJ574" s="2710"/>
      <c r="BK574" s="2710"/>
      <c r="BL574" s="2710"/>
      <c r="BM574" s="2710"/>
      <c r="BN574" s="2710"/>
      <c r="BO574" s="2710"/>
      <c r="BP574" s="2710"/>
      <c r="BQ574" s="2710"/>
      <c r="BR574" s="2710"/>
      <c r="BS574" s="2710"/>
      <c r="BT574" s="2710"/>
    </row>
    <row r="575" spans="1:72" x14ac:dyDescent="0.25">
      <c r="A575" s="2710"/>
      <c r="B575" s="2710"/>
      <c r="C575" s="2710"/>
      <c r="D575" s="2710"/>
      <c r="E575" s="2710"/>
      <c r="F575" s="2710"/>
      <c r="G575" s="2710"/>
      <c r="H575" s="2710"/>
      <c r="I575" s="2710"/>
      <c r="J575" s="2710"/>
      <c r="K575" s="2710"/>
      <c r="L575" s="2710"/>
      <c r="M575" s="2710"/>
      <c r="N575" s="2710"/>
      <c r="O575" s="2710"/>
      <c r="P575" s="2710"/>
      <c r="Q575" s="2710"/>
      <c r="R575" s="2710"/>
      <c r="S575" s="2710"/>
      <c r="T575" s="2710"/>
      <c r="U575" s="2710"/>
      <c r="V575" s="2710"/>
      <c r="W575" s="2710"/>
      <c r="X575" s="2710"/>
      <c r="Y575" s="2710"/>
      <c r="Z575" s="2710"/>
      <c r="AA575" s="2710"/>
      <c r="AB575" s="2710"/>
      <c r="AC575" s="2710"/>
      <c r="AD575" s="2710"/>
      <c r="AE575" s="2710"/>
      <c r="AF575" s="2710"/>
      <c r="AG575" s="2710"/>
      <c r="AH575" s="2710"/>
      <c r="AI575" s="2710"/>
      <c r="AJ575" s="2710"/>
      <c r="AK575" s="2710"/>
      <c r="AL575" s="2710"/>
      <c r="AM575" s="2710"/>
      <c r="AN575" s="2710"/>
      <c r="AO575" s="2710"/>
      <c r="AP575" s="2710"/>
      <c r="AQ575" s="2710"/>
      <c r="AR575" s="2710"/>
      <c r="AS575" s="2710"/>
      <c r="AT575" s="2710"/>
      <c r="AU575" s="2710"/>
      <c r="AV575" s="2710"/>
      <c r="AW575" s="2710"/>
      <c r="AX575" s="2710"/>
      <c r="AY575" s="2710"/>
      <c r="AZ575" s="2710"/>
      <c r="BA575" s="2710"/>
      <c r="BB575" s="2710"/>
      <c r="BC575" s="2710"/>
      <c r="BD575" s="2710"/>
      <c r="BE575" s="2710"/>
      <c r="BF575" s="2710"/>
      <c r="BG575" s="2710"/>
      <c r="BH575" s="2710"/>
      <c r="BI575" s="2710"/>
      <c r="BJ575" s="2710"/>
      <c r="BK575" s="2710"/>
      <c r="BL575" s="2710"/>
      <c r="BM575" s="2710"/>
      <c r="BN575" s="2710"/>
      <c r="BO575" s="2710"/>
      <c r="BP575" s="2710"/>
      <c r="BQ575" s="2710"/>
      <c r="BR575" s="2710"/>
      <c r="BS575" s="2710"/>
      <c r="BT575" s="2710"/>
    </row>
    <row r="576" spans="1:72" x14ac:dyDescent="0.25">
      <c r="A576" s="2710"/>
      <c r="B576" s="2710"/>
      <c r="C576" s="2710"/>
      <c r="D576" s="2710"/>
      <c r="E576" s="2710"/>
      <c r="F576" s="2710"/>
      <c r="G576" s="2710"/>
      <c r="H576" s="2710"/>
      <c r="I576" s="2710"/>
      <c r="J576" s="2710"/>
      <c r="K576" s="2710"/>
      <c r="L576" s="2710"/>
      <c r="M576" s="2710"/>
      <c r="N576" s="2710"/>
      <c r="O576" s="2710"/>
      <c r="P576" s="2710"/>
      <c r="Q576" s="2710"/>
      <c r="R576" s="2710"/>
      <c r="S576" s="2710"/>
      <c r="T576" s="2710"/>
      <c r="U576" s="2710"/>
      <c r="V576" s="2710"/>
      <c r="W576" s="2710"/>
      <c r="X576" s="2710"/>
      <c r="Y576" s="2710"/>
      <c r="Z576" s="2710"/>
      <c r="AA576" s="2710"/>
      <c r="AB576" s="2710"/>
      <c r="AC576" s="2710"/>
      <c r="AD576" s="2710"/>
      <c r="AE576" s="2710"/>
      <c r="AF576" s="2710"/>
      <c r="AG576" s="2710"/>
      <c r="AH576" s="2710"/>
      <c r="AI576" s="2710"/>
      <c r="AJ576" s="2710"/>
      <c r="AK576" s="2710"/>
      <c r="AL576" s="2710"/>
      <c r="AM576" s="2710"/>
      <c r="AN576" s="2710"/>
      <c r="AO576" s="2710"/>
      <c r="AP576" s="2710"/>
      <c r="AQ576" s="2710"/>
      <c r="AR576" s="2710"/>
      <c r="AS576" s="2710"/>
      <c r="AT576" s="2710"/>
      <c r="AU576" s="2710"/>
      <c r="AV576" s="2710"/>
      <c r="AW576" s="2710"/>
      <c r="AX576" s="2710"/>
      <c r="AY576" s="2710"/>
      <c r="AZ576" s="2710"/>
      <c r="BA576" s="2710"/>
      <c r="BB576" s="2710"/>
      <c r="BC576" s="2710"/>
      <c r="BD576" s="2710"/>
      <c r="BE576" s="2710"/>
      <c r="BF576" s="2710"/>
      <c r="BG576" s="2710"/>
      <c r="BH576" s="2710"/>
      <c r="BI576" s="2710"/>
      <c r="BJ576" s="2710"/>
      <c r="BK576" s="2710"/>
      <c r="BL576" s="2710"/>
      <c r="BM576" s="2710"/>
      <c r="BN576" s="2710"/>
      <c r="BO576" s="2710"/>
      <c r="BP576" s="2710"/>
      <c r="BQ576" s="2710"/>
      <c r="BR576" s="2710"/>
      <c r="BS576" s="2710"/>
      <c r="BT576" s="2710"/>
    </row>
    <row r="577" spans="1:72" x14ac:dyDescent="0.25">
      <c r="A577" s="2710"/>
      <c r="B577" s="2710"/>
      <c r="C577" s="2710"/>
      <c r="D577" s="2710"/>
      <c r="E577" s="2710"/>
      <c r="F577" s="2710"/>
      <c r="G577" s="2710"/>
      <c r="H577" s="2710"/>
      <c r="I577" s="2710"/>
      <c r="J577" s="2710"/>
      <c r="K577" s="2710"/>
      <c r="L577" s="2710"/>
      <c r="M577" s="2710"/>
      <c r="N577" s="2710"/>
      <c r="O577" s="2710"/>
      <c r="P577" s="2710"/>
      <c r="Q577" s="2710"/>
      <c r="R577" s="2710"/>
      <c r="S577" s="2710"/>
      <c r="T577" s="2710"/>
      <c r="U577" s="2710"/>
      <c r="V577" s="2710"/>
      <c r="W577" s="2710"/>
      <c r="X577" s="2710"/>
      <c r="Y577" s="2710"/>
      <c r="Z577" s="2710"/>
      <c r="AA577" s="2710"/>
      <c r="AB577" s="2710"/>
      <c r="AC577" s="2710"/>
      <c r="AD577" s="2710"/>
      <c r="AE577" s="2710"/>
      <c r="AF577" s="2710"/>
      <c r="AG577" s="2710"/>
      <c r="AH577" s="2710"/>
      <c r="AI577" s="2710"/>
      <c r="AJ577" s="2710"/>
      <c r="AK577" s="2710"/>
      <c r="AL577" s="2710"/>
      <c r="AM577" s="2710"/>
      <c r="AN577" s="2710"/>
      <c r="AO577" s="2710"/>
      <c r="AP577" s="2710"/>
      <c r="AQ577" s="2710"/>
      <c r="AR577" s="2710"/>
      <c r="AS577" s="2710"/>
      <c r="AT577" s="2710"/>
      <c r="AU577" s="2710"/>
      <c r="AV577" s="2710"/>
      <c r="AW577" s="2710"/>
      <c r="AX577" s="2710"/>
      <c r="AY577" s="2710"/>
      <c r="AZ577" s="2710"/>
      <c r="BA577" s="2710"/>
      <c r="BB577" s="2710"/>
      <c r="BC577" s="2710"/>
      <c r="BD577" s="2710"/>
      <c r="BE577" s="2710"/>
      <c r="BF577" s="2710"/>
      <c r="BG577" s="2710"/>
      <c r="BH577" s="2710"/>
      <c r="BI577" s="2710"/>
      <c r="BJ577" s="2710"/>
      <c r="BK577" s="2710"/>
      <c r="BL577" s="2710"/>
      <c r="BM577" s="2710"/>
      <c r="BN577" s="2710"/>
      <c r="BO577" s="2710"/>
      <c r="BP577" s="2710"/>
      <c r="BQ577" s="2710"/>
      <c r="BR577" s="2710"/>
      <c r="BS577" s="2710"/>
      <c r="BT577" s="2710"/>
    </row>
    <row r="578" spans="1:72" x14ac:dyDescent="0.25">
      <c r="A578" s="2710"/>
      <c r="B578" s="2710"/>
      <c r="C578" s="2710"/>
      <c r="D578" s="2710"/>
      <c r="E578" s="2710"/>
      <c r="F578" s="2710"/>
      <c r="G578" s="2710"/>
      <c r="H578" s="2710"/>
      <c r="I578" s="2710"/>
      <c r="J578" s="2710"/>
      <c r="K578" s="2710"/>
      <c r="L578" s="2710"/>
      <c r="M578" s="2710"/>
      <c r="N578" s="2710"/>
      <c r="O578" s="2710"/>
      <c r="P578" s="2710"/>
      <c r="Q578" s="2710"/>
      <c r="R578" s="2710"/>
      <c r="S578" s="2710"/>
      <c r="T578" s="2710"/>
      <c r="U578" s="2710"/>
      <c r="V578" s="2710"/>
      <c r="W578" s="2710"/>
      <c r="X578" s="2710"/>
      <c r="Y578" s="2710"/>
      <c r="Z578" s="2710"/>
      <c r="AA578" s="2710"/>
      <c r="AB578" s="2710"/>
      <c r="AC578" s="2710"/>
      <c r="AD578" s="2710"/>
      <c r="AE578" s="2710"/>
      <c r="AF578" s="2710"/>
      <c r="AG578" s="2710"/>
      <c r="AH578" s="2710"/>
      <c r="AI578" s="2710"/>
      <c r="AJ578" s="2710"/>
      <c r="AK578" s="2710"/>
      <c r="AL578" s="2710"/>
      <c r="AM578" s="2710"/>
      <c r="AN578" s="2710"/>
      <c r="AO578" s="2710"/>
      <c r="AP578" s="2710"/>
      <c r="AQ578" s="2710"/>
      <c r="AR578" s="2710"/>
      <c r="AS578" s="2710"/>
      <c r="AT578" s="2710"/>
      <c r="AU578" s="2710"/>
      <c r="AV578" s="2710"/>
      <c r="AW578" s="2710"/>
      <c r="AX578" s="2710"/>
      <c r="AY578" s="2710"/>
      <c r="AZ578" s="2710"/>
      <c r="BA578" s="2710"/>
      <c r="BB578" s="2710"/>
      <c r="BC578" s="2710"/>
      <c r="BD578" s="2710"/>
      <c r="BE578" s="2710"/>
      <c r="BF578" s="2710"/>
      <c r="BG578" s="2710"/>
      <c r="BH578" s="2710"/>
      <c r="BI578" s="2710"/>
      <c r="BJ578" s="2710"/>
      <c r="BK578" s="2710"/>
      <c r="BL578" s="2710"/>
      <c r="BM578" s="2710"/>
      <c r="BN578" s="2710"/>
      <c r="BO578" s="2710"/>
      <c r="BP578" s="2710"/>
      <c r="BQ578" s="2710"/>
      <c r="BR578" s="2710"/>
      <c r="BS578" s="2710"/>
      <c r="BT578" s="2710"/>
    </row>
    <row r="579" spans="1:72" x14ac:dyDescent="0.25">
      <c r="A579" s="2710"/>
      <c r="B579" s="2710"/>
      <c r="C579" s="2710"/>
      <c r="D579" s="2710"/>
      <c r="E579" s="2710"/>
      <c r="F579" s="2710"/>
      <c r="G579" s="2710"/>
      <c r="H579" s="2710"/>
      <c r="I579" s="2710"/>
      <c r="J579" s="2710"/>
      <c r="K579" s="2710"/>
      <c r="L579" s="2710"/>
      <c r="M579" s="2710"/>
      <c r="N579" s="2710"/>
      <c r="O579" s="2710"/>
      <c r="P579" s="2710"/>
      <c r="Q579" s="2710"/>
      <c r="R579" s="2710"/>
      <c r="S579" s="2710"/>
      <c r="T579" s="2710"/>
      <c r="U579" s="2710"/>
      <c r="V579" s="2710"/>
      <c r="W579" s="2710"/>
      <c r="X579" s="2710"/>
      <c r="Y579" s="2710"/>
      <c r="Z579" s="2710"/>
      <c r="AA579" s="2710"/>
      <c r="AB579" s="2710"/>
      <c r="AC579" s="2710"/>
      <c r="AD579" s="2710"/>
      <c r="AE579" s="2710"/>
      <c r="AF579" s="2710"/>
      <c r="AG579" s="2710"/>
      <c r="AH579" s="2710"/>
      <c r="AI579" s="2710"/>
      <c r="AJ579" s="2710"/>
      <c r="AK579" s="2710"/>
      <c r="AL579" s="2710"/>
      <c r="AM579" s="2710"/>
      <c r="AN579" s="2710"/>
      <c r="AO579" s="2710"/>
      <c r="AP579" s="2710"/>
      <c r="AQ579" s="2710"/>
      <c r="AR579" s="2710"/>
      <c r="AS579" s="2710"/>
      <c r="AT579" s="2710"/>
      <c r="AU579" s="2710"/>
      <c r="AV579" s="2710"/>
      <c r="AW579" s="2710"/>
      <c r="AX579" s="2710"/>
      <c r="AY579" s="2710"/>
      <c r="AZ579" s="2710"/>
      <c r="BA579" s="2710"/>
      <c r="BB579" s="2710"/>
      <c r="BC579" s="2710"/>
      <c r="BD579" s="2710"/>
      <c r="BE579" s="2710"/>
      <c r="BF579" s="2710"/>
      <c r="BG579" s="2710"/>
      <c r="BH579" s="2710"/>
      <c r="BI579" s="2710"/>
      <c r="BJ579" s="2710"/>
      <c r="BK579" s="2710"/>
      <c r="BL579" s="2710"/>
      <c r="BM579" s="2710"/>
      <c r="BN579" s="2710"/>
      <c r="BO579" s="2710"/>
      <c r="BP579" s="2710"/>
      <c r="BQ579" s="2710"/>
      <c r="BR579" s="2710"/>
      <c r="BS579" s="2710"/>
      <c r="BT579" s="2710"/>
    </row>
    <row r="580" spans="1:72" x14ac:dyDescent="0.25">
      <c r="A580" s="2710"/>
      <c r="B580" s="2710"/>
      <c r="C580" s="2710"/>
      <c r="D580" s="2710"/>
      <c r="E580" s="2710"/>
      <c r="F580" s="2710"/>
      <c r="G580" s="2710"/>
      <c r="H580" s="2710"/>
      <c r="I580" s="2710"/>
      <c r="J580" s="2710"/>
      <c r="K580" s="2710"/>
      <c r="L580" s="2710"/>
      <c r="M580" s="2710"/>
      <c r="N580" s="2710"/>
      <c r="O580" s="2710"/>
      <c r="P580" s="2710"/>
      <c r="Q580" s="2710"/>
      <c r="R580" s="2710"/>
      <c r="S580" s="2710"/>
      <c r="T580" s="2710"/>
      <c r="U580" s="2710"/>
      <c r="V580" s="2710"/>
      <c r="W580" s="2710"/>
      <c r="X580" s="2710"/>
      <c r="Y580" s="2710"/>
      <c r="Z580" s="2710"/>
      <c r="AA580" s="2710"/>
      <c r="AB580" s="2710"/>
      <c r="AC580" s="2710"/>
      <c r="AD580" s="2710"/>
      <c r="AE580" s="2710"/>
      <c r="AF580" s="2710"/>
      <c r="AG580" s="2710"/>
      <c r="AH580" s="2710"/>
      <c r="AI580" s="2710"/>
      <c r="AJ580" s="2710"/>
      <c r="AK580" s="2710"/>
      <c r="AL580" s="2710"/>
      <c r="AM580" s="2710"/>
      <c r="AN580" s="2710"/>
      <c r="AO580" s="2710"/>
      <c r="AP580" s="2710"/>
      <c r="AQ580" s="2710"/>
      <c r="AR580" s="2710"/>
      <c r="AS580" s="2710"/>
      <c r="AT580" s="2710"/>
      <c r="AU580" s="2710"/>
      <c r="AV580" s="2710"/>
      <c r="AW580" s="2710"/>
      <c r="AX580" s="2710"/>
      <c r="AY580" s="2710"/>
      <c r="AZ580" s="2710"/>
      <c r="BA580" s="2710"/>
      <c r="BB580" s="2710"/>
      <c r="BC580" s="2710"/>
      <c r="BD580" s="2710"/>
      <c r="BE580" s="2710"/>
      <c r="BF580" s="2710"/>
      <c r="BG580" s="2710"/>
      <c r="BH580" s="2710"/>
      <c r="BI580" s="2710"/>
      <c r="BJ580" s="2710"/>
      <c r="BK580" s="2710"/>
      <c r="BL580" s="2710"/>
      <c r="BM580" s="2710"/>
      <c r="BN580" s="2710"/>
      <c r="BO580" s="2710"/>
      <c r="BP580" s="2710"/>
      <c r="BQ580" s="2710"/>
      <c r="BR580" s="2710"/>
      <c r="BS580" s="2710"/>
      <c r="BT580" s="2710"/>
    </row>
    <row r="581" spans="1:72" x14ac:dyDescent="0.25">
      <c r="A581" s="2710"/>
      <c r="B581" s="2710"/>
      <c r="C581" s="2710"/>
      <c r="D581" s="2710"/>
      <c r="E581" s="2710"/>
      <c r="F581" s="2710"/>
      <c r="G581" s="2710"/>
      <c r="H581" s="2710"/>
      <c r="I581" s="2710"/>
      <c r="J581" s="2710"/>
      <c r="K581" s="2710"/>
      <c r="L581" s="2710"/>
      <c r="M581" s="2710"/>
      <c r="N581" s="2710"/>
      <c r="O581" s="2710"/>
      <c r="P581" s="2710"/>
      <c r="Q581" s="2710"/>
      <c r="R581" s="2710"/>
      <c r="S581" s="2710"/>
      <c r="T581" s="2710"/>
      <c r="U581" s="2710"/>
      <c r="V581" s="2710"/>
      <c r="W581" s="2710"/>
      <c r="X581" s="2710"/>
      <c r="Y581" s="2710"/>
      <c r="Z581" s="2710"/>
      <c r="AA581" s="2710"/>
      <c r="AB581" s="2710"/>
      <c r="AC581" s="2710"/>
      <c r="AD581" s="2710"/>
      <c r="AE581" s="2710"/>
      <c r="AF581" s="2710"/>
      <c r="AG581" s="2710"/>
      <c r="AH581" s="2710"/>
      <c r="AI581" s="2710"/>
      <c r="AJ581" s="2710"/>
      <c r="AK581" s="2710"/>
      <c r="AL581" s="2710"/>
      <c r="AM581" s="2710"/>
      <c r="AN581" s="2710"/>
      <c r="AO581" s="2710"/>
      <c r="AP581" s="2710"/>
      <c r="AQ581" s="2710"/>
      <c r="AR581" s="2710"/>
      <c r="AS581" s="2710"/>
      <c r="AT581" s="2710"/>
      <c r="AU581" s="2710"/>
      <c r="AV581" s="2710"/>
      <c r="AW581" s="2710"/>
      <c r="AX581" s="2710"/>
      <c r="AY581" s="2710"/>
      <c r="AZ581" s="2710"/>
      <c r="BA581" s="2710"/>
      <c r="BB581" s="2710"/>
      <c r="BC581" s="2710"/>
      <c r="BD581" s="2710"/>
      <c r="BE581" s="2710"/>
      <c r="BF581" s="2710"/>
      <c r="BG581" s="2710"/>
      <c r="BH581" s="2710"/>
      <c r="BI581" s="2710"/>
      <c r="BJ581" s="2710"/>
      <c r="BK581" s="2710"/>
      <c r="BL581" s="2710"/>
      <c r="BM581" s="2710"/>
      <c r="BN581" s="2710"/>
      <c r="BO581" s="2710"/>
      <c r="BP581" s="2710"/>
      <c r="BQ581" s="2710"/>
      <c r="BR581" s="2710"/>
      <c r="BS581" s="2710"/>
      <c r="BT581" s="2710"/>
    </row>
    <row r="582" spans="1:72" x14ac:dyDescent="0.25">
      <c r="A582" s="2710"/>
      <c r="B582" s="2710"/>
      <c r="C582" s="2710"/>
      <c r="D582" s="2710"/>
      <c r="E582" s="2710"/>
      <c r="F582" s="2710"/>
      <c r="G582" s="2710"/>
      <c r="H582" s="2710"/>
      <c r="I582" s="2710"/>
      <c r="J582" s="2710"/>
      <c r="K582" s="2710"/>
      <c r="L582" s="2710"/>
      <c r="M582" s="2710"/>
      <c r="N582" s="2710"/>
      <c r="O582" s="2710"/>
      <c r="P582" s="2710"/>
      <c r="Q582" s="2710"/>
      <c r="R582" s="2710"/>
      <c r="S582" s="2710"/>
      <c r="T582" s="2710"/>
      <c r="U582" s="2710"/>
      <c r="V582" s="2710"/>
      <c r="W582" s="2710"/>
      <c r="X582" s="2710"/>
      <c r="Y582" s="2710"/>
      <c r="Z582" s="2710"/>
      <c r="AA582" s="2710"/>
      <c r="AB582" s="2710"/>
      <c r="AC582" s="2710"/>
      <c r="AD582" s="2710"/>
      <c r="AE582" s="2710"/>
      <c r="AF582" s="2710"/>
      <c r="AG582" s="2710"/>
      <c r="AH582" s="2710"/>
      <c r="AI582" s="2710"/>
      <c r="AJ582" s="2710"/>
      <c r="AK582" s="2710"/>
      <c r="AL582" s="2710"/>
      <c r="AM582" s="2710"/>
      <c r="AN582" s="2710"/>
      <c r="AO582" s="2710"/>
      <c r="AP582" s="2710"/>
      <c r="AQ582" s="2710"/>
      <c r="AR582" s="2710"/>
      <c r="AS582" s="2710"/>
      <c r="AT582" s="2710"/>
      <c r="AU582" s="2710"/>
      <c r="AV582" s="2710"/>
      <c r="AW582" s="2710"/>
      <c r="AX582" s="2710"/>
      <c r="AY582" s="2710"/>
      <c r="AZ582" s="2710"/>
      <c r="BA582" s="2710"/>
      <c r="BB582" s="2710"/>
      <c r="BC582" s="2710"/>
      <c r="BD582" s="2710"/>
      <c r="BE582" s="2710"/>
      <c r="BF582" s="2710"/>
      <c r="BG582" s="2710"/>
      <c r="BH582" s="2710"/>
      <c r="BI582" s="2710"/>
      <c r="BJ582" s="2710"/>
      <c r="BK582" s="2710"/>
      <c r="BL582" s="2710"/>
      <c r="BM582" s="2710"/>
      <c r="BN582" s="2710"/>
      <c r="BO582" s="2710"/>
      <c r="BP582" s="2710"/>
      <c r="BQ582" s="2710"/>
      <c r="BR582" s="2710"/>
      <c r="BS582" s="2710"/>
      <c r="BT582" s="2710"/>
    </row>
    <row r="583" spans="1:72" x14ac:dyDescent="0.25">
      <c r="A583" s="2710"/>
      <c r="B583" s="2710"/>
      <c r="C583" s="2710"/>
      <c r="D583" s="2710"/>
      <c r="E583" s="2710"/>
      <c r="F583" s="2710"/>
      <c r="G583" s="2710"/>
      <c r="H583" s="2710"/>
      <c r="I583" s="2710"/>
      <c r="J583" s="2710"/>
      <c r="K583" s="2710"/>
      <c r="L583" s="2710"/>
      <c r="M583" s="2710"/>
      <c r="N583" s="2710"/>
      <c r="O583" s="2710"/>
      <c r="P583" s="2710"/>
      <c r="Q583" s="2710"/>
      <c r="R583" s="2710"/>
      <c r="S583" s="2710"/>
      <c r="T583" s="2710"/>
      <c r="U583" s="2710"/>
      <c r="V583" s="2710"/>
      <c r="W583" s="2710"/>
      <c r="X583" s="2710"/>
      <c r="Y583" s="2710"/>
      <c r="Z583" s="2710"/>
      <c r="AA583" s="2710"/>
      <c r="AB583" s="2710"/>
      <c r="AC583" s="2710"/>
      <c r="AD583" s="2710"/>
      <c r="AE583" s="2710"/>
      <c r="AF583" s="2710"/>
      <c r="AG583" s="2710"/>
      <c r="AH583" s="2710"/>
      <c r="AI583" s="2710"/>
      <c r="AJ583" s="2710"/>
      <c r="AK583" s="2710"/>
      <c r="AL583" s="2710"/>
      <c r="AM583" s="2710"/>
      <c r="AN583" s="2710"/>
      <c r="AO583" s="2710"/>
      <c r="AP583" s="2710"/>
      <c r="AQ583" s="2710"/>
      <c r="AR583" s="2710"/>
      <c r="AS583" s="2710"/>
      <c r="AT583" s="2710"/>
      <c r="AU583" s="2710"/>
      <c r="AV583" s="2710"/>
      <c r="AW583" s="2710"/>
      <c r="AX583" s="2710"/>
      <c r="AY583" s="2710"/>
      <c r="AZ583" s="2710"/>
      <c r="BA583" s="2710"/>
      <c r="BB583" s="2710"/>
      <c r="BC583" s="2710"/>
      <c r="BD583" s="2710"/>
      <c r="BE583" s="2710"/>
      <c r="BF583" s="2710"/>
      <c r="BG583" s="2710"/>
      <c r="BH583" s="2710"/>
      <c r="BI583" s="2710"/>
      <c r="BJ583" s="2710"/>
      <c r="BK583" s="2710"/>
      <c r="BL583" s="2710"/>
      <c r="BM583" s="2710"/>
      <c r="BN583" s="2710"/>
      <c r="BO583" s="2710"/>
      <c r="BP583" s="2710"/>
      <c r="BQ583" s="2710"/>
      <c r="BR583" s="2710"/>
      <c r="BS583" s="2710"/>
      <c r="BT583" s="2710"/>
    </row>
    <row r="584" spans="1:72" x14ac:dyDescent="0.25">
      <c r="A584" s="2710"/>
      <c r="B584" s="2710"/>
      <c r="C584" s="2710"/>
      <c r="D584" s="2710"/>
      <c r="E584" s="2710"/>
      <c r="F584" s="2710"/>
      <c r="G584" s="2710"/>
      <c r="H584" s="2710"/>
      <c r="I584" s="2710"/>
      <c r="J584" s="2710"/>
      <c r="K584" s="2710"/>
      <c r="L584" s="2710"/>
      <c r="M584" s="2710"/>
      <c r="N584" s="2710"/>
      <c r="O584" s="2710"/>
      <c r="P584" s="2710"/>
      <c r="Q584" s="2710"/>
      <c r="R584" s="2710"/>
      <c r="S584" s="2710"/>
      <c r="T584" s="2710"/>
      <c r="U584" s="2710"/>
      <c r="V584" s="2710"/>
      <c r="W584" s="2710"/>
      <c r="X584" s="2710"/>
      <c r="Y584" s="2710"/>
      <c r="Z584" s="2710"/>
      <c r="AA584" s="2710"/>
      <c r="AB584" s="2710"/>
      <c r="AC584" s="2710"/>
      <c r="AD584" s="2710"/>
      <c r="AE584" s="2710"/>
      <c r="AF584" s="2710"/>
      <c r="AG584" s="2710"/>
      <c r="AH584" s="2710"/>
      <c r="AI584" s="2710"/>
      <c r="AJ584" s="2710"/>
      <c r="AK584" s="2710"/>
      <c r="AL584" s="2710"/>
      <c r="AM584" s="2710"/>
      <c r="AN584" s="2710"/>
      <c r="AO584" s="2710"/>
      <c r="AP584" s="2710"/>
      <c r="AQ584" s="2710"/>
      <c r="AR584" s="2710"/>
      <c r="AS584" s="2710"/>
      <c r="AT584" s="2710"/>
      <c r="AU584" s="2710"/>
      <c r="AV584" s="2710"/>
      <c r="AW584" s="2710"/>
      <c r="AX584" s="2710"/>
      <c r="AY584" s="2710"/>
      <c r="AZ584" s="2710"/>
      <c r="BA584" s="2710"/>
      <c r="BB584" s="2710"/>
      <c r="BC584" s="2710"/>
      <c r="BD584" s="2710"/>
      <c r="BE584" s="2710"/>
      <c r="BF584" s="2710"/>
      <c r="BG584" s="2710"/>
      <c r="BH584" s="2710"/>
      <c r="BI584" s="2710"/>
      <c r="BJ584" s="2710"/>
      <c r="BK584" s="2710"/>
      <c r="BL584" s="2710"/>
      <c r="BM584" s="2710"/>
      <c r="BN584" s="2710"/>
      <c r="BO584" s="2710"/>
      <c r="BP584" s="2710"/>
      <c r="BQ584" s="2710"/>
      <c r="BR584" s="2710"/>
      <c r="BS584" s="2710"/>
      <c r="BT584" s="2710"/>
    </row>
    <row r="585" spans="1:72" x14ac:dyDescent="0.25">
      <c r="A585" s="2710"/>
      <c r="B585" s="2710"/>
      <c r="C585" s="2710"/>
      <c r="D585" s="2710"/>
      <c r="E585" s="2710"/>
      <c r="F585" s="2710"/>
      <c r="G585" s="2710"/>
      <c r="H585" s="2710"/>
      <c r="I585" s="2710"/>
      <c r="J585" s="2710"/>
      <c r="K585" s="2710"/>
      <c r="L585" s="2710"/>
      <c r="M585" s="2710"/>
      <c r="N585" s="2710"/>
      <c r="O585" s="2710"/>
      <c r="P585" s="2710"/>
      <c r="Q585" s="2710"/>
      <c r="R585" s="2710"/>
      <c r="S585" s="2710"/>
      <c r="T585" s="2710"/>
      <c r="U585" s="2710"/>
      <c r="V585" s="2710"/>
      <c r="W585" s="2710"/>
      <c r="X585" s="2710"/>
      <c r="Y585" s="2710"/>
      <c r="Z585" s="2710"/>
      <c r="AA585" s="2710"/>
      <c r="AB585" s="2710"/>
      <c r="AC585" s="2710"/>
      <c r="AD585" s="2710"/>
      <c r="AE585" s="2710"/>
      <c r="AF585" s="2710"/>
      <c r="AG585" s="2710"/>
      <c r="AH585" s="2710"/>
      <c r="AI585" s="2710"/>
      <c r="AJ585" s="2710"/>
      <c r="AK585" s="2710"/>
      <c r="AL585" s="2710"/>
      <c r="AM585" s="2710"/>
      <c r="AN585" s="2710"/>
      <c r="AO585" s="2710"/>
      <c r="AP585" s="2710"/>
      <c r="AQ585" s="2710"/>
      <c r="AR585" s="2710"/>
      <c r="AS585" s="2710"/>
      <c r="AT585" s="2710"/>
      <c r="AU585" s="2710"/>
      <c r="AV585" s="2710"/>
      <c r="AW585" s="2710"/>
      <c r="AX585" s="2710"/>
      <c r="AY585" s="2710"/>
      <c r="AZ585" s="2710"/>
      <c r="BA585" s="2710"/>
      <c r="BB585" s="2710"/>
      <c r="BC585" s="2710"/>
      <c r="BD585" s="2710"/>
      <c r="BE585" s="2710"/>
      <c r="BF585" s="2710"/>
      <c r="BG585" s="2710"/>
      <c r="BH585" s="2710"/>
      <c r="BI585" s="2710"/>
      <c r="BJ585" s="2710"/>
      <c r="BK585" s="2710"/>
      <c r="BL585" s="2710"/>
      <c r="BM585" s="2710"/>
      <c r="BN585" s="2710"/>
      <c r="BO585" s="2710"/>
      <c r="BP585" s="2710"/>
      <c r="BQ585" s="2710"/>
      <c r="BR585" s="2710"/>
      <c r="BS585" s="2710"/>
      <c r="BT585" s="2710"/>
    </row>
    <row r="586" spans="1:72" x14ac:dyDescent="0.25">
      <c r="A586" s="2710"/>
      <c r="B586" s="2710"/>
      <c r="C586" s="2710"/>
      <c r="D586" s="2710"/>
      <c r="E586" s="2710"/>
      <c r="F586" s="2710"/>
      <c r="G586" s="2710"/>
      <c r="H586" s="2710"/>
      <c r="I586" s="2710"/>
      <c r="J586" s="2710"/>
      <c r="K586" s="2710"/>
      <c r="L586" s="2710"/>
      <c r="M586" s="2710"/>
      <c r="N586" s="2710"/>
      <c r="O586" s="2710"/>
      <c r="P586" s="2710"/>
      <c r="Q586" s="2710"/>
      <c r="R586" s="2710"/>
      <c r="S586" s="2710"/>
      <c r="T586" s="2710"/>
      <c r="U586" s="2710"/>
      <c r="V586" s="2710"/>
      <c r="W586" s="2710"/>
      <c r="X586" s="2710"/>
      <c r="Y586" s="2710"/>
      <c r="Z586" s="2710"/>
      <c r="AA586" s="2710"/>
      <c r="AB586" s="2710"/>
      <c r="AC586" s="2710"/>
      <c r="AD586" s="2710"/>
      <c r="AE586" s="2710"/>
      <c r="AF586" s="2710"/>
      <c r="AG586" s="2710"/>
      <c r="AH586" s="2710"/>
      <c r="AI586" s="2710"/>
      <c r="AJ586" s="2710"/>
      <c r="AK586" s="2710"/>
      <c r="AL586" s="2710"/>
      <c r="AM586" s="2710"/>
      <c r="AN586" s="2710"/>
      <c r="AO586" s="2710"/>
      <c r="AP586" s="2710"/>
      <c r="AQ586" s="2710"/>
      <c r="AR586" s="2710"/>
      <c r="AS586" s="2710"/>
      <c r="AT586" s="2710"/>
      <c r="AU586" s="2710"/>
      <c r="AV586" s="2710"/>
      <c r="AW586" s="2710"/>
      <c r="AX586" s="2710"/>
      <c r="AY586" s="2710"/>
      <c r="AZ586" s="2710"/>
      <c r="BA586" s="2710"/>
      <c r="BB586" s="2710"/>
      <c r="BC586" s="2710"/>
      <c r="BD586" s="2710"/>
      <c r="BE586" s="2710"/>
      <c r="BF586" s="2710"/>
      <c r="BG586" s="2710"/>
      <c r="BH586" s="2710"/>
      <c r="BI586" s="2710"/>
      <c r="BJ586" s="2710"/>
      <c r="BK586" s="2710"/>
      <c r="BL586" s="2710"/>
      <c r="BM586" s="2710"/>
      <c r="BN586" s="2710"/>
      <c r="BO586" s="2710"/>
      <c r="BP586" s="2710"/>
      <c r="BQ586" s="2710"/>
      <c r="BR586" s="2710"/>
      <c r="BS586" s="2710"/>
      <c r="BT586" s="2710"/>
    </row>
    <row r="587" spans="1:72" x14ac:dyDescent="0.25">
      <c r="A587" s="2710"/>
      <c r="B587" s="2710"/>
      <c r="C587" s="2710"/>
      <c r="D587" s="2710"/>
      <c r="E587" s="2710"/>
      <c r="F587" s="2710"/>
      <c r="G587" s="2710"/>
      <c r="H587" s="2710"/>
      <c r="I587" s="2710"/>
      <c r="J587" s="2710"/>
      <c r="K587" s="2710"/>
      <c r="L587" s="2710"/>
      <c r="M587" s="2710"/>
      <c r="N587" s="2710"/>
      <c r="O587" s="2710"/>
      <c r="P587" s="2710"/>
      <c r="Q587" s="2710"/>
      <c r="R587" s="2710"/>
      <c r="S587" s="2710"/>
      <c r="T587" s="2710"/>
      <c r="U587" s="2710"/>
      <c r="V587" s="2710"/>
      <c r="W587" s="2710"/>
      <c r="X587" s="2710"/>
      <c r="Y587" s="2710"/>
      <c r="Z587" s="2710"/>
      <c r="AA587" s="2710"/>
      <c r="AB587" s="2710"/>
      <c r="AC587" s="2710"/>
      <c r="AD587" s="2710"/>
      <c r="AE587" s="2710"/>
      <c r="AF587" s="2710"/>
      <c r="AG587" s="2710"/>
      <c r="AH587" s="2710"/>
      <c r="AI587" s="2710"/>
      <c r="AJ587" s="2710"/>
      <c r="AK587" s="2710"/>
      <c r="AL587" s="2710"/>
      <c r="AM587" s="2710"/>
      <c r="AN587" s="2710"/>
      <c r="AO587" s="2710"/>
      <c r="AP587" s="2710"/>
      <c r="AQ587" s="2710"/>
      <c r="AR587" s="2710"/>
      <c r="AS587" s="2710"/>
      <c r="AT587" s="2710"/>
      <c r="AU587" s="2710"/>
      <c r="AV587" s="2710"/>
      <c r="AW587" s="2710"/>
      <c r="AX587" s="2710"/>
      <c r="AY587" s="2710"/>
      <c r="AZ587" s="2710"/>
      <c r="BA587" s="2710"/>
      <c r="BB587" s="2710"/>
      <c r="BC587" s="2710"/>
      <c r="BD587" s="2710"/>
      <c r="BE587" s="2710"/>
      <c r="BF587" s="2710"/>
      <c r="BG587" s="2710"/>
      <c r="BH587" s="2710"/>
      <c r="BI587" s="2710"/>
      <c r="BJ587" s="2710"/>
      <c r="BK587" s="2710"/>
      <c r="BL587" s="2710"/>
      <c r="BM587" s="2710"/>
      <c r="BN587" s="2710"/>
      <c r="BO587" s="2710"/>
      <c r="BP587" s="2710"/>
      <c r="BQ587" s="2710"/>
      <c r="BR587" s="2710"/>
      <c r="BS587" s="2710"/>
      <c r="BT587" s="2710"/>
    </row>
    <row r="588" spans="1:72" x14ac:dyDescent="0.25">
      <c r="A588" s="2710"/>
      <c r="B588" s="2710"/>
      <c r="C588" s="2710"/>
      <c r="D588" s="2710"/>
      <c r="E588" s="2710"/>
      <c r="F588" s="2710"/>
      <c r="G588" s="2710"/>
      <c r="H588" s="2710"/>
      <c r="I588" s="2710"/>
      <c r="J588" s="2710"/>
      <c r="K588" s="2710"/>
      <c r="L588" s="2710"/>
      <c r="M588" s="2710"/>
      <c r="N588" s="2710"/>
      <c r="O588" s="2710"/>
      <c r="P588" s="2710"/>
      <c r="Q588" s="2710"/>
      <c r="R588" s="2710"/>
      <c r="S588" s="2710"/>
      <c r="T588" s="2710"/>
      <c r="U588" s="2710"/>
      <c r="V588" s="2710"/>
      <c r="W588" s="2710"/>
      <c r="X588" s="2710"/>
      <c r="Y588" s="2710"/>
      <c r="Z588" s="2710"/>
      <c r="AA588" s="2710"/>
      <c r="AB588" s="2710"/>
      <c r="AC588" s="2710"/>
      <c r="AD588" s="2710"/>
      <c r="AE588" s="2710"/>
      <c r="AF588" s="2710"/>
      <c r="AG588" s="2710"/>
      <c r="AH588" s="2710"/>
      <c r="AI588" s="2710"/>
      <c r="AJ588" s="2710"/>
      <c r="AK588" s="2710"/>
      <c r="AL588" s="2710"/>
      <c r="AM588" s="2710"/>
      <c r="AN588" s="2710"/>
      <c r="AO588" s="2710"/>
      <c r="AP588" s="2710"/>
      <c r="AQ588" s="2710"/>
      <c r="AR588" s="2710"/>
      <c r="AS588" s="2710"/>
      <c r="AT588" s="2710"/>
      <c r="AU588" s="2710"/>
      <c r="AV588" s="2710"/>
      <c r="AW588" s="2710"/>
      <c r="AX588" s="2710"/>
      <c r="AY588" s="2710"/>
      <c r="AZ588" s="2710"/>
      <c r="BA588" s="2710"/>
      <c r="BB588" s="2710"/>
      <c r="BC588" s="2710"/>
      <c r="BD588" s="2710"/>
      <c r="BE588" s="2710"/>
      <c r="BF588" s="2710"/>
      <c r="BG588" s="2710"/>
      <c r="BH588" s="2710"/>
      <c r="BI588" s="2710"/>
      <c r="BJ588" s="2710"/>
      <c r="BK588" s="2710"/>
      <c r="BL588" s="2710"/>
      <c r="BM588" s="2710"/>
      <c r="BN588" s="2710"/>
      <c r="BO588" s="2710"/>
      <c r="BP588" s="2710"/>
      <c r="BQ588" s="2710"/>
      <c r="BR588" s="2710"/>
      <c r="BS588" s="2710"/>
      <c r="BT588" s="2710"/>
    </row>
    <row r="589" spans="1:72" x14ac:dyDescent="0.25">
      <c r="A589" s="2710"/>
      <c r="B589" s="2710"/>
      <c r="C589" s="2710"/>
      <c r="D589" s="2710"/>
      <c r="E589" s="2710"/>
      <c r="F589" s="2710"/>
      <c r="G589" s="2710"/>
      <c r="H589" s="2710"/>
      <c r="I589" s="2710"/>
      <c r="J589" s="2710"/>
      <c r="K589" s="2710"/>
      <c r="L589" s="2710"/>
      <c r="M589" s="2710"/>
      <c r="N589" s="2710"/>
      <c r="O589" s="2710"/>
      <c r="P589" s="2710"/>
      <c r="Q589" s="2710"/>
      <c r="R589" s="2710"/>
      <c r="S589" s="2710"/>
      <c r="T589" s="2710"/>
      <c r="U589" s="2710"/>
      <c r="V589" s="2710"/>
      <c r="W589" s="2710"/>
      <c r="X589" s="2710"/>
      <c r="Y589" s="2710"/>
      <c r="Z589" s="2710"/>
      <c r="AA589" s="2710"/>
      <c r="AB589" s="2710"/>
      <c r="AC589" s="2710"/>
      <c r="AD589" s="2710"/>
      <c r="AE589" s="2710"/>
      <c r="AF589" s="2710"/>
      <c r="AG589" s="2710"/>
      <c r="AH589" s="2710"/>
      <c r="AI589" s="2710"/>
      <c r="AJ589" s="2710"/>
      <c r="AK589" s="2710"/>
      <c r="AL589" s="2710"/>
      <c r="AM589" s="2710"/>
      <c r="AN589" s="2710"/>
      <c r="AO589" s="2710"/>
      <c r="AP589" s="2710"/>
      <c r="AQ589" s="2710"/>
      <c r="AR589" s="2710"/>
      <c r="AS589" s="2710"/>
      <c r="AT589" s="2710"/>
      <c r="AU589" s="2710"/>
      <c r="AV589" s="2710"/>
      <c r="AW589" s="2710"/>
      <c r="AX589" s="2710"/>
      <c r="AY589" s="2710"/>
      <c r="AZ589" s="2710"/>
      <c r="BA589" s="2710"/>
      <c r="BB589" s="2710"/>
      <c r="BC589" s="2710"/>
      <c r="BD589" s="2710"/>
      <c r="BE589" s="2710"/>
      <c r="BF589" s="2710"/>
      <c r="BG589" s="2710"/>
      <c r="BH589" s="2710"/>
      <c r="BI589" s="2710"/>
      <c r="BJ589" s="2710"/>
      <c r="BK589" s="2710"/>
      <c r="BL589" s="2710"/>
      <c r="BM589" s="2710"/>
      <c r="BN589" s="2710"/>
      <c r="BO589" s="2710"/>
      <c r="BP589" s="2710"/>
      <c r="BQ589" s="2710"/>
      <c r="BR589" s="2710"/>
      <c r="BS589" s="2710"/>
      <c r="BT589" s="2710"/>
    </row>
    <row r="590" spans="1:72" x14ac:dyDescent="0.25">
      <c r="A590" s="2710"/>
      <c r="B590" s="2710"/>
      <c r="C590" s="2710"/>
      <c r="D590" s="2710"/>
      <c r="E590" s="2710"/>
      <c r="F590" s="2710"/>
      <c r="G590" s="2710"/>
      <c r="H590" s="2710"/>
      <c r="I590" s="2710"/>
      <c r="J590" s="2710"/>
      <c r="K590" s="2710"/>
      <c r="L590" s="2710"/>
      <c r="M590" s="2710"/>
      <c r="N590" s="2710"/>
      <c r="O590" s="2710"/>
      <c r="P590" s="2710"/>
      <c r="Q590" s="2710"/>
      <c r="R590" s="2710"/>
      <c r="S590" s="2710"/>
      <c r="T590" s="2710"/>
      <c r="U590" s="2710"/>
      <c r="V590" s="2710"/>
      <c r="W590" s="2710"/>
      <c r="X590" s="2710"/>
      <c r="Y590" s="2710"/>
      <c r="Z590" s="2710"/>
      <c r="AA590" s="2710"/>
      <c r="AB590" s="2710"/>
      <c r="AC590" s="2710"/>
      <c r="AD590" s="2710"/>
      <c r="AE590" s="2710"/>
      <c r="AF590" s="2710"/>
      <c r="AG590" s="2710"/>
      <c r="AH590" s="2710"/>
      <c r="AI590" s="2710"/>
      <c r="AJ590" s="2710"/>
      <c r="AK590" s="2710"/>
      <c r="AL590" s="2710"/>
      <c r="AM590" s="2710"/>
      <c r="AN590" s="2710"/>
      <c r="AO590" s="2710"/>
      <c r="AP590" s="2710"/>
      <c r="AQ590" s="2710"/>
      <c r="AR590" s="2710"/>
      <c r="AS590" s="2710"/>
      <c r="AT590" s="2710"/>
      <c r="AU590" s="2710"/>
      <c r="AV590" s="2710"/>
      <c r="AW590" s="2710"/>
      <c r="AX590" s="2710"/>
      <c r="AY590" s="2710"/>
      <c r="AZ590" s="2710"/>
      <c r="BA590" s="2710"/>
      <c r="BB590" s="2710"/>
      <c r="BC590" s="2710"/>
      <c r="BD590" s="2710"/>
      <c r="BE590" s="2710"/>
      <c r="BF590" s="2710"/>
      <c r="BG590" s="2710"/>
      <c r="BH590" s="2710"/>
      <c r="BI590" s="2710"/>
      <c r="BJ590" s="2710"/>
      <c r="BK590" s="2710"/>
      <c r="BL590" s="2710"/>
      <c r="BM590" s="2710"/>
      <c r="BN590" s="2710"/>
      <c r="BO590" s="2710"/>
      <c r="BP590" s="2710"/>
      <c r="BQ590" s="2710"/>
      <c r="BR590" s="2710"/>
      <c r="BS590" s="2710"/>
      <c r="BT590" s="2710"/>
    </row>
    <row r="591" spans="1:72" x14ac:dyDescent="0.25">
      <c r="A591" s="2710"/>
      <c r="B591" s="2710"/>
      <c r="C591" s="2710"/>
      <c r="D591" s="2710"/>
      <c r="E591" s="2710"/>
      <c r="F591" s="2710"/>
      <c r="G591" s="2710"/>
      <c r="H591" s="2710"/>
      <c r="I591" s="2710"/>
      <c r="J591" s="2710"/>
      <c r="K591" s="2710"/>
      <c r="L591" s="2710"/>
      <c r="M591" s="2710"/>
      <c r="N591" s="2710"/>
      <c r="O591" s="2710"/>
      <c r="P591" s="2710"/>
      <c r="Q591" s="2710"/>
      <c r="R591" s="2710"/>
      <c r="S591" s="2710"/>
      <c r="T591" s="2710"/>
      <c r="U591" s="2710"/>
      <c r="V591" s="2710"/>
      <c r="W591" s="2710"/>
      <c r="X591" s="2710"/>
      <c r="Y591" s="2710"/>
      <c r="Z591" s="2710"/>
      <c r="AA591" s="2710"/>
      <c r="AB591" s="2710"/>
      <c r="AC591" s="2710"/>
      <c r="AD591" s="2710"/>
      <c r="AE591" s="2710"/>
      <c r="AF591" s="2710"/>
      <c r="AG591" s="2710"/>
      <c r="AH591" s="2710"/>
      <c r="AI591" s="2710"/>
      <c r="AJ591" s="2710"/>
      <c r="AK591" s="2710"/>
      <c r="AL591" s="2710"/>
      <c r="AM591" s="2710"/>
      <c r="AN591" s="2710"/>
      <c r="AO591" s="2710"/>
      <c r="AP591" s="2710"/>
      <c r="AQ591" s="2710"/>
      <c r="AR591" s="2710"/>
      <c r="AS591" s="2710"/>
      <c r="AT591" s="2710"/>
      <c r="AU591" s="2710"/>
      <c r="AV591" s="2710"/>
      <c r="AW591" s="2710"/>
      <c r="AX591" s="2710"/>
      <c r="AY591" s="2710"/>
      <c r="AZ591" s="2710"/>
      <c r="BA591" s="2710"/>
      <c r="BB591" s="2710"/>
      <c r="BC591" s="2710"/>
      <c r="BD591" s="2710"/>
      <c r="BE591" s="2710"/>
      <c r="BF591" s="2710"/>
      <c r="BG591" s="2710"/>
      <c r="BH591" s="2710"/>
      <c r="BI591" s="2710"/>
      <c r="BJ591" s="2710"/>
      <c r="BK591" s="2710"/>
      <c r="BL591" s="2710"/>
      <c r="BM591" s="2710"/>
      <c r="BN591" s="2710"/>
      <c r="BO591" s="2710"/>
      <c r="BP591" s="2710"/>
      <c r="BQ591" s="2710"/>
      <c r="BR591" s="2710"/>
      <c r="BS591" s="2710"/>
      <c r="BT591" s="2710"/>
    </row>
    <row r="592" spans="1:72" x14ac:dyDescent="0.25">
      <c r="A592" s="2710"/>
      <c r="B592" s="2710"/>
      <c r="C592" s="2710"/>
      <c r="D592" s="2710"/>
      <c r="E592" s="2710"/>
      <c r="F592" s="2710"/>
      <c r="G592" s="2710"/>
      <c r="H592" s="2710"/>
      <c r="I592" s="2710"/>
      <c r="J592" s="2710"/>
      <c r="K592" s="2710"/>
      <c r="L592" s="2710"/>
      <c r="M592" s="2710"/>
      <c r="N592" s="2710"/>
      <c r="O592" s="2710"/>
      <c r="P592" s="2710"/>
      <c r="Q592" s="2710"/>
      <c r="R592" s="2710"/>
      <c r="S592" s="2710"/>
      <c r="T592" s="2710"/>
      <c r="U592" s="2710"/>
      <c r="V592" s="2710"/>
      <c r="W592" s="2710"/>
      <c r="X592" s="2710"/>
      <c r="Y592" s="2710"/>
      <c r="Z592" s="2710"/>
      <c r="AA592" s="2710"/>
      <c r="AB592" s="2710"/>
      <c r="AC592" s="2710"/>
      <c r="AD592" s="2710"/>
      <c r="AE592" s="2710"/>
      <c r="AF592" s="2710"/>
      <c r="AG592" s="2710"/>
      <c r="AH592" s="2710"/>
      <c r="AI592" s="2710"/>
      <c r="AJ592" s="2710"/>
      <c r="AK592" s="2710"/>
      <c r="AL592" s="2710"/>
      <c r="AM592" s="2710"/>
      <c r="AN592" s="2710"/>
      <c r="AO592" s="2710"/>
      <c r="AP592" s="2710"/>
      <c r="AQ592" s="2710"/>
      <c r="AR592" s="2710"/>
      <c r="AS592" s="2710"/>
      <c r="AT592" s="2710"/>
      <c r="AU592" s="2710"/>
      <c r="AV592" s="2710"/>
      <c r="AW592" s="2710"/>
      <c r="AX592" s="2710"/>
      <c r="AY592" s="2710"/>
      <c r="AZ592" s="2710"/>
      <c r="BA592" s="2710"/>
      <c r="BB592" s="2710"/>
      <c r="BC592" s="2710"/>
      <c r="BD592" s="2710"/>
      <c r="BE592" s="2710"/>
      <c r="BF592" s="2710"/>
      <c r="BG592" s="2710"/>
      <c r="BH592" s="2710"/>
      <c r="BI592" s="2710"/>
      <c r="BJ592" s="2710"/>
      <c r="BK592" s="2710"/>
      <c r="BL592" s="2710"/>
      <c r="BM592" s="2710"/>
      <c r="BN592" s="2710"/>
      <c r="BO592" s="2710"/>
      <c r="BP592" s="2710"/>
      <c r="BQ592" s="2710"/>
      <c r="BR592" s="2710"/>
      <c r="BS592" s="2710"/>
      <c r="BT592" s="2710"/>
    </row>
    <row r="593" spans="1:72" x14ac:dyDescent="0.25">
      <c r="A593" s="2710"/>
      <c r="B593" s="2710"/>
      <c r="C593" s="2710"/>
      <c r="D593" s="2710"/>
      <c r="E593" s="2710"/>
      <c r="F593" s="2710"/>
      <c r="G593" s="2710"/>
      <c r="H593" s="2710"/>
      <c r="I593" s="2710"/>
      <c r="J593" s="2710"/>
      <c r="K593" s="2710"/>
      <c r="L593" s="2710"/>
      <c r="M593" s="2710"/>
      <c r="N593" s="2710"/>
      <c r="O593" s="2710"/>
      <c r="P593" s="2710"/>
      <c r="Q593" s="2710"/>
      <c r="R593" s="2710"/>
      <c r="S593" s="2710"/>
      <c r="T593" s="2710"/>
      <c r="U593" s="2710"/>
      <c r="V593" s="2710"/>
      <c r="W593" s="2710"/>
      <c r="X593" s="2710"/>
      <c r="Y593" s="2710"/>
      <c r="Z593" s="2710"/>
      <c r="AA593" s="2710"/>
      <c r="AB593" s="2710"/>
      <c r="AC593" s="2710"/>
      <c r="AD593" s="2710"/>
      <c r="AE593" s="2710"/>
      <c r="AF593" s="2710"/>
      <c r="AG593" s="2710"/>
      <c r="AH593" s="2710"/>
      <c r="AI593" s="2710"/>
      <c r="AJ593" s="2710"/>
      <c r="AK593" s="2710"/>
      <c r="AL593" s="2710"/>
      <c r="AM593" s="2710"/>
      <c r="AN593" s="2710"/>
      <c r="AO593" s="2710"/>
      <c r="AP593" s="2710"/>
      <c r="AQ593" s="2710"/>
      <c r="AR593" s="2710"/>
      <c r="AS593" s="2710"/>
      <c r="AT593" s="2710"/>
      <c r="AU593" s="2710"/>
      <c r="AV593" s="2710"/>
      <c r="AW593" s="2710"/>
      <c r="AX593" s="2710"/>
      <c r="AY593" s="2710"/>
      <c r="AZ593" s="2710"/>
      <c r="BA593" s="2710"/>
      <c r="BB593" s="2710"/>
      <c r="BC593" s="2710"/>
      <c r="BD593" s="2710"/>
      <c r="BE593" s="2710"/>
      <c r="BF593" s="2710"/>
      <c r="BG593" s="2710"/>
      <c r="BH593" s="2710"/>
      <c r="BI593" s="2710"/>
      <c r="BJ593" s="2710"/>
      <c r="BK593" s="2710"/>
      <c r="BL593" s="2710"/>
      <c r="BM593" s="2710"/>
      <c r="BN593" s="2710"/>
      <c r="BO593" s="2710"/>
      <c r="BP593" s="2710"/>
      <c r="BQ593" s="2710"/>
      <c r="BR593" s="2710"/>
      <c r="BS593" s="2710"/>
      <c r="BT593" s="2710"/>
    </row>
    <row r="594" spans="1:72" x14ac:dyDescent="0.25">
      <c r="A594" s="2710"/>
      <c r="B594" s="2710"/>
      <c r="C594" s="2710"/>
      <c r="D594" s="2710"/>
      <c r="E594" s="2710"/>
      <c r="F594" s="2710"/>
      <c r="G594" s="2710"/>
      <c r="H594" s="2710"/>
      <c r="I594" s="2710"/>
      <c r="J594" s="2710"/>
      <c r="K594" s="2710"/>
      <c r="L594" s="2710"/>
      <c r="M594" s="2710"/>
      <c r="N594" s="2710"/>
      <c r="O594" s="2710"/>
      <c r="P594" s="2710"/>
      <c r="Q594" s="2710"/>
      <c r="R594" s="2710"/>
      <c r="S594" s="2710"/>
      <c r="T594" s="2710"/>
      <c r="U594" s="2710"/>
      <c r="V594" s="2710"/>
      <c r="W594" s="2710"/>
      <c r="X594" s="2710"/>
      <c r="Y594" s="2710"/>
      <c r="Z594" s="2710"/>
      <c r="AA594" s="2710"/>
      <c r="AB594" s="2710"/>
      <c r="AC594" s="2710"/>
      <c r="AD594" s="2710"/>
      <c r="AE594" s="2710"/>
      <c r="AF594" s="2710"/>
      <c r="AG594" s="2710"/>
      <c r="AH594" s="2710"/>
      <c r="AI594" s="2710"/>
      <c r="AJ594" s="2710"/>
      <c r="AK594" s="2710"/>
      <c r="AL594" s="2710"/>
      <c r="AM594" s="2710"/>
      <c r="AN594" s="2710"/>
      <c r="AO594" s="2710"/>
      <c r="AP594" s="2710"/>
      <c r="AQ594" s="2710"/>
      <c r="AR594" s="2710"/>
      <c r="AS594" s="2710"/>
      <c r="AT594" s="2710"/>
      <c r="AU594" s="2710"/>
      <c r="AV594" s="2710"/>
      <c r="AW594" s="2710"/>
      <c r="AX594" s="2710"/>
      <c r="AY594" s="2710"/>
      <c r="AZ594" s="2710"/>
      <c r="BA594" s="2710"/>
      <c r="BB594" s="2710"/>
      <c r="BC594" s="2710"/>
      <c r="BD594" s="2710"/>
      <c r="BE594" s="2710"/>
      <c r="BF594" s="2710"/>
      <c r="BG594" s="2710"/>
      <c r="BH594" s="2710"/>
      <c r="BI594" s="2710"/>
      <c r="BJ594" s="2710"/>
      <c r="BK594" s="2710"/>
      <c r="BL594" s="2710"/>
      <c r="BM594" s="2710"/>
      <c r="BN594" s="2710"/>
      <c r="BO594" s="2710"/>
      <c r="BP594" s="2710"/>
      <c r="BQ594" s="2710"/>
      <c r="BR594" s="2710"/>
      <c r="BS594" s="2710"/>
      <c r="BT594" s="2710"/>
    </row>
    <row r="595" spans="1:72" x14ac:dyDescent="0.25">
      <c r="A595" s="2710"/>
      <c r="B595" s="2710"/>
      <c r="C595" s="2710"/>
      <c r="D595" s="2710"/>
      <c r="E595" s="2710"/>
      <c r="F595" s="2710"/>
      <c r="G595" s="2710"/>
      <c r="H595" s="2710"/>
      <c r="I595" s="2710"/>
      <c r="J595" s="2710"/>
      <c r="K595" s="2710"/>
      <c r="L595" s="2710"/>
      <c r="M595" s="2710"/>
      <c r="N595" s="2710"/>
      <c r="O595" s="2710"/>
      <c r="P595" s="2710"/>
      <c r="Q595" s="2710"/>
      <c r="R595" s="2710"/>
      <c r="S595" s="2710"/>
      <c r="T595" s="2710"/>
      <c r="U595" s="2710"/>
      <c r="V595" s="2710"/>
      <c r="W595" s="2710"/>
      <c r="X595" s="2710"/>
      <c r="Y595" s="2710"/>
      <c r="Z595" s="2710"/>
      <c r="AA595" s="2710"/>
      <c r="AB595" s="2710"/>
      <c r="AC595" s="2710"/>
      <c r="AD595" s="2710"/>
      <c r="AE595" s="2710"/>
      <c r="AF595" s="2710"/>
      <c r="AG595" s="2710"/>
      <c r="AH595" s="2710"/>
      <c r="AI595" s="2710"/>
      <c r="AJ595" s="2710"/>
      <c r="AK595" s="2710"/>
      <c r="AL595" s="2710"/>
      <c r="AM595" s="2710"/>
      <c r="AN595" s="2710"/>
      <c r="AO595" s="2710"/>
      <c r="AP595" s="2710"/>
      <c r="AQ595" s="2710"/>
      <c r="AR595" s="2710"/>
      <c r="AS595" s="2710"/>
      <c r="AT595" s="2710"/>
      <c r="AU595" s="2710"/>
      <c r="AV595" s="2710"/>
      <c r="AW595" s="2710"/>
      <c r="AX595" s="2710"/>
      <c r="AY595" s="2710"/>
      <c r="AZ595" s="2710"/>
      <c r="BA595" s="2710"/>
      <c r="BB595" s="2710"/>
      <c r="BC595" s="2710"/>
      <c r="BD595" s="2710"/>
      <c r="BE595" s="2710"/>
      <c r="BF595" s="2710"/>
      <c r="BG595" s="2710"/>
      <c r="BH595" s="2710"/>
      <c r="BI595" s="2710"/>
      <c r="BJ595" s="2710"/>
      <c r="BK595" s="2710"/>
      <c r="BL595" s="2710"/>
      <c r="BM595" s="2710"/>
      <c r="BN595" s="2710"/>
      <c r="BO595" s="2710"/>
      <c r="BP595" s="2710"/>
      <c r="BQ595" s="2710"/>
      <c r="BR595" s="2710"/>
      <c r="BS595" s="2710"/>
      <c r="BT595" s="2710"/>
    </row>
    <row r="596" spans="1:72" x14ac:dyDescent="0.25">
      <c r="A596" s="2710"/>
      <c r="B596" s="2710"/>
      <c r="C596" s="2710"/>
      <c r="D596" s="2710"/>
      <c r="E596" s="2710"/>
      <c r="F596" s="2710"/>
      <c r="G596" s="2710"/>
      <c r="H596" s="2710"/>
      <c r="I596" s="2710"/>
      <c r="J596" s="2710"/>
      <c r="K596" s="2710"/>
      <c r="L596" s="2710"/>
      <c r="M596" s="2710"/>
      <c r="N596" s="2710"/>
      <c r="O596" s="2710"/>
      <c r="P596" s="2710"/>
      <c r="Q596" s="2710"/>
      <c r="R596" s="2710"/>
      <c r="S596" s="2710"/>
      <c r="T596" s="2710"/>
      <c r="U596" s="2710"/>
      <c r="V596" s="2710"/>
      <c r="W596" s="2710"/>
      <c r="X596" s="2710"/>
      <c r="Y596" s="2710"/>
      <c r="Z596" s="2710"/>
      <c r="AA596" s="2710"/>
      <c r="AB596" s="2710"/>
      <c r="AC596" s="2710"/>
      <c r="AD596" s="2710"/>
      <c r="AE596" s="2710"/>
      <c r="AF596" s="2710"/>
      <c r="AG596" s="2710"/>
      <c r="AH596" s="2710"/>
      <c r="AI596" s="2710"/>
      <c r="AJ596" s="2710"/>
      <c r="AK596" s="2710"/>
      <c r="AL596" s="2710"/>
      <c r="AM596" s="2710"/>
      <c r="AN596" s="2710"/>
      <c r="AO596" s="2710"/>
      <c r="AP596" s="2710"/>
      <c r="AQ596" s="2710"/>
      <c r="AR596" s="2710"/>
      <c r="AS596" s="2710"/>
      <c r="AT596" s="2710"/>
      <c r="AU596" s="2710"/>
      <c r="AV596" s="2710"/>
      <c r="AW596" s="2710"/>
      <c r="AX596" s="2710"/>
      <c r="AY596" s="2710"/>
      <c r="AZ596" s="2710"/>
      <c r="BA596" s="2710"/>
      <c r="BB596" s="2710"/>
      <c r="BC596" s="2710"/>
      <c r="BD596" s="2710"/>
      <c r="BE596" s="2710"/>
      <c r="BF596" s="2710"/>
      <c r="BG596" s="2710"/>
      <c r="BH596" s="2710"/>
      <c r="BI596" s="2710"/>
      <c r="BJ596" s="2710"/>
      <c r="BK596" s="2710"/>
      <c r="BL596" s="2710"/>
      <c r="BM596" s="2710"/>
      <c r="BN596" s="2710"/>
      <c r="BO596" s="2710"/>
      <c r="BP596" s="2710"/>
      <c r="BQ596" s="2710"/>
      <c r="BR596" s="2710"/>
      <c r="BS596" s="2710"/>
      <c r="BT596" s="2710"/>
    </row>
    <row r="597" spans="1:72" x14ac:dyDescent="0.25">
      <c r="A597" s="2710"/>
      <c r="B597" s="2710"/>
      <c r="C597" s="2710"/>
      <c r="D597" s="2710"/>
      <c r="E597" s="2710"/>
      <c r="F597" s="2710"/>
      <c r="G597" s="2710"/>
      <c r="H597" s="2710"/>
      <c r="I597" s="2710"/>
      <c r="J597" s="2710"/>
      <c r="K597" s="2710"/>
      <c r="L597" s="2710"/>
      <c r="M597" s="2710"/>
      <c r="N597" s="2710"/>
      <c r="O597" s="2710"/>
      <c r="P597" s="2710"/>
      <c r="Q597" s="2710"/>
      <c r="R597" s="2710"/>
      <c r="S597" s="2710"/>
      <c r="T597" s="2710"/>
      <c r="U597" s="2710"/>
      <c r="V597" s="2710"/>
      <c r="W597" s="2710"/>
      <c r="X597" s="2710"/>
      <c r="Y597" s="2710"/>
      <c r="Z597" s="2710"/>
      <c r="AA597" s="2710"/>
      <c r="AB597" s="2710"/>
      <c r="AC597" s="2710"/>
      <c r="AD597" s="2710"/>
      <c r="AE597" s="2710"/>
      <c r="AF597" s="2710"/>
      <c r="AG597" s="2710"/>
      <c r="AH597" s="2710"/>
      <c r="AI597" s="2710"/>
      <c r="AJ597" s="2710"/>
      <c r="AK597" s="2710"/>
      <c r="AL597" s="2710"/>
      <c r="AM597" s="2710"/>
      <c r="AN597" s="2710"/>
      <c r="AO597" s="2710"/>
      <c r="AP597" s="2710"/>
      <c r="AQ597" s="2710"/>
      <c r="AR597" s="2710"/>
      <c r="AS597" s="2710"/>
      <c r="AT597" s="2710"/>
      <c r="AU597" s="2710"/>
      <c r="AV597" s="2710"/>
      <c r="AW597" s="2710"/>
      <c r="AX597" s="2710"/>
      <c r="AY597" s="2710"/>
      <c r="AZ597" s="2710"/>
      <c r="BA597" s="2710"/>
      <c r="BB597" s="2710"/>
      <c r="BC597" s="2710"/>
      <c r="BD597" s="2710"/>
      <c r="BE597" s="2710"/>
      <c r="BF597" s="2710"/>
      <c r="BG597" s="2710"/>
      <c r="BH597" s="2710"/>
      <c r="BI597" s="2710"/>
      <c r="BJ597" s="2710"/>
      <c r="BK597" s="2710"/>
      <c r="BL597" s="2710"/>
      <c r="BM597" s="2710"/>
      <c r="BN597" s="2710"/>
      <c r="BO597" s="2710"/>
      <c r="BP597" s="2710"/>
      <c r="BQ597" s="2710"/>
      <c r="BR597" s="2710"/>
      <c r="BS597" s="2710"/>
      <c r="BT597" s="2710"/>
    </row>
    <row r="598" spans="1:72" x14ac:dyDescent="0.25">
      <c r="A598" s="2710"/>
      <c r="B598" s="2710"/>
      <c r="C598" s="2710"/>
      <c r="D598" s="2710"/>
      <c r="E598" s="2710"/>
      <c r="F598" s="2710"/>
      <c r="G598" s="2710"/>
      <c r="H598" s="2710"/>
      <c r="I598" s="2710"/>
      <c r="J598" s="2710"/>
      <c r="K598" s="2710"/>
      <c r="L598" s="2710"/>
      <c r="M598" s="2710"/>
      <c r="N598" s="2710"/>
      <c r="O598" s="2710"/>
      <c r="P598" s="2710"/>
      <c r="Q598" s="2710"/>
      <c r="R598" s="2710"/>
      <c r="S598" s="2710"/>
      <c r="T598" s="2710"/>
      <c r="U598" s="2710"/>
      <c r="V598" s="2710"/>
      <c r="W598" s="2710"/>
      <c r="X598" s="2710"/>
      <c r="Y598" s="2710"/>
      <c r="Z598" s="2710"/>
      <c r="AA598" s="2710"/>
      <c r="AB598" s="2710"/>
      <c r="AC598" s="2710"/>
      <c r="AD598" s="2710"/>
      <c r="AE598" s="2710"/>
      <c r="AF598" s="2710"/>
      <c r="AG598" s="2710"/>
      <c r="AH598" s="2710"/>
      <c r="AI598" s="2710"/>
      <c r="AJ598" s="2710"/>
      <c r="AK598" s="2710"/>
      <c r="AL598" s="2710"/>
      <c r="AM598" s="2710"/>
      <c r="AN598" s="2710"/>
      <c r="AO598" s="2710"/>
      <c r="AP598" s="2710"/>
      <c r="AQ598" s="2710"/>
      <c r="AR598" s="2710"/>
      <c r="AS598" s="2710"/>
      <c r="AT598" s="2710"/>
      <c r="AU598" s="2710"/>
      <c r="AV598" s="2710"/>
      <c r="AW598" s="2710"/>
      <c r="AX598" s="2710"/>
      <c r="AY598" s="2710"/>
      <c r="AZ598" s="2710"/>
      <c r="BA598" s="2710"/>
      <c r="BB598" s="2710"/>
      <c r="BC598" s="2710"/>
      <c r="BD598" s="2710"/>
      <c r="BE598" s="2710"/>
      <c r="BF598" s="2710"/>
      <c r="BG598" s="2710"/>
      <c r="BH598" s="2710"/>
      <c r="BI598" s="2710"/>
      <c r="BJ598" s="2710"/>
      <c r="BK598" s="2710"/>
      <c r="BL598" s="2710"/>
      <c r="BM598" s="2710"/>
      <c r="BN598" s="2710"/>
      <c r="BO598" s="2710"/>
      <c r="BP598" s="2710"/>
      <c r="BQ598" s="2710"/>
      <c r="BR598" s="2710"/>
      <c r="BS598" s="2710"/>
      <c r="BT598" s="2710"/>
    </row>
    <row r="599" spans="1:72" x14ac:dyDescent="0.25">
      <c r="A599" s="2710"/>
      <c r="B599" s="2710"/>
      <c r="C599" s="2710"/>
      <c r="D599" s="2710"/>
      <c r="E599" s="2710"/>
      <c r="F599" s="2710"/>
      <c r="G599" s="2710"/>
      <c r="H599" s="2710"/>
      <c r="I599" s="2710"/>
      <c r="J599" s="2710"/>
      <c r="K599" s="2710"/>
      <c r="L599" s="2710"/>
      <c r="M599" s="2710"/>
      <c r="N599" s="2710"/>
      <c r="O599" s="2710"/>
      <c r="P599" s="2710"/>
      <c r="Q599" s="2710"/>
      <c r="R599" s="2710"/>
      <c r="S599" s="2710"/>
      <c r="T599" s="2710"/>
      <c r="U599" s="2710"/>
      <c r="V599" s="2710"/>
      <c r="W599" s="2710"/>
      <c r="X599" s="2710"/>
      <c r="Y599" s="2710"/>
      <c r="Z599" s="2710"/>
      <c r="AA599" s="2710"/>
      <c r="AB599" s="2710"/>
      <c r="AC599" s="2710"/>
      <c r="AD599" s="2710"/>
      <c r="AE599" s="2710"/>
      <c r="AF599" s="2710"/>
      <c r="AG599" s="2710"/>
      <c r="AH599" s="2710"/>
      <c r="AI599" s="2710"/>
      <c r="AJ599" s="2710"/>
      <c r="AK599" s="2710"/>
      <c r="AL599" s="2710"/>
      <c r="AM599" s="2710"/>
      <c r="AN599" s="2710"/>
      <c r="AO599" s="2710"/>
      <c r="AP599" s="2710"/>
      <c r="AQ599" s="2710"/>
      <c r="AR599" s="2710"/>
      <c r="AS599" s="2710"/>
      <c r="AT599" s="2710"/>
      <c r="AU599" s="2710"/>
      <c r="AV599" s="2710"/>
      <c r="AW599" s="2710"/>
      <c r="AX599" s="2710"/>
      <c r="AY599" s="2710"/>
      <c r="AZ599" s="2710"/>
      <c r="BA599" s="2710"/>
      <c r="BB599" s="2710"/>
      <c r="BC599" s="2710"/>
      <c r="BD599" s="2710"/>
      <c r="BE599" s="2710"/>
      <c r="BF599" s="2710"/>
      <c r="BG599" s="2710"/>
      <c r="BH599" s="2710"/>
      <c r="BI599" s="2710"/>
      <c r="BJ599" s="2710"/>
      <c r="BK599" s="2710"/>
      <c r="BL599" s="2710"/>
      <c r="BM599" s="2710"/>
      <c r="BN599" s="2710"/>
      <c r="BO599" s="2710"/>
      <c r="BP599" s="2710"/>
      <c r="BQ599" s="2710"/>
      <c r="BR599" s="2710"/>
      <c r="BS599" s="2710"/>
      <c r="BT599" s="2710"/>
    </row>
    <row r="600" spans="1:72" x14ac:dyDescent="0.25">
      <c r="A600" s="2710"/>
      <c r="B600" s="2710"/>
      <c r="C600" s="2710"/>
      <c r="D600" s="2710"/>
      <c r="E600" s="2710"/>
      <c r="F600" s="2710"/>
      <c r="G600" s="2710"/>
      <c r="H600" s="2710"/>
      <c r="I600" s="2710"/>
      <c r="J600" s="2710"/>
      <c r="K600" s="2710"/>
      <c r="L600" s="2710"/>
      <c r="M600" s="2710"/>
      <c r="N600" s="2710"/>
      <c r="O600" s="2710"/>
      <c r="P600" s="2710"/>
      <c r="Q600" s="2710"/>
      <c r="R600" s="2710"/>
      <c r="S600" s="2710"/>
      <c r="T600" s="2710"/>
      <c r="U600" s="2710"/>
      <c r="V600" s="2710"/>
      <c r="W600" s="2710"/>
      <c r="X600" s="2710"/>
      <c r="Y600" s="2710"/>
      <c r="Z600" s="2710"/>
      <c r="AA600" s="2710"/>
      <c r="AB600" s="2710"/>
      <c r="AC600" s="2710"/>
      <c r="AD600" s="2710"/>
      <c r="AE600" s="2710"/>
      <c r="AF600" s="2710"/>
      <c r="AG600" s="2710"/>
      <c r="AH600" s="2710"/>
      <c r="AI600" s="2710"/>
      <c r="AJ600" s="2710"/>
      <c r="AK600" s="2710"/>
      <c r="AL600" s="2710"/>
      <c r="AM600" s="2710"/>
      <c r="AN600" s="2710"/>
      <c r="AO600" s="2710"/>
      <c r="AP600" s="2710"/>
      <c r="AQ600" s="2710"/>
      <c r="AR600" s="2710"/>
      <c r="AS600" s="2710"/>
      <c r="AT600" s="2710"/>
      <c r="AU600" s="2710"/>
      <c r="AV600" s="2710"/>
      <c r="AW600" s="2710"/>
      <c r="AX600" s="2710"/>
      <c r="AY600" s="2710"/>
      <c r="AZ600" s="2710"/>
      <c r="BA600" s="2710"/>
      <c r="BB600" s="2710"/>
      <c r="BC600" s="2710"/>
      <c r="BD600" s="2710"/>
      <c r="BE600" s="2710"/>
      <c r="BF600" s="2710"/>
      <c r="BG600" s="2710"/>
      <c r="BH600" s="2710"/>
      <c r="BI600" s="2710"/>
      <c r="BJ600" s="2710"/>
      <c r="BK600" s="2710"/>
      <c r="BL600" s="2710"/>
      <c r="BM600" s="2710"/>
      <c r="BN600" s="2710"/>
      <c r="BO600" s="2710"/>
      <c r="BP600" s="2710"/>
      <c r="BQ600" s="2710"/>
      <c r="BR600" s="2710"/>
      <c r="BS600" s="2710"/>
      <c r="BT600" s="2710"/>
    </row>
    <row r="601" spans="1:72" x14ac:dyDescent="0.25">
      <c r="A601" s="2710"/>
      <c r="B601" s="2710"/>
      <c r="C601" s="2710"/>
      <c r="D601" s="2710"/>
      <c r="E601" s="2710"/>
      <c r="F601" s="2710"/>
      <c r="G601" s="2710"/>
      <c r="H601" s="2710"/>
      <c r="I601" s="2710"/>
      <c r="J601" s="2710"/>
      <c r="K601" s="2710"/>
      <c r="L601" s="2710"/>
      <c r="M601" s="2710"/>
      <c r="N601" s="2710"/>
      <c r="O601" s="2710"/>
      <c r="P601" s="2710"/>
      <c r="Q601" s="2710"/>
      <c r="R601" s="2710"/>
      <c r="S601" s="2710"/>
      <c r="T601" s="2710"/>
      <c r="U601" s="2710"/>
      <c r="V601" s="2710"/>
      <c r="W601" s="2710"/>
      <c r="X601" s="2710"/>
      <c r="Y601" s="2710"/>
      <c r="Z601" s="2710"/>
      <c r="AA601" s="2710"/>
      <c r="AB601" s="2710"/>
      <c r="AC601" s="2710"/>
      <c r="AD601" s="2710"/>
      <c r="AE601" s="2710"/>
      <c r="AF601" s="2710"/>
      <c r="AG601" s="2710"/>
      <c r="AH601" s="2710"/>
      <c r="AI601" s="2710"/>
      <c r="AJ601" s="2710"/>
      <c r="AK601" s="2710"/>
      <c r="AL601" s="2710"/>
      <c r="AM601" s="2710"/>
      <c r="AN601" s="2710"/>
      <c r="AO601" s="2710"/>
      <c r="AP601" s="2710"/>
      <c r="AQ601" s="2710"/>
      <c r="AR601" s="2710"/>
      <c r="AS601" s="2710"/>
      <c r="AT601" s="2710"/>
      <c r="AU601" s="2710"/>
      <c r="AV601" s="2710"/>
      <c r="AW601" s="2710"/>
      <c r="AX601" s="2710"/>
      <c r="AY601" s="2710"/>
      <c r="AZ601" s="2710"/>
      <c r="BA601" s="2710"/>
      <c r="BB601" s="2710"/>
      <c r="BC601" s="2710"/>
      <c r="BD601" s="2710"/>
      <c r="BE601" s="2710"/>
      <c r="BF601" s="2710"/>
      <c r="BG601" s="2710"/>
      <c r="BH601" s="2710"/>
      <c r="BI601" s="2710"/>
      <c r="BJ601" s="2710"/>
      <c r="BK601" s="2710"/>
      <c r="BL601" s="2710"/>
      <c r="BM601" s="2710"/>
      <c r="BN601" s="2710"/>
      <c r="BO601" s="2710"/>
      <c r="BP601" s="2710"/>
      <c r="BQ601" s="2710"/>
      <c r="BR601" s="2710"/>
      <c r="BS601" s="2710"/>
      <c r="BT601" s="2710"/>
    </row>
    <row r="602" spans="1:72" x14ac:dyDescent="0.25">
      <c r="A602" s="2710"/>
      <c r="B602" s="2710"/>
      <c r="C602" s="2710"/>
      <c r="D602" s="2710"/>
      <c r="E602" s="2710"/>
      <c r="F602" s="2710"/>
      <c r="G602" s="2710"/>
      <c r="H602" s="2710"/>
      <c r="I602" s="2710"/>
      <c r="J602" s="2710"/>
      <c r="K602" s="2710"/>
      <c r="L602" s="2710"/>
      <c r="M602" s="2710"/>
      <c r="N602" s="2710"/>
      <c r="O602" s="2710"/>
      <c r="P602" s="2710"/>
      <c r="Q602" s="2710"/>
      <c r="R602" s="2710"/>
      <c r="S602" s="2710"/>
      <c r="T602" s="2710"/>
      <c r="U602" s="2710"/>
      <c r="V602" s="2710"/>
      <c r="W602" s="2710"/>
      <c r="X602" s="2710"/>
      <c r="Y602" s="2710"/>
      <c r="Z602" s="2710"/>
      <c r="AA602" s="2710"/>
      <c r="AB602" s="2710"/>
      <c r="AC602" s="2710"/>
      <c r="AD602" s="2710"/>
      <c r="AE602" s="2710"/>
      <c r="AF602" s="2710"/>
      <c r="AG602" s="2710"/>
      <c r="AH602" s="2710"/>
      <c r="AI602" s="2710"/>
      <c r="AJ602" s="2710"/>
      <c r="AK602" s="2710"/>
      <c r="AL602" s="2710"/>
      <c r="AM602" s="2710"/>
      <c r="AN602" s="2710"/>
      <c r="AO602" s="2710"/>
      <c r="AP602" s="2710"/>
      <c r="AQ602" s="2710"/>
      <c r="AR602" s="2710"/>
      <c r="AS602" s="2710"/>
      <c r="AT602" s="2710"/>
      <c r="AU602" s="2710"/>
      <c r="AV602" s="2710"/>
      <c r="AW602" s="2710"/>
      <c r="AX602" s="2710"/>
      <c r="AY602" s="2710"/>
      <c r="AZ602" s="2710"/>
      <c r="BA602" s="2710"/>
      <c r="BB602" s="2710"/>
      <c r="BC602" s="2710"/>
      <c r="BD602" s="2710"/>
      <c r="BE602" s="2710"/>
      <c r="BF602" s="2710"/>
      <c r="BG602" s="2710"/>
      <c r="BH602" s="2710"/>
      <c r="BI602" s="2710"/>
      <c r="BJ602" s="2710"/>
      <c r="BK602" s="2710"/>
      <c r="BL602" s="2710"/>
      <c r="BM602" s="2710"/>
      <c r="BN602" s="2710"/>
      <c r="BO602" s="2710"/>
      <c r="BP602" s="2710"/>
      <c r="BQ602" s="2710"/>
      <c r="BR602" s="2710"/>
      <c r="BS602" s="2710"/>
      <c r="BT602" s="2710"/>
    </row>
    <row r="603" spans="1:72" x14ac:dyDescent="0.25">
      <c r="A603" s="2710"/>
      <c r="B603" s="2710"/>
      <c r="C603" s="2710"/>
      <c r="D603" s="2710"/>
      <c r="E603" s="2710"/>
      <c r="F603" s="2710"/>
      <c r="G603" s="2710"/>
      <c r="H603" s="2710"/>
      <c r="I603" s="2710"/>
      <c r="J603" s="2710"/>
      <c r="K603" s="2710"/>
      <c r="L603" s="2710"/>
      <c r="M603" s="2710"/>
      <c r="N603" s="2710"/>
      <c r="O603" s="2710"/>
      <c r="P603" s="2710"/>
      <c r="Q603" s="2710"/>
      <c r="R603" s="2710"/>
      <c r="S603" s="2710"/>
      <c r="T603" s="2710"/>
      <c r="U603" s="2710"/>
      <c r="V603" s="2710"/>
      <c r="W603" s="2710"/>
      <c r="X603" s="2710"/>
      <c r="Y603" s="2710"/>
      <c r="Z603" s="2710"/>
      <c r="AA603" s="2710"/>
      <c r="AB603" s="2710"/>
      <c r="AC603" s="2710"/>
      <c r="AD603" s="2710"/>
      <c r="AE603" s="2710"/>
      <c r="AF603" s="2710"/>
      <c r="AG603" s="2710"/>
      <c r="AH603" s="2710"/>
      <c r="AI603" s="2710"/>
      <c r="AJ603" s="2710"/>
      <c r="AK603" s="2710"/>
      <c r="AL603" s="2710"/>
      <c r="AM603" s="2710"/>
      <c r="AN603" s="2710"/>
      <c r="AO603" s="2710"/>
      <c r="AP603" s="2710"/>
      <c r="AQ603" s="2710"/>
      <c r="AR603" s="2710"/>
      <c r="AS603" s="2710"/>
      <c r="AT603" s="2710"/>
      <c r="AU603" s="2710"/>
      <c r="AV603" s="2710"/>
      <c r="AW603" s="2710"/>
      <c r="AX603" s="2710"/>
      <c r="AY603" s="2710"/>
      <c r="AZ603" s="2710"/>
      <c r="BA603" s="2710"/>
      <c r="BB603" s="2710"/>
      <c r="BC603" s="2710"/>
      <c r="BD603" s="2710"/>
      <c r="BE603" s="2710"/>
      <c r="BF603" s="2710"/>
      <c r="BG603" s="2710"/>
      <c r="BH603" s="2710"/>
      <c r="BI603" s="2710"/>
      <c r="BJ603" s="2710"/>
      <c r="BK603" s="2710"/>
      <c r="BL603" s="2710"/>
      <c r="BM603" s="2710"/>
      <c r="BN603" s="2710"/>
      <c r="BO603" s="2710"/>
      <c r="BP603" s="2710"/>
      <c r="BQ603" s="2710"/>
      <c r="BR603" s="2710"/>
      <c r="BS603" s="2710"/>
      <c r="BT603" s="2710"/>
    </row>
    <row r="604" spans="1:72" x14ac:dyDescent="0.25">
      <c r="A604" s="2710"/>
      <c r="B604" s="2710"/>
      <c r="C604" s="2710"/>
      <c r="D604" s="2710"/>
      <c r="E604" s="2710"/>
      <c r="F604" s="2710"/>
      <c r="G604" s="2710"/>
      <c r="H604" s="2710"/>
      <c r="I604" s="2710"/>
      <c r="J604" s="2710"/>
      <c r="K604" s="2710"/>
      <c r="L604" s="2710"/>
      <c r="M604" s="2710"/>
      <c r="N604" s="2710"/>
      <c r="O604" s="2710"/>
      <c r="P604" s="2710"/>
      <c r="Q604" s="2710"/>
      <c r="R604" s="2710"/>
      <c r="S604" s="2710"/>
      <c r="T604" s="2710"/>
      <c r="U604" s="2710"/>
      <c r="V604" s="2710"/>
      <c r="W604" s="2710"/>
      <c r="X604" s="2710"/>
      <c r="Y604" s="2710"/>
      <c r="Z604" s="2710"/>
      <c r="AA604" s="2710"/>
      <c r="AB604" s="2710"/>
      <c r="AC604" s="2710"/>
      <c r="AD604" s="2710"/>
      <c r="AE604" s="2710"/>
      <c r="AF604" s="2710"/>
      <c r="AG604" s="2710"/>
      <c r="AH604" s="2710"/>
      <c r="AI604" s="2710"/>
      <c r="AJ604" s="2710"/>
      <c r="AK604" s="2710"/>
      <c r="AL604" s="2710"/>
      <c r="AM604" s="2710"/>
      <c r="AN604" s="2710"/>
      <c r="AO604" s="2710"/>
      <c r="AP604" s="2710"/>
      <c r="AQ604" s="2710"/>
      <c r="AR604" s="2710"/>
      <c r="AS604" s="2710"/>
      <c r="AT604" s="2710"/>
      <c r="AU604" s="2710"/>
      <c r="AV604" s="2710"/>
      <c r="AW604" s="2710"/>
      <c r="AX604" s="2710"/>
      <c r="AY604" s="2710"/>
      <c r="AZ604" s="2710"/>
      <c r="BA604" s="2710"/>
      <c r="BB604" s="2710"/>
      <c r="BC604" s="2710"/>
      <c r="BD604" s="2710"/>
      <c r="BE604" s="2710"/>
      <c r="BF604" s="2710"/>
      <c r="BG604" s="2710"/>
      <c r="BH604" s="2710"/>
      <c r="BI604" s="2710"/>
      <c r="BJ604" s="2710"/>
      <c r="BK604" s="2710"/>
      <c r="BL604" s="2710"/>
      <c r="BM604" s="2710"/>
      <c r="BN604" s="2710"/>
      <c r="BO604" s="2710"/>
      <c r="BP604" s="2710"/>
      <c r="BQ604" s="2710"/>
      <c r="BR604" s="2710"/>
      <c r="BS604" s="2710"/>
      <c r="BT604" s="2710"/>
    </row>
    <row r="605" spans="1:72" x14ac:dyDescent="0.25">
      <c r="A605" s="2710"/>
      <c r="B605" s="2710"/>
      <c r="C605" s="2710"/>
      <c r="D605" s="2710"/>
      <c r="E605" s="2710"/>
      <c r="F605" s="2710"/>
      <c r="G605" s="2710"/>
      <c r="H605" s="2710"/>
      <c r="I605" s="2710"/>
      <c r="J605" s="2710"/>
      <c r="K605" s="2710"/>
      <c r="L605" s="2710"/>
      <c r="M605" s="2710"/>
      <c r="N605" s="2710"/>
      <c r="O605" s="2710"/>
      <c r="P605" s="2710"/>
      <c r="Q605" s="2710"/>
      <c r="R605" s="2710"/>
      <c r="S605" s="2710"/>
      <c r="T605" s="2710"/>
      <c r="U605" s="2710"/>
      <c r="V605" s="2710"/>
      <c r="W605" s="2710"/>
      <c r="X605" s="2710"/>
      <c r="Y605" s="2710"/>
      <c r="Z605" s="2710"/>
      <c r="AA605" s="2710"/>
      <c r="AB605" s="2710"/>
      <c r="AC605" s="2710"/>
      <c r="AD605" s="2710"/>
      <c r="AE605" s="2710"/>
      <c r="AF605" s="2710"/>
      <c r="AG605" s="2710"/>
      <c r="AH605" s="2710"/>
      <c r="AI605" s="2710"/>
      <c r="AJ605" s="2710"/>
      <c r="AK605" s="2710"/>
      <c r="AL605" s="2710"/>
      <c r="AM605" s="2710"/>
      <c r="AN605" s="2710"/>
      <c r="AO605" s="2710"/>
      <c r="AP605" s="2710"/>
      <c r="AQ605" s="2710"/>
      <c r="AR605" s="2710"/>
      <c r="AS605" s="2710"/>
      <c r="AT605" s="2710"/>
      <c r="AU605" s="2710"/>
      <c r="AV605" s="2710"/>
      <c r="AW605" s="2710"/>
      <c r="AX605" s="2710"/>
      <c r="AY605" s="2710"/>
      <c r="AZ605" s="2710"/>
      <c r="BA605" s="2710"/>
      <c r="BB605" s="2710"/>
      <c r="BC605" s="2710"/>
      <c r="BD605" s="2710"/>
      <c r="BE605" s="2710"/>
      <c r="BF605" s="2710"/>
      <c r="BG605" s="2710"/>
      <c r="BH605" s="2710"/>
      <c r="BI605" s="2710"/>
      <c r="BJ605" s="2710"/>
      <c r="BK605" s="2710"/>
      <c r="BL605" s="2710"/>
      <c r="BM605" s="2710"/>
      <c r="BN605" s="2710"/>
      <c r="BO605" s="2710"/>
      <c r="BP605" s="2710"/>
      <c r="BQ605" s="2710"/>
      <c r="BR605" s="2710"/>
      <c r="BS605" s="2710"/>
      <c r="BT605" s="2710"/>
    </row>
    <row r="606" spans="1:72" x14ac:dyDescent="0.25">
      <c r="A606" s="2710"/>
      <c r="B606" s="2710"/>
      <c r="C606" s="2710"/>
      <c r="D606" s="2710"/>
      <c r="E606" s="2710"/>
      <c r="F606" s="2710"/>
      <c r="G606" s="2710"/>
      <c r="H606" s="2710"/>
      <c r="I606" s="2710"/>
      <c r="J606" s="2710"/>
      <c r="K606" s="2710"/>
      <c r="L606" s="2710"/>
      <c r="M606" s="2710"/>
      <c r="N606" s="2710"/>
      <c r="O606" s="2710"/>
      <c r="P606" s="2710"/>
      <c r="Q606" s="2710"/>
      <c r="R606" s="2710"/>
      <c r="S606" s="2710"/>
      <c r="T606" s="2710"/>
      <c r="U606" s="2710"/>
      <c r="V606" s="2710"/>
      <c r="W606" s="2710"/>
      <c r="X606" s="2710"/>
      <c r="Y606" s="2710"/>
      <c r="Z606" s="2710"/>
      <c r="AA606" s="2710"/>
      <c r="AB606" s="2710"/>
      <c r="AC606" s="2710"/>
      <c r="AD606" s="2710"/>
      <c r="AE606" s="2710"/>
      <c r="AF606" s="2710"/>
      <c r="AG606" s="2710"/>
      <c r="AH606" s="2710"/>
      <c r="AI606" s="2710"/>
      <c r="AJ606" s="2710"/>
      <c r="AK606" s="2710"/>
      <c r="AL606" s="2710"/>
      <c r="AM606" s="2710"/>
      <c r="AN606" s="2710"/>
      <c r="AO606" s="2710"/>
      <c r="AP606" s="2710"/>
      <c r="AQ606" s="2710"/>
      <c r="AR606" s="2710"/>
      <c r="AS606" s="2710"/>
      <c r="AT606" s="2710"/>
      <c r="AU606" s="2710"/>
      <c r="AV606" s="2710"/>
      <c r="AW606" s="2710"/>
      <c r="AX606" s="2710"/>
      <c r="AY606" s="2710"/>
      <c r="AZ606" s="2710"/>
      <c r="BA606" s="2710"/>
      <c r="BB606" s="2710"/>
      <c r="BC606" s="2710"/>
      <c r="BD606" s="2710"/>
      <c r="BE606" s="2710"/>
      <c r="BF606" s="2710"/>
      <c r="BG606" s="2710"/>
      <c r="BH606" s="2710"/>
      <c r="BI606" s="2710"/>
      <c r="BJ606" s="2710"/>
      <c r="BK606" s="2710"/>
      <c r="BL606" s="2710"/>
      <c r="BM606" s="2710"/>
      <c r="BN606" s="2710"/>
      <c r="BO606" s="2710"/>
      <c r="BP606" s="2710"/>
      <c r="BQ606" s="2710"/>
      <c r="BR606" s="2710"/>
      <c r="BS606" s="2710"/>
      <c r="BT606" s="2710"/>
    </row>
    <row r="607" spans="1:72" x14ac:dyDescent="0.25">
      <c r="A607" s="2710"/>
      <c r="B607" s="2710"/>
      <c r="C607" s="2710"/>
      <c r="D607" s="2710"/>
      <c r="E607" s="2710"/>
      <c r="F607" s="2710"/>
      <c r="G607" s="2710"/>
      <c r="H607" s="2710"/>
      <c r="I607" s="2710"/>
      <c r="J607" s="2710"/>
      <c r="K607" s="2710"/>
      <c r="L607" s="2710"/>
      <c r="M607" s="2710"/>
      <c r="N607" s="2710"/>
      <c r="O607" s="2710"/>
      <c r="P607" s="2710"/>
      <c r="Q607" s="2710"/>
      <c r="R607" s="2710"/>
      <c r="S607" s="2710"/>
      <c r="T607" s="2710"/>
      <c r="U607" s="2710"/>
      <c r="V607" s="2710"/>
      <c r="W607" s="2710"/>
      <c r="X607" s="2710"/>
      <c r="Y607" s="2710"/>
      <c r="Z607" s="2710"/>
      <c r="AA607" s="2710"/>
      <c r="AB607" s="2710"/>
      <c r="AC607" s="2710"/>
      <c r="AD607" s="2710"/>
      <c r="AE607" s="2710"/>
      <c r="AF607" s="2710"/>
      <c r="AG607" s="2710"/>
      <c r="AH607" s="2710"/>
      <c r="AI607" s="2710"/>
      <c r="AJ607" s="2710"/>
      <c r="AK607" s="2710"/>
      <c r="AL607" s="2710"/>
      <c r="AM607" s="2710"/>
      <c r="AN607" s="2710"/>
      <c r="AO607" s="2710"/>
      <c r="AP607" s="2710"/>
      <c r="AQ607" s="2710"/>
      <c r="AR607" s="2710"/>
      <c r="AS607" s="2710"/>
      <c r="AT607" s="2710"/>
      <c r="AU607" s="2710"/>
      <c r="AV607" s="2710"/>
      <c r="AW607" s="2710"/>
      <c r="AX607" s="2710"/>
      <c r="AY607" s="2710"/>
      <c r="AZ607" s="2710"/>
      <c r="BA607" s="2710"/>
      <c r="BB607" s="2710"/>
      <c r="BC607" s="2710"/>
      <c r="BD607" s="2710"/>
      <c r="BE607" s="2710"/>
      <c r="BF607" s="2710"/>
      <c r="BG607" s="2710"/>
      <c r="BH607" s="2710"/>
      <c r="BI607" s="2710"/>
      <c r="BJ607" s="2710"/>
      <c r="BK607" s="2710"/>
      <c r="BL607" s="2710"/>
      <c r="BM607" s="2710"/>
      <c r="BN607" s="2710"/>
      <c r="BO607" s="2710"/>
      <c r="BP607" s="2710"/>
      <c r="BQ607" s="2710"/>
      <c r="BR607" s="2710"/>
      <c r="BS607" s="2710"/>
      <c r="BT607" s="2710"/>
    </row>
    <row r="608" spans="1:72" x14ac:dyDescent="0.25">
      <c r="A608" s="2710"/>
      <c r="B608" s="2710"/>
      <c r="C608" s="2710"/>
      <c r="D608" s="2710"/>
      <c r="E608" s="2710"/>
      <c r="F608" s="2710"/>
      <c r="G608" s="2710"/>
      <c r="H608" s="2710"/>
      <c r="I608" s="2710"/>
      <c r="J608" s="2710"/>
      <c r="K608" s="2710"/>
      <c r="L608" s="2710"/>
      <c r="M608" s="2710"/>
      <c r="N608" s="2710"/>
      <c r="O608" s="2710"/>
      <c r="P608" s="2710"/>
      <c r="Q608" s="2710"/>
      <c r="R608" s="2710"/>
      <c r="S608" s="2710"/>
      <c r="T608" s="2710"/>
      <c r="U608" s="2710"/>
      <c r="V608" s="2710"/>
      <c r="W608" s="2710"/>
      <c r="X608" s="2710"/>
      <c r="Y608" s="2710"/>
      <c r="Z608" s="2710"/>
      <c r="AA608" s="2710"/>
      <c r="AB608" s="2710"/>
      <c r="AC608" s="2710"/>
      <c r="AD608" s="2710"/>
      <c r="AE608" s="2710"/>
      <c r="AF608" s="2710"/>
      <c r="AG608" s="2710"/>
      <c r="AH608" s="2710"/>
      <c r="AI608" s="2710"/>
      <c r="AJ608" s="2710"/>
      <c r="AK608" s="2710"/>
      <c r="AL608" s="2710"/>
      <c r="AM608" s="2710"/>
      <c r="AN608" s="2710"/>
      <c r="AO608" s="2710"/>
      <c r="AP608" s="2710"/>
      <c r="AQ608" s="2710"/>
      <c r="AR608" s="2710"/>
      <c r="AS608" s="2710"/>
      <c r="AT608" s="2710"/>
      <c r="AU608" s="2710"/>
      <c r="AV608" s="2710"/>
      <c r="AW608" s="2710"/>
      <c r="AX608" s="2710"/>
      <c r="AY608" s="2710"/>
      <c r="AZ608" s="2710"/>
      <c r="BA608" s="2710"/>
      <c r="BB608" s="2710"/>
      <c r="BC608" s="2710"/>
      <c r="BD608" s="2710"/>
      <c r="BE608" s="2710"/>
      <c r="BF608" s="2710"/>
      <c r="BG608" s="2710"/>
      <c r="BH608" s="2710"/>
      <c r="BI608" s="2710"/>
      <c r="BJ608" s="2710"/>
      <c r="BK608" s="2710"/>
      <c r="BL608" s="2710"/>
      <c r="BM608" s="2710"/>
      <c r="BN608" s="2710"/>
      <c r="BO608" s="2710"/>
      <c r="BP608" s="2710"/>
      <c r="BQ608" s="2710"/>
      <c r="BR608" s="2710"/>
      <c r="BS608" s="2710"/>
      <c r="BT608" s="2710"/>
    </row>
    <row r="609" spans="1:72" x14ac:dyDescent="0.25">
      <c r="A609" s="2710"/>
      <c r="B609" s="2710"/>
      <c r="C609" s="2710"/>
      <c r="D609" s="2710"/>
      <c r="E609" s="2710"/>
      <c r="F609" s="2710"/>
      <c r="G609" s="2710"/>
      <c r="H609" s="2710"/>
      <c r="I609" s="2710"/>
      <c r="J609" s="2710"/>
      <c r="K609" s="2710"/>
      <c r="L609" s="2710"/>
      <c r="M609" s="2710"/>
      <c r="N609" s="2710"/>
      <c r="O609" s="2710"/>
      <c r="P609" s="2710"/>
      <c r="Q609" s="2710"/>
      <c r="R609" s="2710"/>
      <c r="S609" s="2710"/>
      <c r="T609" s="2710"/>
      <c r="U609" s="2710"/>
      <c r="V609" s="2710"/>
      <c r="W609" s="2710"/>
      <c r="X609" s="2710"/>
      <c r="Y609" s="2710"/>
      <c r="Z609" s="2710"/>
      <c r="AA609" s="2710"/>
      <c r="AB609" s="2710"/>
      <c r="AC609" s="2710"/>
      <c r="AD609" s="2710"/>
      <c r="AE609" s="2710"/>
      <c r="AF609" s="2710"/>
      <c r="AG609" s="2710"/>
      <c r="AH609" s="2710"/>
      <c r="AI609" s="2710"/>
      <c r="AJ609" s="2710"/>
      <c r="AK609" s="2710"/>
      <c r="AL609" s="2710"/>
      <c r="AM609" s="2710"/>
      <c r="AN609" s="2710"/>
      <c r="AO609" s="2710"/>
      <c r="AP609" s="2710"/>
      <c r="AQ609" s="2710"/>
      <c r="AR609" s="2710"/>
      <c r="AS609" s="2710"/>
      <c r="AT609" s="2710"/>
      <c r="AU609" s="2710"/>
      <c r="AV609" s="2710"/>
      <c r="AW609" s="2710"/>
      <c r="AX609" s="2710"/>
      <c r="AY609" s="2710"/>
      <c r="AZ609" s="2710"/>
      <c r="BA609" s="2710"/>
      <c r="BB609" s="2710"/>
      <c r="BC609" s="2710"/>
      <c r="BD609" s="2710"/>
      <c r="BE609" s="2710"/>
      <c r="BF609" s="2710"/>
      <c r="BG609" s="2710"/>
      <c r="BH609" s="2710"/>
      <c r="BI609" s="2710"/>
      <c r="BJ609" s="2710"/>
      <c r="BK609" s="2710"/>
      <c r="BL609" s="2710"/>
      <c r="BM609" s="2710"/>
      <c r="BN609" s="2710"/>
      <c r="BO609" s="2710"/>
      <c r="BP609" s="2710"/>
      <c r="BQ609" s="2710"/>
      <c r="BR609" s="2710"/>
      <c r="BS609" s="2710"/>
      <c r="BT609" s="2710"/>
    </row>
    <row r="610" spans="1:72" x14ac:dyDescent="0.25">
      <c r="A610" s="2710"/>
      <c r="B610" s="2710"/>
      <c r="C610" s="2710"/>
      <c r="D610" s="2710"/>
      <c r="E610" s="2710"/>
      <c r="F610" s="2710"/>
      <c r="G610" s="2710"/>
      <c r="H610" s="2710"/>
      <c r="I610" s="2710"/>
      <c r="J610" s="2710"/>
      <c r="K610" s="2710"/>
      <c r="L610" s="2710"/>
      <c r="M610" s="2710"/>
      <c r="N610" s="2710"/>
      <c r="O610" s="2710"/>
      <c r="P610" s="2710"/>
      <c r="Q610" s="2710"/>
      <c r="R610" s="2710"/>
      <c r="S610" s="2710"/>
      <c r="T610" s="2710"/>
      <c r="U610" s="2710"/>
      <c r="V610" s="2710"/>
      <c r="W610" s="2710"/>
      <c r="X610" s="2710"/>
      <c r="Y610" s="2710"/>
      <c r="Z610" s="2710"/>
      <c r="AA610" s="2710"/>
      <c r="AB610" s="2710"/>
      <c r="AC610" s="2710"/>
      <c r="AD610" s="2710"/>
      <c r="AE610" s="2710"/>
      <c r="AF610" s="2710"/>
      <c r="AG610" s="2710"/>
      <c r="AH610" s="2710"/>
      <c r="AI610" s="2710"/>
      <c r="AJ610" s="2710"/>
      <c r="AK610" s="2710"/>
      <c r="AL610" s="2710"/>
      <c r="AM610" s="2710"/>
      <c r="AN610" s="2710"/>
      <c r="AO610" s="2710"/>
      <c r="AP610" s="2710"/>
      <c r="AQ610" s="2710"/>
      <c r="AR610" s="2710"/>
      <c r="AS610" s="2710"/>
      <c r="AT610" s="2710"/>
      <c r="AU610" s="2710"/>
      <c r="AV610" s="2710"/>
      <c r="AW610" s="2710"/>
      <c r="AX610" s="2710"/>
      <c r="AY610" s="2710"/>
      <c r="AZ610" s="2710"/>
      <c r="BA610" s="2710"/>
      <c r="BB610" s="2710"/>
      <c r="BC610" s="2710"/>
      <c r="BD610" s="2710"/>
      <c r="BE610" s="2710"/>
      <c r="BF610" s="2710"/>
      <c r="BG610" s="2710"/>
      <c r="BH610" s="2710"/>
      <c r="BI610" s="2710"/>
      <c r="BJ610" s="2710"/>
      <c r="BK610" s="2710"/>
      <c r="BL610" s="2710"/>
      <c r="BM610" s="2710"/>
      <c r="BN610" s="2710"/>
      <c r="BO610" s="2710"/>
      <c r="BP610" s="2710"/>
      <c r="BQ610" s="2710"/>
      <c r="BR610" s="2710"/>
      <c r="BS610" s="2710"/>
      <c r="BT610" s="2710"/>
    </row>
    <row r="611" spans="1:72" x14ac:dyDescent="0.25">
      <c r="A611" s="2710"/>
      <c r="B611" s="2710"/>
      <c r="C611" s="2710"/>
      <c r="D611" s="2710"/>
      <c r="E611" s="2710"/>
      <c r="F611" s="2710"/>
      <c r="G611" s="2710"/>
      <c r="H611" s="2710"/>
      <c r="I611" s="2710"/>
      <c r="J611" s="2710"/>
      <c r="K611" s="2710"/>
      <c r="L611" s="2710"/>
      <c r="M611" s="2710"/>
      <c r="N611" s="2710"/>
      <c r="O611" s="2710"/>
      <c r="P611" s="2710"/>
      <c r="Q611" s="2710"/>
      <c r="R611" s="2710"/>
      <c r="S611" s="2710"/>
      <c r="T611" s="2710"/>
      <c r="U611" s="2710"/>
      <c r="V611" s="2710"/>
      <c r="W611" s="2710"/>
      <c r="X611" s="2710"/>
      <c r="Y611" s="2710"/>
      <c r="Z611" s="2710"/>
      <c r="AA611" s="2710"/>
      <c r="AB611" s="2710"/>
      <c r="AC611" s="2710"/>
      <c r="AD611" s="2710"/>
      <c r="AE611" s="2710"/>
      <c r="AF611" s="2710"/>
      <c r="AG611" s="2710"/>
      <c r="AH611" s="2710"/>
      <c r="AI611" s="2710"/>
      <c r="AJ611" s="2710"/>
      <c r="AK611" s="2710"/>
      <c r="AL611" s="2710"/>
      <c r="AM611" s="2710"/>
      <c r="AN611" s="2710"/>
      <c r="AO611" s="2710"/>
      <c r="AP611" s="2710"/>
      <c r="AQ611" s="2710"/>
      <c r="AR611" s="2710"/>
      <c r="AS611" s="2710"/>
      <c r="AT611" s="2710"/>
      <c r="AU611" s="2710"/>
      <c r="AV611" s="2710"/>
      <c r="AW611" s="2710"/>
      <c r="AX611" s="2710"/>
      <c r="AY611" s="2710"/>
      <c r="AZ611" s="2710"/>
      <c r="BA611" s="2710"/>
      <c r="BB611" s="2710"/>
      <c r="BC611" s="2710"/>
      <c r="BD611" s="2710"/>
      <c r="BE611" s="2710"/>
      <c r="BF611" s="2710"/>
      <c r="BG611" s="2710"/>
      <c r="BH611" s="2710"/>
      <c r="BI611" s="2710"/>
      <c r="BJ611" s="2710"/>
      <c r="BK611" s="2710"/>
      <c r="BL611" s="2710"/>
      <c r="BM611" s="2710"/>
      <c r="BN611" s="2710"/>
      <c r="BO611" s="2710"/>
      <c r="BP611" s="2710"/>
      <c r="BQ611" s="2710"/>
      <c r="BR611" s="2710"/>
      <c r="BS611" s="2710"/>
      <c r="BT611" s="2710"/>
    </row>
    <row r="612" spans="1:72" x14ac:dyDescent="0.25">
      <c r="A612" s="2710"/>
      <c r="B612" s="2710"/>
      <c r="C612" s="2710"/>
      <c r="D612" s="2710"/>
      <c r="E612" s="2710"/>
      <c r="F612" s="2710"/>
      <c r="G612" s="2710"/>
      <c r="H612" s="2710"/>
      <c r="I612" s="2710"/>
      <c r="J612" s="2710"/>
      <c r="K612" s="2710"/>
      <c r="L612" s="2710"/>
      <c r="M612" s="2710"/>
      <c r="N612" s="2710"/>
      <c r="O612" s="2710"/>
      <c r="P612" s="2710"/>
      <c r="Q612" s="2710"/>
      <c r="R612" s="2710"/>
      <c r="S612" s="2710"/>
      <c r="T612" s="2710"/>
      <c r="U612" s="2710"/>
      <c r="V612" s="2710"/>
      <c r="W612" s="2710"/>
      <c r="X612" s="2710"/>
      <c r="Y612" s="2710"/>
      <c r="Z612" s="2710"/>
      <c r="AA612" s="2710"/>
      <c r="AB612" s="2710"/>
      <c r="AC612" s="2710"/>
      <c r="AD612" s="2710"/>
      <c r="AE612" s="2710"/>
      <c r="AF612" s="2710"/>
      <c r="AG612" s="2710"/>
      <c r="AH612" s="2710"/>
      <c r="AI612" s="2710"/>
      <c r="AJ612" s="2710"/>
      <c r="AK612" s="2710"/>
      <c r="AL612" s="2710"/>
      <c r="AM612" s="2710"/>
      <c r="AN612" s="2710"/>
      <c r="AO612" s="2710"/>
      <c r="AP612" s="2710"/>
      <c r="AQ612" s="2710"/>
      <c r="AR612" s="2710"/>
      <c r="AS612" s="2710"/>
      <c r="AT612" s="2710"/>
      <c r="AU612" s="2710"/>
      <c r="AV612" s="2710"/>
      <c r="AW612" s="2710"/>
      <c r="AX612" s="2710"/>
      <c r="AY612" s="2710"/>
      <c r="AZ612" s="2710"/>
      <c r="BA612" s="2710"/>
      <c r="BB612" s="2710"/>
      <c r="BC612" s="2710"/>
      <c r="BD612" s="2710"/>
      <c r="BE612" s="2710"/>
      <c r="BF612" s="2710"/>
      <c r="BG612" s="2710"/>
      <c r="BH612" s="2710"/>
      <c r="BI612" s="2710"/>
      <c r="BJ612" s="2710"/>
      <c r="BK612" s="2710"/>
      <c r="BL612" s="2710"/>
      <c r="BM612" s="2710"/>
      <c r="BN612" s="2710"/>
      <c r="BO612" s="2710"/>
      <c r="BP612" s="2710"/>
      <c r="BQ612" s="2710"/>
      <c r="BR612" s="2710"/>
      <c r="BS612" s="2710"/>
      <c r="BT612" s="2710"/>
    </row>
    <row r="613" spans="1:72" x14ac:dyDescent="0.25">
      <c r="A613" s="2710"/>
      <c r="B613" s="2710"/>
      <c r="C613" s="2710"/>
      <c r="D613" s="2710"/>
      <c r="E613" s="2710"/>
      <c r="F613" s="2710"/>
      <c r="G613" s="2710"/>
      <c r="H613" s="2710"/>
      <c r="I613" s="2710"/>
      <c r="J613" s="2710"/>
      <c r="K613" s="2710"/>
      <c r="L613" s="2710"/>
      <c r="M613" s="2710"/>
      <c r="N613" s="2710"/>
      <c r="O613" s="2710"/>
      <c r="P613" s="2710"/>
      <c r="Q613" s="2710"/>
      <c r="R613" s="2710"/>
      <c r="S613" s="2710"/>
      <c r="T613" s="2710"/>
      <c r="U613" s="2710"/>
      <c r="V613" s="2710"/>
      <c r="W613" s="2710"/>
      <c r="X613" s="2710"/>
      <c r="Y613" s="2710"/>
      <c r="Z613" s="2710"/>
      <c r="AA613" s="2710"/>
      <c r="AB613" s="2710"/>
      <c r="AC613" s="2710"/>
      <c r="AD613" s="2710"/>
      <c r="AE613" s="2710"/>
      <c r="AF613" s="2710"/>
      <c r="AG613" s="2710"/>
      <c r="AH613" s="2710"/>
      <c r="AI613" s="2710"/>
      <c r="AJ613" s="2710"/>
      <c r="AK613" s="2710"/>
      <c r="AL613" s="2710"/>
      <c r="AM613" s="2710"/>
      <c r="AN613" s="2710"/>
      <c r="AO613" s="2710"/>
      <c r="AP613" s="2710"/>
      <c r="AQ613" s="2710"/>
      <c r="AR613" s="2710"/>
      <c r="AS613" s="2710"/>
      <c r="AT613" s="2710"/>
      <c r="AU613" s="2710"/>
      <c r="AV613" s="2710"/>
      <c r="AW613" s="2710"/>
      <c r="AX613" s="2710"/>
      <c r="AY613" s="2710"/>
      <c r="AZ613" s="2710"/>
      <c r="BA613" s="2710"/>
      <c r="BB613" s="2710"/>
      <c r="BC613" s="2710"/>
      <c r="BD613" s="2710"/>
      <c r="BE613" s="2710"/>
      <c r="BF613" s="2710"/>
      <c r="BG613" s="2710"/>
      <c r="BH613" s="2710"/>
      <c r="BI613" s="2710"/>
      <c r="BJ613" s="2710"/>
      <c r="BK613" s="2710"/>
      <c r="BL613" s="2710"/>
      <c r="BM613" s="2710"/>
      <c r="BN613" s="2710"/>
      <c r="BO613" s="2710"/>
      <c r="BP613" s="2710"/>
      <c r="BQ613" s="2710"/>
      <c r="BR613" s="2710"/>
      <c r="BS613" s="2710"/>
      <c r="BT613" s="2710"/>
    </row>
    <row r="614" spans="1:72" x14ac:dyDescent="0.25">
      <c r="A614" s="2710"/>
      <c r="B614" s="2710"/>
      <c r="C614" s="2710"/>
      <c r="D614" s="2710"/>
      <c r="E614" s="2710"/>
      <c r="F614" s="2710"/>
      <c r="G614" s="2710"/>
      <c r="H614" s="2710"/>
      <c r="I614" s="2710"/>
      <c r="J614" s="2710"/>
      <c r="K614" s="2710"/>
      <c r="L614" s="2710"/>
      <c r="M614" s="2710"/>
      <c r="N614" s="2710"/>
      <c r="O614" s="2710"/>
      <c r="P614" s="2710"/>
      <c r="Q614" s="2710"/>
      <c r="R614" s="2710"/>
      <c r="S614" s="2710"/>
      <c r="T614" s="2710"/>
      <c r="U614" s="2710"/>
      <c r="V614" s="2710"/>
      <c r="W614" s="2710"/>
      <c r="X614" s="2710"/>
      <c r="Y614" s="2710"/>
      <c r="Z614" s="2710"/>
      <c r="AA614" s="2710"/>
      <c r="AB614" s="2710"/>
      <c r="AC614" s="2710"/>
      <c r="AD614" s="2710"/>
      <c r="AE614" s="2710"/>
      <c r="AF614" s="2710"/>
      <c r="AG614" s="2710"/>
      <c r="AH614" s="2710"/>
      <c r="AI614" s="2710"/>
      <c r="AJ614" s="2710"/>
      <c r="AK614" s="2710"/>
      <c r="AL614" s="2710"/>
      <c r="AM614" s="2710"/>
      <c r="AN614" s="2710"/>
      <c r="AO614" s="2710"/>
      <c r="AP614" s="2710"/>
      <c r="AQ614" s="2710"/>
      <c r="AR614" s="2710"/>
      <c r="AS614" s="2710"/>
      <c r="AT614" s="2710"/>
      <c r="AU614" s="2710"/>
      <c r="AV614" s="2710"/>
      <c r="AW614" s="2710"/>
      <c r="AX614" s="2710"/>
      <c r="AY614" s="2710"/>
      <c r="AZ614" s="2710"/>
      <c r="BA614" s="2710"/>
      <c r="BB614" s="2710"/>
      <c r="BC614" s="2710"/>
      <c r="BD614" s="2710"/>
      <c r="BE614" s="2710"/>
      <c r="BF614" s="2710"/>
      <c r="BG614" s="2710"/>
      <c r="BH614" s="2710"/>
      <c r="BI614" s="2710"/>
      <c r="BJ614" s="2710"/>
      <c r="BK614" s="2710"/>
      <c r="BL614" s="2710"/>
      <c r="BM614" s="2710"/>
      <c r="BN614" s="2710"/>
      <c r="BO614" s="2710"/>
      <c r="BP614" s="2710"/>
      <c r="BQ614" s="2710"/>
      <c r="BR614" s="2710"/>
      <c r="BS614" s="2710"/>
      <c r="BT614" s="2710"/>
    </row>
    <row r="615" spans="1:72" x14ac:dyDescent="0.25">
      <c r="A615" s="2710"/>
      <c r="B615" s="2710"/>
      <c r="C615" s="2710"/>
      <c r="D615" s="2710"/>
      <c r="E615" s="2710"/>
      <c r="F615" s="2710"/>
      <c r="G615" s="2710"/>
      <c r="H615" s="2710"/>
      <c r="I615" s="2710"/>
      <c r="J615" s="2710"/>
      <c r="K615" s="2710"/>
      <c r="L615" s="2710"/>
      <c r="M615" s="2710"/>
      <c r="N615" s="2710"/>
      <c r="O615" s="2710"/>
      <c r="P615" s="2710"/>
      <c r="Q615" s="2710"/>
      <c r="R615" s="2710"/>
      <c r="S615" s="2710"/>
      <c r="T615" s="2710"/>
      <c r="U615" s="2710"/>
      <c r="V615" s="2710"/>
      <c r="W615" s="2710"/>
      <c r="X615" s="2710"/>
      <c r="Y615" s="2710"/>
      <c r="Z615" s="2710"/>
      <c r="AA615" s="2710"/>
      <c r="AB615" s="2710"/>
      <c r="AC615" s="2710"/>
      <c r="AD615" s="2710"/>
      <c r="AE615" s="2710"/>
      <c r="AF615" s="2710"/>
      <c r="AG615" s="2710"/>
      <c r="AH615" s="2710"/>
      <c r="AI615" s="2710"/>
      <c r="AJ615" s="2710"/>
      <c r="AK615" s="2710"/>
      <c r="AL615" s="2710"/>
      <c r="AM615" s="2710"/>
      <c r="AN615" s="2710"/>
      <c r="AO615" s="2710"/>
      <c r="AP615" s="2710"/>
      <c r="AQ615" s="2710"/>
      <c r="AR615" s="2710"/>
      <c r="AS615" s="2710"/>
      <c r="AT615" s="2710"/>
      <c r="AU615" s="2710"/>
      <c r="AV615" s="2710"/>
      <c r="AW615" s="2710"/>
      <c r="AX615" s="2710"/>
      <c r="AY615" s="2710"/>
      <c r="AZ615" s="2710"/>
      <c r="BA615" s="2710"/>
      <c r="BB615" s="2710"/>
      <c r="BC615" s="2710"/>
      <c r="BD615" s="2710"/>
      <c r="BE615" s="2710"/>
      <c r="BF615" s="2710"/>
      <c r="BG615" s="2710"/>
      <c r="BH615" s="2710"/>
      <c r="BI615" s="2710"/>
      <c r="BJ615" s="2710"/>
      <c r="BK615" s="2710"/>
      <c r="BL615" s="2710"/>
      <c r="BM615" s="2710"/>
      <c r="BN615" s="2710"/>
      <c r="BO615" s="2710"/>
      <c r="BP615" s="2710"/>
      <c r="BQ615" s="2710"/>
      <c r="BR615" s="2710"/>
      <c r="BS615" s="2710"/>
      <c r="BT615" s="2710"/>
    </row>
    <row r="616" spans="1:72" x14ac:dyDescent="0.25">
      <c r="A616" s="2710"/>
      <c r="B616" s="2710"/>
      <c r="C616" s="2710"/>
      <c r="D616" s="2710"/>
      <c r="E616" s="2710"/>
      <c r="F616" s="2710"/>
      <c r="G616" s="2710"/>
      <c r="H616" s="2710"/>
      <c r="I616" s="2710"/>
      <c r="J616" s="2710"/>
      <c r="K616" s="2710"/>
      <c r="L616" s="2710"/>
      <c r="M616" s="2710"/>
      <c r="N616" s="2710"/>
      <c r="O616" s="2710"/>
      <c r="P616" s="2710"/>
      <c r="Q616" s="2710"/>
      <c r="R616" s="2710"/>
      <c r="S616" s="2710"/>
      <c r="T616" s="2710"/>
      <c r="U616" s="2710"/>
      <c r="V616" s="2710"/>
      <c r="W616" s="2710"/>
      <c r="X616" s="2710"/>
      <c r="Y616" s="2710"/>
      <c r="Z616" s="2710"/>
      <c r="AA616" s="2710"/>
      <c r="AB616" s="2710"/>
      <c r="AC616" s="2710"/>
      <c r="AD616" s="2710"/>
      <c r="AE616" s="2710"/>
      <c r="AF616" s="2710"/>
      <c r="AG616" s="2710"/>
      <c r="AH616" s="2710"/>
      <c r="AI616" s="2710"/>
      <c r="AJ616" s="2710"/>
      <c r="AK616" s="2710"/>
      <c r="AL616" s="2710"/>
      <c r="AM616" s="2710"/>
      <c r="AN616" s="2710"/>
      <c r="AO616" s="2710"/>
      <c r="AP616" s="2710"/>
      <c r="AQ616" s="2710"/>
      <c r="AR616" s="2710"/>
      <c r="AS616" s="2710"/>
      <c r="AT616" s="2710"/>
      <c r="AU616" s="2710"/>
      <c r="AV616" s="2710"/>
      <c r="AW616" s="2710"/>
      <c r="AX616" s="2710"/>
      <c r="AY616" s="2710"/>
      <c r="AZ616" s="2710"/>
      <c r="BA616" s="2710"/>
      <c r="BB616" s="2710"/>
      <c r="BC616" s="2710"/>
      <c r="BD616" s="2710"/>
      <c r="BE616" s="2710"/>
      <c r="BF616" s="2710"/>
      <c r="BG616" s="2710"/>
      <c r="BH616" s="2710"/>
      <c r="BI616" s="2710"/>
      <c r="BJ616" s="2710"/>
      <c r="BK616" s="2710"/>
      <c r="BL616" s="2710"/>
      <c r="BM616" s="2710"/>
      <c r="BN616" s="2710"/>
      <c r="BO616" s="2710"/>
      <c r="BP616" s="2710"/>
      <c r="BQ616" s="2710"/>
      <c r="BR616" s="2710"/>
      <c r="BS616" s="2710"/>
      <c r="BT616" s="2710"/>
    </row>
    <row r="617" spans="1:72" x14ac:dyDescent="0.25">
      <c r="A617" s="2710"/>
      <c r="B617" s="2710"/>
      <c r="C617" s="2710"/>
      <c r="D617" s="2710"/>
      <c r="E617" s="2710"/>
      <c r="F617" s="2710"/>
      <c r="G617" s="2710"/>
      <c r="H617" s="2710"/>
      <c r="I617" s="2710"/>
      <c r="J617" s="2710"/>
      <c r="K617" s="2710"/>
      <c r="L617" s="2710"/>
      <c r="M617" s="2710"/>
      <c r="N617" s="2710"/>
      <c r="O617" s="2710"/>
      <c r="P617" s="2710"/>
      <c r="Q617" s="2710"/>
      <c r="R617" s="2710"/>
      <c r="S617" s="2710"/>
      <c r="T617" s="2710"/>
      <c r="U617" s="2710"/>
      <c r="V617" s="2710"/>
      <c r="W617" s="2710"/>
      <c r="X617" s="2710"/>
      <c r="Y617" s="2710"/>
      <c r="Z617" s="2710"/>
      <c r="AA617" s="2710"/>
      <c r="AB617" s="2710"/>
      <c r="AC617" s="2710"/>
      <c r="AD617" s="2710"/>
      <c r="AE617" s="2710"/>
      <c r="AF617" s="2710"/>
      <c r="AG617" s="2710"/>
      <c r="AH617" s="2710"/>
      <c r="AI617" s="2710"/>
      <c r="AJ617" s="2710"/>
      <c r="AK617" s="2710"/>
      <c r="AL617" s="2710"/>
      <c r="AM617" s="2710"/>
      <c r="AN617" s="2710"/>
      <c r="AO617" s="2710"/>
      <c r="AP617" s="2710"/>
      <c r="AQ617" s="2710"/>
      <c r="AR617" s="2710"/>
      <c r="AS617" s="2710"/>
      <c r="AT617" s="2710"/>
      <c r="AU617" s="2710"/>
      <c r="AV617" s="2710"/>
      <c r="AW617" s="2710"/>
      <c r="AX617" s="2710"/>
      <c r="AY617" s="2710"/>
      <c r="AZ617" s="2710"/>
      <c r="BA617" s="2710"/>
      <c r="BB617" s="2710"/>
      <c r="BC617" s="2710"/>
      <c r="BD617" s="2710"/>
      <c r="BE617" s="2710"/>
      <c r="BF617" s="2710"/>
      <c r="BG617" s="2710"/>
      <c r="BH617" s="2710"/>
      <c r="BI617" s="2710"/>
      <c r="BJ617" s="2710"/>
      <c r="BK617" s="2710"/>
      <c r="BL617" s="2710"/>
      <c r="BM617" s="2710"/>
      <c r="BN617" s="2710"/>
      <c r="BO617" s="2710"/>
      <c r="BP617" s="2710"/>
      <c r="BQ617" s="2710"/>
      <c r="BR617" s="2710"/>
      <c r="BS617" s="2710"/>
      <c r="BT617" s="2710"/>
    </row>
    <row r="618" spans="1:72" x14ac:dyDescent="0.25">
      <c r="A618" s="2710"/>
      <c r="B618" s="2710"/>
      <c r="C618" s="2710"/>
      <c r="D618" s="2710"/>
      <c r="E618" s="2710"/>
      <c r="F618" s="2710"/>
      <c r="G618" s="2710"/>
      <c r="H618" s="2710"/>
      <c r="I618" s="2710"/>
      <c r="J618" s="2710"/>
      <c r="K618" s="2710"/>
      <c r="L618" s="2710"/>
      <c r="M618" s="2710"/>
      <c r="N618" s="2710"/>
      <c r="O618" s="2710"/>
      <c r="P618" s="2710"/>
      <c r="Q618" s="2710"/>
      <c r="R618" s="2710"/>
      <c r="S618" s="2710"/>
      <c r="T618" s="2710"/>
      <c r="U618" s="2710"/>
      <c r="V618" s="2710"/>
      <c r="W618" s="2710"/>
      <c r="X618" s="2710"/>
      <c r="Y618" s="2710"/>
      <c r="Z618" s="2710"/>
      <c r="AA618" s="2710"/>
      <c r="AB618" s="2710"/>
      <c r="AC618" s="2710"/>
      <c r="AD618" s="2710"/>
      <c r="AE618" s="2710"/>
      <c r="AF618" s="2710"/>
      <c r="AG618" s="2710"/>
      <c r="AH618" s="2710"/>
      <c r="AI618" s="2710"/>
      <c r="AJ618" s="2710"/>
      <c r="AK618" s="2710"/>
      <c r="AL618" s="2710"/>
      <c r="AM618" s="2710"/>
      <c r="AN618" s="2710"/>
      <c r="AO618" s="2710"/>
      <c r="AP618" s="2710"/>
      <c r="AQ618" s="2710"/>
      <c r="AR618" s="2710"/>
      <c r="AS618" s="2710"/>
      <c r="AT618" s="2710"/>
      <c r="AU618" s="2710"/>
      <c r="AV618" s="2710"/>
      <c r="AW618" s="2710"/>
      <c r="AX618" s="2710"/>
      <c r="AY618" s="2710"/>
      <c r="AZ618" s="2710"/>
      <c r="BA618" s="2710"/>
      <c r="BB618" s="2710"/>
      <c r="BC618" s="2710"/>
      <c r="BD618" s="2710"/>
      <c r="BE618" s="2710"/>
      <c r="BF618" s="2710"/>
      <c r="BG618" s="2710"/>
      <c r="BH618" s="2710"/>
      <c r="BI618" s="2710"/>
      <c r="BJ618" s="2710"/>
      <c r="BK618" s="2710"/>
      <c r="BL618" s="2710"/>
      <c r="BM618" s="2710"/>
      <c r="BN618" s="2710"/>
      <c r="BO618" s="2710"/>
      <c r="BP618" s="2710"/>
      <c r="BQ618" s="2710"/>
      <c r="BR618" s="2710"/>
      <c r="BS618" s="2710"/>
      <c r="BT618" s="2710"/>
    </row>
    <row r="619" spans="1:72" x14ac:dyDescent="0.25">
      <c r="A619" s="2710"/>
      <c r="B619" s="2710"/>
      <c r="C619" s="2710"/>
      <c r="D619" s="2710"/>
      <c r="E619" s="2710"/>
      <c r="F619" s="2710"/>
      <c r="G619" s="2710"/>
      <c r="H619" s="2710"/>
      <c r="I619" s="2710"/>
      <c r="J619" s="2710"/>
      <c r="K619" s="2710"/>
      <c r="L619" s="2710"/>
      <c r="M619" s="2710"/>
      <c r="N619" s="2710"/>
      <c r="O619" s="2710"/>
      <c r="P619" s="2710"/>
      <c r="Q619" s="2710"/>
      <c r="R619" s="2710"/>
      <c r="S619" s="2710"/>
      <c r="T619" s="2710"/>
      <c r="U619" s="2710"/>
      <c r="V619" s="2710"/>
      <c r="W619" s="2710"/>
      <c r="X619" s="2710"/>
      <c r="Y619" s="2710"/>
      <c r="Z619" s="2710"/>
      <c r="AA619" s="2710"/>
      <c r="AB619" s="2710"/>
      <c r="AC619" s="2710"/>
      <c r="AD619" s="2710"/>
      <c r="AE619" s="2710"/>
      <c r="AF619" s="2710"/>
      <c r="AG619" s="2710"/>
      <c r="AH619" s="2710"/>
      <c r="AI619" s="2710"/>
      <c r="AJ619" s="2710"/>
      <c r="AK619" s="2710"/>
      <c r="AL619" s="2710"/>
      <c r="AM619" s="2710"/>
      <c r="AN619" s="2710"/>
      <c r="AO619" s="2710"/>
      <c r="AP619" s="2710"/>
      <c r="AQ619" s="2710"/>
      <c r="AR619" s="2710"/>
      <c r="AS619" s="2710"/>
      <c r="AT619" s="2710"/>
      <c r="AU619" s="2710"/>
      <c r="AV619" s="2710"/>
      <c r="AW619" s="2710"/>
      <c r="AX619" s="2710"/>
      <c r="AY619" s="2710"/>
      <c r="AZ619" s="2710"/>
      <c r="BA619" s="2710"/>
      <c r="BB619" s="2710"/>
      <c r="BC619" s="2710"/>
      <c r="BD619" s="2710"/>
      <c r="BE619" s="2710"/>
      <c r="BF619" s="2710"/>
      <c r="BG619" s="2710"/>
      <c r="BH619" s="2710"/>
      <c r="BI619" s="2710"/>
      <c r="BJ619" s="2710"/>
      <c r="BK619" s="2710"/>
      <c r="BL619" s="2710"/>
      <c r="BM619" s="2710"/>
      <c r="BN619" s="2710"/>
      <c r="BO619" s="2710"/>
      <c r="BP619" s="2710"/>
      <c r="BQ619" s="2710"/>
      <c r="BR619" s="2710"/>
      <c r="BS619" s="2710"/>
      <c r="BT619" s="2710"/>
    </row>
    <row r="620" spans="1:72" x14ac:dyDescent="0.25">
      <c r="A620" s="2710"/>
      <c r="B620" s="2710"/>
      <c r="C620" s="2710"/>
      <c r="D620" s="2710"/>
      <c r="E620" s="2710"/>
      <c r="F620" s="2710"/>
      <c r="G620" s="2710"/>
      <c r="H620" s="2710"/>
      <c r="I620" s="2710"/>
      <c r="J620" s="2710"/>
      <c r="K620" s="2710"/>
      <c r="L620" s="2710"/>
      <c r="M620" s="2710"/>
      <c r="N620" s="2710"/>
      <c r="O620" s="2710"/>
      <c r="P620" s="2710"/>
      <c r="Q620" s="2710"/>
      <c r="R620" s="2710"/>
      <c r="S620" s="2710"/>
      <c r="T620" s="2710"/>
      <c r="U620" s="2710"/>
      <c r="V620" s="2710"/>
      <c r="W620" s="2710"/>
      <c r="X620" s="2710"/>
      <c r="Y620" s="2710"/>
      <c r="Z620" s="2710"/>
      <c r="AA620" s="2710"/>
      <c r="AB620" s="2710"/>
      <c r="AC620" s="2710"/>
      <c r="AD620" s="2710"/>
      <c r="AE620" s="2710"/>
      <c r="AF620" s="2710"/>
      <c r="AG620" s="2710"/>
      <c r="AH620" s="2710"/>
      <c r="AI620" s="2710"/>
      <c r="AJ620" s="2710"/>
      <c r="AK620" s="2710"/>
      <c r="AL620" s="2710"/>
      <c r="AM620" s="2710"/>
      <c r="AN620" s="2710"/>
      <c r="AO620" s="2710"/>
      <c r="AP620" s="2710"/>
      <c r="AQ620" s="2710"/>
      <c r="AR620" s="2710"/>
      <c r="AS620" s="2710"/>
      <c r="AT620" s="2710"/>
      <c r="AU620" s="2710"/>
      <c r="AV620" s="2710"/>
      <c r="AW620" s="2710"/>
      <c r="AX620" s="2710"/>
      <c r="AY620" s="2710"/>
      <c r="AZ620" s="2710"/>
      <c r="BA620" s="2710"/>
      <c r="BB620" s="2710"/>
      <c r="BC620" s="2710"/>
      <c r="BD620" s="2710"/>
      <c r="BE620" s="2710"/>
      <c r="BF620" s="2710"/>
      <c r="BG620" s="2710"/>
      <c r="BH620" s="2710"/>
      <c r="BI620" s="2710"/>
      <c r="BJ620" s="2710"/>
      <c r="BK620" s="2710"/>
      <c r="BL620" s="2710"/>
      <c r="BM620" s="2710"/>
      <c r="BN620" s="2710"/>
      <c r="BO620" s="2710"/>
      <c r="BP620" s="2710"/>
      <c r="BQ620" s="2710"/>
      <c r="BR620" s="2710"/>
      <c r="BS620" s="2710"/>
      <c r="BT620" s="2710"/>
    </row>
    <row r="621" spans="1:72" x14ac:dyDescent="0.25">
      <c r="A621" s="2710"/>
      <c r="B621" s="2710"/>
      <c r="C621" s="2710"/>
      <c r="D621" s="2710"/>
      <c r="E621" s="2710"/>
      <c r="F621" s="2710"/>
      <c r="G621" s="2710"/>
      <c r="H621" s="2710"/>
      <c r="I621" s="2710"/>
      <c r="J621" s="2710"/>
      <c r="K621" s="2710"/>
      <c r="L621" s="2710"/>
      <c r="M621" s="2710"/>
      <c r="N621" s="2710"/>
      <c r="O621" s="2710"/>
      <c r="P621" s="2710"/>
      <c r="Q621" s="2710"/>
      <c r="R621" s="2710"/>
      <c r="S621" s="2710"/>
      <c r="T621" s="2710"/>
      <c r="U621" s="2710"/>
      <c r="V621" s="2710"/>
      <c r="W621" s="2710"/>
      <c r="X621" s="2710"/>
      <c r="Y621" s="2710"/>
      <c r="Z621" s="2710"/>
      <c r="AA621" s="2710"/>
      <c r="AB621" s="2710"/>
      <c r="AC621" s="2710"/>
      <c r="AD621" s="2710"/>
      <c r="AE621" s="2710"/>
      <c r="AF621" s="2710"/>
      <c r="AG621" s="2710"/>
      <c r="AH621" s="2710"/>
      <c r="AI621" s="2710"/>
      <c r="AJ621" s="2710"/>
      <c r="AK621" s="2710"/>
      <c r="AL621" s="2710"/>
      <c r="AM621" s="2710"/>
      <c r="AN621" s="2710"/>
      <c r="AO621" s="2710"/>
      <c r="AP621" s="2710"/>
      <c r="AQ621" s="2710"/>
      <c r="AR621" s="2710"/>
      <c r="AS621" s="2710"/>
      <c r="AT621" s="2710"/>
      <c r="AU621" s="2710"/>
      <c r="AV621" s="2710"/>
      <c r="AW621" s="2710"/>
      <c r="AX621" s="2710"/>
      <c r="AY621" s="2710"/>
      <c r="AZ621" s="2710"/>
      <c r="BA621" s="2710"/>
      <c r="BB621" s="2710"/>
      <c r="BC621" s="2710"/>
      <c r="BD621" s="2710"/>
      <c r="BE621" s="2710"/>
      <c r="BF621" s="2710"/>
      <c r="BG621" s="2710"/>
      <c r="BH621" s="2710"/>
      <c r="BI621" s="2710"/>
      <c r="BJ621" s="2710"/>
      <c r="BK621" s="2710"/>
      <c r="BL621" s="2710"/>
      <c r="BM621" s="2710"/>
      <c r="BN621" s="2710"/>
      <c r="BO621" s="2710"/>
      <c r="BP621" s="2710"/>
      <c r="BQ621" s="2710"/>
      <c r="BR621" s="2710"/>
      <c r="BS621" s="2710"/>
      <c r="BT621" s="2710"/>
    </row>
    <row r="622" spans="1:72" x14ac:dyDescent="0.25">
      <c r="A622" s="2710"/>
      <c r="B622" s="2710"/>
      <c r="C622" s="2710"/>
      <c r="D622" s="2710"/>
      <c r="E622" s="2710"/>
      <c r="F622" s="2710"/>
      <c r="G622" s="2710"/>
      <c r="H622" s="2710"/>
      <c r="I622" s="2710"/>
      <c r="J622" s="2710"/>
      <c r="K622" s="2710"/>
      <c r="L622" s="2710"/>
      <c r="M622" s="2710"/>
      <c r="N622" s="2710"/>
      <c r="O622" s="2710"/>
      <c r="P622" s="2710"/>
      <c r="Q622" s="2710"/>
      <c r="R622" s="2710"/>
      <c r="S622" s="2710"/>
      <c r="T622" s="2710"/>
      <c r="U622" s="2710"/>
      <c r="V622" s="2710"/>
      <c r="W622" s="2710"/>
      <c r="X622" s="2710"/>
      <c r="Y622" s="2710"/>
      <c r="Z622" s="2710"/>
      <c r="AA622" s="2710"/>
      <c r="AB622" s="2710"/>
      <c r="AC622" s="2710"/>
      <c r="AD622" s="2710"/>
      <c r="AE622" s="2710"/>
      <c r="AF622" s="2710"/>
      <c r="AG622" s="2710"/>
      <c r="AH622" s="2710"/>
      <c r="AI622" s="2710"/>
      <c r="AJ622" s="2710"/>
      <c r="AK622" s="2710"/>
      <c r="AL622" s="2710"/>
      <c r="AM622" s="2710"/>
      <c r="AN622" s="2710"/>
      <c r="AO622" s="2710"/>
      <c r="AP622" s="2710"/>
      <c r="AQ622" s="2710"/>
      <c r="AR622" s="2710"/>
      <c r="AS622" s="2710"/>
      <c r="AT622" s="2710"/>
      <c r="AU622" s="2710"/>
      <c r="AV622" s="2710"/>
      <c r="AW622" s="2710"/>
      <c r="AX622" s="2710"/>
      <c r="AY622" s="2710"/>
      <c r="AZ622" s="2710"/>
      <c r="BA622" s="2710"/>
      <c r="BB622" s="2710"/>
      <c r="BC622" s="2710"/>
      <c r="BD622" s="2710"/>
      <c r="BE622" s="2710"/>
      <c r="BF622" s="2710"/>
      <c r="BG622" s="2710"/>
      <c r="BH622" s="2710"/>
      <c r="BI622" s="2710"/>
      <c r="BJ622" s="2710"/>
      <c r="BK622" s="2710"/>
      <c r="BL622" s="2710"/>
      <c r="BM622" s="2710"/>
      <c r="BN622" s="2710"/>
      <c r="BO622" s="2710"/>
      <c r="BP622" s="2710"/>
      <c r="BQ622" s="2710"/>
      <c r="BR622" s="2710"/>
      <c r="BS622" s="2710"/>
      <c r="BT622" s="2710"/>
    </row>
    <row r="623" spans="1:72" x14ac:dyDescent="0.25">
      <c r="A623" s="2710"/>
      <c r="B623" s="2710"/>
      <c r="C623" s="2710"/>
      <c r="D623" s="2710"/>
      <c r="E623" s="2710"/>
      <c r="F623" s="2710"/>
      <c r="G623" s="2710"/>
      <c r="H623" s="2710"/>
      <c r="I623" s="2710"/>
      <c r="J623" s="2710"/>
      <c r="K623" s="2710"/>
      <c r="L623" s="2710"/>
      <c r="M623" s="2710"/>
      <c r="N623" s="2710"/>
      <c r="O623" s="2710"/>
      <c r="P623" s="2710"/>
      <c r="Q623" s="2710"/>
      <c r="R623" s="2710"/>
      <c r="S623" s="2710"/>
      <c r="T623" s="2710"/>
      <c r="U623" s="2710"/>
      <c r="V623" s="2710"/>
      <c r="W623" s="2710"/>
      <c r="X623" s="2710"/>
      <c r="Y623" s="2710"/>
      <c r="Z623" s="2710"/>
      <c r="AA623" s="2710"/>
      <c r="AB623" s="2710"/>
      <c r="AC623" s="2710"/>
      <c r="AD623" s="2710"/>
      <c r="AE623" s="2710"/>
      <c r="AF623" s="2710"/>
      <c r="AG623" s="2710"/>
      <c r="AH623" s="2710"/>
      <c r="AI623" s="2710"/>
      <c r="AJ623" s="2710"/>
      <c r="AK623" s="2710"/>
      <c r="AL623" s="2710"/>
      <c r="AM623" s="2710"/>
      <c r="AN623" s="2710"/>
      <c r="AO623" s="2710"/>
      <c r="AP623" s="2710"/>
      <c r="AQ623" s="2710"/>
      <c r="AR623" s="2710"/>
      <c r="AS623" s="2710"/>
      <c r="AT623" s="2710"/>
      <c r="AU623" s="2710"/>
      <c r="AV623" s="2710"/>
      <c r="AW623" s="2710"/>
      <c r="AX623" s="2710"/>
      <c r="AY623" s="2710"/>
      <c r="AZ623" s="2710"/>
      <c r="BA623" s="2710"/>
      <c r="BB623" s="2710"/>
      <c r="BC623" s="2710"/>
      <c r="BD623" s="2710"/>
      <c r="BE623" s="2710"/>
      <c r="BF623" s="2710"/>
      <c r="BG623" s="2710"/>
      <c r="BH623" s="2710"/>
      <c r="BI623" s="2710"/>
      <c r="BJ623" s="2710"/>
      <c r="BK623" s="2710"/>
      <c r="BL623" s="2710"/>
      <c r="BM623" s="2710"/>
      <c r="BN623" s="2710"/>
      <c r="BO623" s="2710"/>
      <c r="BP623" s="2710"/>
      <c r="BQ623" s="2710"/>
      <c r="BR623" s="2710"/>
      <c r="BS623" s="2710"/>
      <c r="BT623" s="2710"/>
    </row>
    <row r="624" spans="1:72" x14ac:dyDescent="0.25">
      <c r="A624" s="2710"/>
      <c r="B624" s="2710"/>
      <c r="C624" s="2710"/>
      <c r="D624" s="2710"/>
      <c r="E624" s="2710"/>
      <c r="F624" s="2710"/>
      <c r="G624" s="2710"/>
      <c r="H624" s="2710"/>
      <c r="I624" s="2710"/>
      <c r="J624" s="2710"/>
      <c r="K624" s="2710"/>
      <c r="L624" s="2710"/>
      <c r="M624" s="2710"/>
      <c r="N624" s="2710"/>
      <c r="O624" s="2710"/>
      <c r="P624" s="2710"/>
      <c r="Q624" s="2710"/>
      <c r="R624" s="2710"/>
      <c r="S624" s="2710"/>
      <c r="T624" s="2710"/>
      <c r="U624" s="2710"/>
      <c r="V624" s="2710"/>
      <c r="W624" s="2710"/>
      <c r="X624" s="2710"/>
      <c r="Y624" s="2710"/>
      <c r="Z624" s="2710"/>
      <c r="AA624" s="2710"/>
      <c r="AB624" s="2710"/>
      <c r="AC624" s="2710"/>
      <c r="AD624" s="2710"/>
      <c r="AE624" s="2710"/>
      <c r="AF624" s="2710"/>
      <c r="AG624" s="2710"/>
      <c r="AH624" s="2710"/>
      <c r="AI624" s="2710"/>
      <c r="AJ624" s="2710"/>
      <c r="AK624" s="2710"/>
      <c r="AL624" s="2710"/>
      <c r="AM624" s="2710"/>
      <c r="AN624" s="2710"/>
      <c r="AO624" s="2710"/>
      <c r="AP624" s="2710"/>
      <c r="AQ624" s="2710"/>
      <c r="AR624" s="2710"/>
      <c r="AS624" s="2710"/>
      <c r="AT624" s="2710"/>
      <c r="AU624" s="2710"/>
      <c r="AV624" s="2710"/>
      <c r="AW624" s="2710"/>
      <c r="AX624" s="2710"/>
      <c r="AY624" s="2710"/>
      <c r="AZ624" s="2710"/>
      <c r="BA624" s="2710"/>
      <c r="BB624" s="2710"/>
      <c r="BC624" s="2710"/>
      <c r="BD624" s="2710"/>
      <c r="BE624" s="2710"/>
      <c r="BF624" s="2710"/>
      <c r="BG624" s="2710"/>
      <c r="BH624" s="2710"/>
      <c r="BI624" s="2710"/>
      <c r="BJ624" s="2710"/>
      <c r="BK624" s="2710"/>
      <c r="BL624" s="2710"/>
      <c r="BM624" s="2710"/>
      <c r="BN624" s="2710"/>
      <c r="BO624" s="2710"/>
      <c r="BP624" s="2710"/>
      <c r="BQ624" s="2710"/>
      <c r="BR624" s="2710"/>
      <c r="BS624" s="2710"/>
      <c r="BT624" s="2710"/>
    </row>
    <row r="625" spans="1:72" x14ac:dyDescent="0.25">
      <c r="A625" s="2710"/>
      <c r="B625" s="2710"/>
      <c r="C625" s="2710"/>
      <c r="D625" s="2710"/>
      <c r="E625" s="2710"/>
      <c r="F625" s="2710"/>
      <c r="G625" s="2710"/>
      <c r="H625" s="2710"/>
      <c r="I625" s="2710"/>
      <c r="J625" s="2710"/>
      <c r="K625" s="2710"/>
      <c r="L625" s="2710"/>
      <c r="M625" s="2710"/>
      <c r="N625" s="2710"/>
      <c r="O625" s="2710"/>
      <c r="P625" s="2710"/>
      <c r="Q625" s="2710"/>
      <c r="R625" s="2710"/>
      <c r="S625" s="2710"/>
      <c r="T625" s="2710"/>
      <c r="U625" s="2710"/>
      <c r="V625" s="2710"/>
      <c r="W625" s="2710"/>
      <c r="X625" s="2710"/>
      <c r="Y625" s="2710"/>
      <c r="Z625" s="2710"/>
      <c r="AA625" s="2710"/>
      <c r="AB625" s="2710"/>
      <c r="AC625" s="2710"/>
      <c r="AD625" s="2710"/>
      <c r="AE625" s="2710"/>
      <c r="AF625" s="2710"/>
      <c r="AG625" s="2710"/>
      <c r="AH625" s="2710"/>
      <c r="AI625" s="2710"/>
      <c r="AJ625" s="2710"/>
      <c r="AK625" s="2710"/>
      <c r="AL625" s="2710"/>
      <c r="AM625" s="2710"/>
      <c r="AN625" s="2710"/>
      <c r="AO625" s="2710"/>
      <c r="AP625" s="2710"/>
      <c r="AQ625" s="2710"/>
      <c r="AR625" s="2710"/>
      <c r="AS625" s="2710"/>
      <c r="AT625" s="2710"/>
      <c r="AU625" s="2710"/>
      <c r="AV625" s="2710"/>
      <c r="AW625" s="2710"/>
      <c r="AX625" s="2710"/>
      <c r="AY625" s="2710"/>
      <c r="AZ625" s="2710"/>
      <c r="BA625" s="2710"/>
      <c r="BB625" s="2710"/>
      <c r="BC625" s="2710"/>
      <c r="BD625" s="2710"/>
      <c r="BE625" s="2710"/>
      <c r="BF625" s="2710"/>
      <c r="BG625" s="2710"/>
      <c r="BH625" s="2710"/>
      <c r="BI625" s="2710"/>
      <c r="BJ625" s="2710"/>
      <c r="BK625" s="2710"/>
      <c r="BL625" s="2710"/>
      <c r="BM625" s="2710"/>
      <c r="BN625" s="2710"/>
      <c r="BO625" s="2710"/>
      <c r="BP625" s="2710"/>
      <c r="BQ625" s="2710"/>
      <c r="BR625" s="2710"/>
      <c r="BS625" s="2710"/>
      <c r="BT625" s="2710"/>
    </row>
    <row r="626" spans="1:72" x14ac:dyDescent="0.25">
      <c r="A626" s="2710"/>
      <c r="B626" s="2710"/>
      <c r="C626" s="2710"/>
      <c r="D626" s="2710"/>
      <c r="E626" s="2710"/>
      <c r="F626" s="2710"/>
      <c r="G626" s="2710"/>
      <c r="H626" s="2710"/>
      <c r="I626" s="2710"/>
      <c r="J626" s="2710"/>
      <c r="K626" s="2710"/>
      <c r="L626" s="2710"/>
      <c r="M626" s="2710"/>
      <c r="N626" s="2710"/>
      <c r="O626" s="2710"/>
      <c r="P626" s="2710"/>
      <c r="Q626" s="2710"/>
      <c r="R626" s="2710"/>
      <c r="S626" s="2710"/>
      <c r="T626" s="2710"/>
      <c r="U626" s="2710"/>
      <c r="V626" s="2710"/>
      <c r="W626" s="2710"/>
      <c r="X626" s="2710"/>
      <c r="Y626" s="2710"/>
      <c r="Z626" s="2710"/>
      <c r="AA626" s="2710"/>
      <c r="AB626" s="2710"/>
      <c r="AC626" s="2710"/>
      <c r="AD626" s="2710"/>
      <c r="AE626" s="2710"/>
      <c r="AF626" s="2710"/>
      <c r="AG626" s="2710"/>
      <c r="AH626" s="2710"/>
      <c r="AI626" s="2710"/>
      <c r="AJ626" s="2710"/>
      <c r="AK626" s="2710"/>
      <c r="AL626" s="2710"/>
      <c r="AM626" s="2710"/>
      <c r="AN626" s="2710"/>
      <c r="AO626" s="2710"/>
      <c r="AP626" s="2710"/>
      <c r="AQ626" s="2710"/>
      <c r="AR626" s="2710"/>
      <c r="AS626" s="2710"/>
      <c r="AT626" s="2710"/>
      <c r="AU626" s="2710"/>
      <c r="AV626" s="2710"/>
      <c r="AW626" s="2710"/>
      <c r="AX626" s="2710"/>
      <c r="AY626" s="2710"/>
      <c r="AZ626" s="2710"/>
      <c r="BA626" s="2710"/>
      <c r="BB626" s="2710"/>
      <c r="BC626" s="2710"/>
      <c r="BD626" s="2710"/>
      <c r="BE626" s="2710"/>
      <c r="BF626" s="2710"/>
      <c r="BG626" s="2710"/>
      <c r="BH626" s="2710"/>
      <c r="BI626" s="2710"/>
      <c r="BJ626" s="2710"/>
      <c r="BK626" s="2710"/>
      <c r="BL626" s="2710"/>
      <c r="BM626" s="2710"/>
      <c r="BN626" s="2710"/>
      <c r="BO626" s="2710"/>
      <c r="BP626" s="2710"/>
      <c r="BQ626" s="2710"/>
      <c r="BR626" s="2710"/>
      <c r="BS626" s="2710"/>
      <c r="BT626" s="2710"/>
    </row>
    <row r="627" spans="1:72" x14ac:dyDescent="0.25">
      <c r="A627" s="2710"/>
      <c r="B627" s="2710"/>
      <c r="C627" s="2710"/>
      <c r="D627" s="2710"/>
      <c r="E627" s="2710"/>
      <c r="F627" s="2710"/>
      <c r="G627" s="2710"/>
      <c r="H627" s="2710"/>
      <c r="I627" s="2710"/>
      <c r="J627" s="2710"/>
      <c r="K627" s="2710"/>
      <c r="L627" s="2710"/>
      <c r="M627" s="2710"/>
      <c r="N627" s="2710"/>
      <c r="O627" s="2710"/>
      <c r="P627" s="2710"/>
      <c r="Q627" s="2710"/>
      <c r="R627" s="2710"/>
      <c r="S627" s="2710"/>
      <c r="T627" s="2710"/>
      <c r="U627" s="2710"/>
      <c r="V627" s="2710"/>
      <c r="W627" s="2710"/>
      <c r="X627" s="2710"/>
      <c r="Y627" s="2710"/>
      <c r="Z627" s="2710"/>
      <c r="AA627" s="2710"/>
      <c r="AB627" s="2710"/>
      <c r="AC627" s="2710"/>
      <c r="AD627" s="2710"/>
      <c r="AE627" s="2710"/>
      <c r="AF627" s="2710"/>
      <c r="AG627" s="2710"/>
      <c r="AH627" s="2710"/>
      <c r="AI627" s="2710"/>
      <c r="AJ627" s="2710"/>
      <c r="AK627" s="2710"/>
      <c r="AL627" s="2710"/>
      <c r="AM627" s="2710"/>
      <c r="AN627" s="2710"/>
      <c r="AO627" s="2710"/>
      <c r="AP627" s="2710"/>
      <c r="AQ627" s="2710"/>
      <c r="AR627" s="2710"/>
      <c r="AS627" s="2710"/>
      <c r="AT627" s="2710"/>
      <c r="AU627" s="2710"/>
      <c r="AV627" s="2710"/>
      <c r="AW627" s="2710"/>
      <c r="AX627" s="2710"/>
      <c r="AY627" s="2710"/>
      <c r="AZ627" s="2710"/>
      <c r="BA627" s="2710"/>
      <c r="BB627" s="2710"/>
      <c r="BC627" s="2710"/>
      <c r="BD627" s="2710"/>
      <c r="BE627" s="2710"/>
      <c r="BF627" s="2710"/>
      <c r="BG627" s="2710"/>
      <c r="BH627" s="2710"/>
      <c r="BI627" s="2710"/>
      <c r="BJ627" s="2710"/>
      <c r="BK627" s="2710"/>
      <c r="BL627" s="2710"/>
      <c r="BM627" s="2710"/>
      <c r="BN627" s="2710"/>
      <c r="BO627" s="2710"/>
      <c r="BP627" s="2710"/>
      <c r="BQ627" s="2710"/>
      <c r="BR627" s="2710"/>
      <c r="BS627" s="2710"/>
      <c r="BT627" s="2710"/>
    </row>
    <row r="628" spans="1:72" x14ac:dyDescent="0.25">
      <c r="A628" s="2710"/>
      <c r="B628" s="2710"/>
      <c r="C628" s="2710"/>
      <c r="D628" s="2710"/>
      <c r="E628" s="2710"/>
      <c r="F628" s="2710"/>
      <c r="G628" s="2710"/>
      <c r="H628" s="2710"/>
      <c r="I628" s="2710"/>
      <c r="J628" s="2710"/>
      <c r="K628" s="2710"/>
      <c r="L628" s="2710"/>
      <c r="M628" s="2710"/>
      <c r="N628" s="2710"/>
      <c r="O628" s="2710"/>
      <c r="P628" s="2710"/>
      <c r="Q628" s="2710"/>
      <c r="R628" s="2710"/>
      <c r="S628" s="2710"/>
      <c r="T628" s="2710"/>
      <c r="U628" s="2710"/>
      <c r="V628" s="2710"/>
      <c r="W628" s="2710"/>
      <c r="X628" s="2710"/>
      <c r="Y628" s="2710"/>
      <c r="Z628" s="2710"/>
      <c r="AA628" s="2710"/>
      <c r="AB628" s="2710"/>
      <c r="AC628" s="2710"/>
      <c r="AD628" s="2710"/>
      <c r="AE628" s="2710"/>
      <c r="AF628" s="2710"/>
      <c r="AG628" s="2710"/>
      <c r="AH628" s="2710"/>
      <c r="AI628" s="2710"/>
      <c r="AJ628" s="2710"/>
      <c r="AK628" s="2710"/>
      <c r="AL628" s="2710"/>
      <c r="AM628" s="2710"/>
      <c r="AN628" s="2710"/>
      <c r="AO628" s="2710"/>
      <c r="AP628" s="2710"/>
      <c r="AQ628" s="2710"/>
      <c r="AR628" s="2710"/>
      <c r="AS628" s="2710"/>
      <c r="AT628" s="2710"/>
      <c r="AU628" s="2710"/>
      <c r="AV628" s="2710"/>
      <c r="AW628" s="2710"/>
      <c r="AX628" s="2710"/>
      <c r="AY628" s="2710"/>
      <c r="AZ628" s="2710"/>
      <c r="BA628" s="2710"/>
      <c r="BB628" s="2710"/>
      <c r="BC628" s="2710"/>
      <c r="BD628" s="2710"/>
      <c r="BE628" s="2710"/>
      <c r="BF628" s="2710"/>
      <c r="BG628" s="2710"/>
      <c r="BH628" s="2710"/>
      <c r="BI628" s="2710"/>
      <c r="BJ628" s="2710"/>
      <c r="BK628" s="2710"/>
      <c r="BL628" s="2710"/>
      <c r="BM628" s="2710"/>
      <c r="BN628" s="2710"/>
      <c r="BO628" s="2710"/>
      <c r="BP628" s="2710"/>
      <c r="BQ628" s="2710"/>
      <c r="BR628" s="2710"/>
      <c r="BS628" s="2710"/>
      <c r="BT628" s="2710"/>
    </row>
    <row r="629" spans="1:72" x14ac:dyDescent="0.25">
      <c r="A629" s="2710"/>
      <c r="B629" s="2710"/>
      <c r="C629" s="2710"/>
      <c r="D629" s="2710"/>
      <c r="E629" s="2710"/>
      <c r="F629" s="2710"/>
      <c r="G629" s="2710"/>
      <c r="H629" s="2710"/>
      <c r="I629" s="2710"/>
      <c r="J629" s="2710"/>
      <c r="K629" s="2710"/>
      <c r="L629" s="2710"/>
      <c r="M629" s="2710"/>
      <c r="N629" s="2710"/>
      <c r="O629" s="2710"/>
      <c r="P629" s="2710"/>
      <c r="Q629" s="2710"/>
      <c r="R629" s="2710"/>
      <c r="S629" s="2710"/>
      <c r="T629" s="2710"/>
      <c r="U629" s="2710"/>
      <c r="V629" s="2710"/>
      <c r="W629" s="2710"/>
      <c r="X629" s="2710"/>
      <c r="Y629" s="2710"/>
      <c r="Z629" s="2710"/>
      <c r="AA629" s="2710"/>
      <c r="AB629" s="2710"/>
      <c r="AC629" s="2710"/>
      <c r="AD629" s="2710"/>
      <c r="AE629" s="2710"/>
      <c r="AF629" s="2710"/>
      <c r="AG629" s="2710"/>
      <c r="AH629" s="2710"/>
      <c r="AI629" s="2710"/>
      <c r="AJ629" s="2710"/>
      <c r="AK629" s="2710"/>
      <c r="AL629" s="2710"/>
      <c r="AM629" s="2710"/>
      <c r="AN629" s="2710"/>
      <c r="AO629" s="2710"/>
      <c r="AP629" s="2710"/>
      <c r="AQ629" s="2710"/>
      <c r="AR629" s="2710"/>
      <c r="AS629" s="2710"/>
      <c r="AT629" s="2710"/>
      <c r="AU629" s="2710"/>
      <c r="AV629" s="2710"/>
      <c r="AW629" s="2710"/>
      <c r="AX629" s="2710"/>
      <c r="AY629" s="2710"/>
      <c r="AZ629" s="2710"/>
      <c r="BA629" s="2710"/>
      <c r="BB629" s="2710"/>
      <c r="BC629" s="2710"/>
      <c r="BD629" s="2710"/>
      <c r="BE629" s="2710"/>
      <c r="BF629" s="2710"/>
      <c r="BG629" s="2710"/>
      <c r="BH629" s="2710"/>
      <c r="BI629" s="2710"/>
      <c r="BJ629" s="2710"/>
      <c r="BK629" s="2710"/>
      <c r="BL629" s="2710"/>
      <c r="BM629" s="2710"/>
      <c r="BN629" s="2710"/>
      <c r="BO629" s="2710"/>
      <c r="BP629" s="2710"/>
      <c r="BQ629" s="2710"/>
      <c r="BR629" s="2710"/>
      <c r="BS629" s="2710"/>
      <c r="BT629" s="2710"/>
    </row>
    <row r="630" spans="1:72" x14ac:dyDescent="0.25">
      <c r="A630" s="2710"/>
      <c r="B630" s="2710"/>
      <c r="C630" s="2710"/>
      <c r="D630" s="2710"/>
      <c r="E630" s="2710"/>
      <c r="F630" s="2710"/>
      <c r="G630" s="2710"/>
      <c r="H630" s="2710"/>
      <c r="I630" s="2710"/>
      <c r="J630" s="2710"/>
      <c r="K630" s="2710"/>
      <c r="L630" s="2710"/>
      <c r="M630" s="2710"/>
      <c r="N630" s="2710"/>
      <c r="O630" s="2710"/>
      <c r="P630" s="2710"/>
      <c r="Q630" s="2710"/>
      <c r="R630" s="2710"/>
      <c r="S630" s="2710"/>
      <c r="T630" s="2710"/>
      <c r="U630" s="2710"/>
      <c r="V630" s="2710"/>
      <c r="W630" s="2710"/>
      <c r="X630" s="2710"/>
      <c r="Y630" s="2710"/>
      <c r="Z630" s="2710"/>
      <c r="AA630" s="2710"/>
      <c r="AB630" s="2710"/>
      <c r="AC630" s="2710"/>
      <c r="AD630" s="2710"/>
      <c r="AE630" s="2710"/>
      <c r="AF630" s="2710"/>
      <c r="AG630" s="2710"/>
      <c r="AH630" s="2710"/>
      <c r="AI630" s="2710"/>
      <c r="AJ630" s="2710"/>
      <c r="AK630" s="2710"/>
      <c r="AL630" s="2710"/>
      <c r="AM630" s="2710"/>
      <c r="AN630" s="2710"/>
      <c r="AO630" s="2710"/>
      <c r="AP630" s="2710"/>
      <c r="AQ630" s="2710"/>
      <c r="AR630" s="2710"/>
      <c r="AS630" s="2710"/>
      <c r="AT630" s="2710"/>
      <c r="AU630" s="2710"/>
      <c r="AV630" s="2710"/>
      <c r="AW630" s="2710"/>
      <c r="AX630" s="2710"/>
      <c r="AY630" s="2710"/>
      <c r="AZ630" s="2710"/>
      <c r="BA630" s="2710"/>
      <c r="BB630" s="2710"/>
      <c r="BC630" s="2710"/>
      <c r="BD630" s="2710"/>
      <c r="BE630" s="2710"/>
      <c r="BF630" s="2710"/>
      <c r="BG630" s="2710"/>
      <c r="BH630" s="2710"/>
      <c r="BI630" s="2710"/>
      <c r="BJ630" s="2710"/>
      <c r="BK630" s="2710"/>
      <c r="BL630" s="2710"/>
      <c r="BM630" s="2710"/>
      <c r="BN630" s="2710"/>
      <c r="BO630" s="2710"/>
      <c r="BP630" s="2710"/>
      <c r="BQ630" s="2710"/>
      <c r="BR630" s="2710"/>
      <c r="BS630" s="2710"/>
      <c r="BT630" s="2710"/>
    </row>
    <row r="631" spans="1:72" x14ac:dyDescent="0.25">
      <c r="A631" s="2710"/>
      <c r="B631" s="2710"/>
      <c r="C631" s="2710"/>
      <c r="D631" s="2710"/>
      <c r="E631" s="2710"/>
      <c r="F631" s="2710"/>
      <c r="G631" s="2710"/>
      <c r="H631" s="2710"/>
      <c r="I631" s="2710"/>
      <c r="J631" s="2710"/>
      <c r="K631" s="2710"/>
      <c r="L631" s="2710"/>
      <c r="M631" s="2710"/>
      <c r="N631" s="2710"/>
      <c r="O631" s="2710"/>
      <c r="P631" s="2710"/>
      <c r="Q631" s="2710"/>
      <c r="R631" s="2710"/>
      <c r="S631" s="2710"/>
      <c r="T631" s="2710"/>
      <c r="U631" s="2710"/>
      <c r="V631" s="2710"/>
      <c r="W631" s="2710"/>
      <c r="X631" s="2710"/>
      <c r="Y631" s="2710"/>
      <c r="Z631" s="2710"/>
      <c r="AA631" s="2710"/>
      <c r="AB631" s="2710"/>
      <c r="AC631" s="2710"/>
      <c r="AD631" s="2710"/>
      <c r="AE631" s="2710"/>
      <c r="AF631" s="2710"/>
      <c r="AG631" s="2710"/>
      <c r="AH631" s="2710"/>
      <c r="AI631" s="2710"/>
      <c r="AJ631" s="2710"/>
      <c r="AK631" s="2710"/>
      <c r="AL631" s="2710"/>
      <c r="AM631" s="2710"/>
      <c r="AN631" s="2710"/>
      <c r="AO631" s="2710"/>
      <c r="AP631" s="2710"/>
      <c r="AQ631" s="2710"/>
      <c r="AR631" s="2710"/>
      <c r="AS631" s="2710"/>
      <c r="AT631" s="2710"/>
      <c r="AU631" s="2710"/>
      <c r="AV631" s="2710"/>
      <c r="AW631" s="2710"/>
      <c r="AX631" s="2710"/>
      <c r="AY631" s="2710"/>
      <c r="AZ631" s="2710"/>
      <c r="BA631" s="2710"/>
      <c r="BB631" s="2710"/>
      <c r="BC631" s="2710"/>
      <c r="BD631" s="2710"/>
      <c r="BE631" s="2710"/>
      <c r="BF631" s="2710"/>
      <c r="BG631" s="2710"/>
      <c r="BH631" s="2710"/>
      <c r="BI631" s="2710"/>
      <c r="BJ631" s="2710"/>
      <c r="BK631" s="2710"/>
      <c r="BL631" s="2710"/>
      <c r="BM631" s="2710"/>
      <c r="BN631" s="2710"/>
      <c r="BO631" s="2710"/>
      <c r="BP631" s="2710"/>
      <c r="BQ631" s="2710"/>
      <c r="BR631" s="2710"/>
      <c r="BS631" s="2710"/>
      <c r="BT631" s="2710"/>
    </row>
    <row r="632" spans="1:72" x14ac:dyDescent="0.25">
      <c r="A632" s="2710"/>
      <c r="B632" s="2710"/>
      <c r="C632" s="2710"/>
      <c r="D632" s="2710"/>
      <c r="E632" s="2710"/>
      <c r="F632" s="2710"/>
      <c r="G632" s="2710"/>
      <c r="H632" s="2710"/>
      <c r="I632" s="2710"/>
      <c r="J632" s="2710"/>
      <c r="K632" s="2710"/>
      <c r="L632" s="2710"/>
      <c r="M632" s="2710"/>
      <c r="N632" s="2710"/>
      <c r="O632" s="2710"/>
      <c r="P632" s="2710"/>
      <c r="Q632" s="2710"/>
      <c r="R632" s="2710"/>
      <c r="S632" s="2710"/>
      <c r="T632" s="2710"/>
      <c r="U632" s="2710"/>
      <c r="V632" s="2710"/>
      <c r="W632" s="2710"/>
      <c r="X632" s="2710"/>
      <c r="Y632" s="2710"/>
      <c r="Z632" s="2710"/>
      <c r="AA632" s="2710"/>
      <c r="AB632" s="2710"/>
      <c r="AC632" s="2710"/>
      <c r="AD632" s="2710"/>
      <c r="AE632" s="2710"/>
      <c r="AF632" s="2710"/>
      <c r="AG632" s="2710"/>
      <c r="AH632" s="2710"/>
      <c r="AI632" s="2710"/>
      <c r="AJ632" s="2710"/>
      <c r="AK632" s="2710"/>
      <c r="AL632" s="2710"/>
      <c r="AM632" s="2710"/>
      <c r="AN632" s="2710"/>
      <c r="AO632" s="2710"/>
      <c r="AP632" s="2710"/>
      <c r="AQ632" s="2710"/>
      <c r="AR632" s="2710"/>
      <c r="AS632" s="2710"/>
      <c r="AT632" s="2710"/>
      <c r="AU632" s="2710"/>
      <c r="AV632" s="2710"/>
      <c r="AW632" s="2710"/>
      <c r="AX632" s="2710"/>
      <c r="AY632" s="2710"/>
      <c r="AZ632" s="2710"/>
      <c r="BA632" s="2710"/>
      <c r="BB632" s="2710"/>
      <c r="BC632" s="2710"/>
      <c r="BD632" s="2710"/>
      <c r="BE632" s="2710"/>
      <c r="BF632" s="2710"/>
      <c r="BG632" s="2710"/>
      <c r="BH632" s="2710"/>
      <c r="BI632" s="2710"/>
      <c r="BJ632" s="2710"/>
      <c r="BK632" s="2710"/>
      <c r="BL632" s="2710"/>
      <c r="BM632" s="2710"/>
      <c r="BN632" s="2710"/>
      <c r="BO632" s="2710"/>
      <c r="BP632" s="2710"/>
      <c r="BQ632" s="2710"/>
      <c r="BR632" s="2710"/>
      <c r="BS632" s="2710"/>
      <c r="BT632" s="2710"/>
    </row>
    <row r="633" spans="1:72" x14ac:dyDescent="0.25">
      <c r="A633" s="2710"/>
      <c r="B633" s="2710"/>
      <c r="C633" s="2710"/>
      <c r="D633" s="2710"/>
      <c r="E633" s="2710"/>
      <c r="F633" s="2710"/>
      <c r="G633" s="2710"/>
      <c r="H633" s="2710"/>
      <c r="I633" s="2710"/>
      <c r="J633" s="2710"/>
      <c r="K633" s="2710"/>
      <c r="L633" s="2710"/>
      <c r="M633" s="2710"/>
      <c r="N633" s="2710"/>
      <c r="O633" s="2710"/>
      <c r="P633" s="2710"/>
      <c r="Q633" s="2710"/>
      <c r="R633" s="2710"/>
      <c r="S633" s="2710"/>
      <c r="T633" s="2710"/>
      <c r="U633" s="2710"/>
      <c r="V633" s="2710"/>
      <c r="W633" s="2710"/>
      <c r="X633" s="2710"/>
      <c r="Y633" s="2710"/>
      <c r="Z633" s="2710"/>
      <c r="AA633" s="2710"/>
      <c r="AB633" s="2710"/>
      <c r="AC633" s="2710"/>
      <c r="AD633" s="2710"/>
      <c r="AE633" s="2710"/>
      <c r="AF633" s="2710"/>
      <c r="AG633" s="2710"/>
      <c r="AH633" s="2710"/>
      <c r="AI633" s="2710"/>
      <c r="AJ633" s="2710"/>
      <c r="AK633" s="2710"/>
      <c r="AL633" s="2710"/>
      <c r="AM633" s="2710"/>
      <c r="AN633" s="2710"/>
      <c r="AO633" s="2710"/>
      <c r="AP633" s="2710"/>
      <c r="AQ633" s="2710"/>
      <c r="AR633" s="2710"/>
      <c r="AS633" s="2710"/>
      <c r="AT633" s="2710"/>
      <c r="AU633" s="2710"/>
      <c r="AV633" s="2710"/>
      <c r="AW633" s="2710"/>
      <c r="AX633" s="2710"/>
      <c r="AY633" s="2710"/>
      <c r="AZ633" s="2710"/>
      <c r="BA633" s="2710"/>
      <c r="BB633" s="2710"/>
      <c r="BC633" s="2710"/>
      <c r="BD633" s="2710"/>
      <c r="BE633" s="2710"/>
      <c r="BF633" s="2710"/>
      <c r="BG633" s="2710"/>
      <c r="BH633" s="2710"/>
      <c r="BI633" s="2710"/>
      <c r="BJ633" s="2710"/>
      <c r="BK633" s="2710"/>
      <c r="BL633" s="2710"/>
      <c r="BM633" s="2710"/>
      <c r="BN633" s="2710"/>
      <c r="BO633" s="2710"/>
      <c r="BP633" s="2710"/>
      <c r="BQ633" s="2710"/>
      <c r="BR633" s="2710"/>
      <c r="BS633" s="2710"/>
      <c r="BT633" s="2710"/>
    </row>
    <row r="634" spans="1:72" x14ac:dyDescent="0.25">
      <c r="A634" s="2710"/>
      <c r="B634" s="2710"/>
      <c r="C634" s="2710"/>
      <c r="D634" s="2710"/>
      <c r="E634" s="2710"/>
      <c r="F634" s="2710"/>
      <c r="G634" s="2710"/>
      <c r="H634" s="2710"/>
      <c r="I634" s="2710"/>
      <c r="J634" s="2710"/>
      <c r="K634" s="2710"/>
      <c r="L634" s="2710"/>
      <c r="M634" s="2710"/>
      <c r="N634" s="2710"/>
      <c r="O634" s="2710"/>
      <c r="P634" s="2710"/>
      <c r="Q634" s="2710"/>
      <c r="R634" s="2710"/>
      <c r="S634" s="2710"/>
      <c r="T634" s="2710"/>
      <c r="U634" s="2710"/>
      <c r="V634" s="2710"/>
      <c r="W634" s="2710"/>
      <c r="X634" s="2710"/>
      <c r="Y634" s="2710"/>
      <c r="Z634" s="2710"/>
      <c r="AA634" s="2710"/>
      <c r="AB634" s="2710"/>
      <c r="AC634" s="2710"/>
      <c r="AD634" s="2710"/>
      <c r="AE634" s="2710"/>
      <c r="AF634" s="2710"/>
      <c r="AG634" s="2710"/>
      <c r="AH634" s="2710"/>
      <c r="AI634" s="2710"/>
      <c r="AJ634" s="2710"/>
      <c r="AK634" s="2710"/>
      <c r="AL634" s="2710"/>
      <c r="AM634" s="2710"/>
      <c r="AN634" s="2710"/>
      <c r="AO634" s="2710"/>
      <c r="AP634" s="2710"/>
      <c r="AQ634" s="2710"/>
      <c r="AR634" s="2710"/>
      <c r="AS634" s="2710"/>
      <c r="AT634" s="2710"/>
      <c r="AU634" s="2710"/>
      <c r="AV634" s="2710"/>
      <c r="AW634" s="2710"/>
      <c r="AX634" s="2710"/>
      <c r="AY634" s="2710"/>
      <c r="AZ634" s="2710"/>
      <c r="BA634" s="2710"/>
      <c r="BB634" s="2710"/>
      <c r="BC634" s="2710"/>
      <c r="BD634" s="2710"/>
      <c r="BE634" s="2710"/>
      <c r="BF634" s="2710"/>
      <c r="BG634" s="2710"/>
      <c r="BH634" s="2710"/>
      <c r="BI634" s="2710"/>
      <c r="BJ634" s="2710"/>
      <c r="BK634" s="2710"/>
      <c r="BL634" s="2710"/>
      <c r="BM634" s="2710"/>
      <c r="BN634" s="2710"/>
      <c r="BO634" s="2710"/>
      <c r="BP634" s="2710"/>
      <c r="BQ634" s="2710"/>
      <c r="BR634" s="2710"/>
      <c r="BS634" s="2710"/>
      <c r="BT634" s="2710"/>
    </row>
    <row r="635" spans="1:72" x14ac:dyDescent="0.25">
      <c r="A635" s="2710"/>
      <c r="B635" s="2710"/>
      <c r="C635" s="2710"/>
      <c r="D635" s="2710"/>
      <c r="E635" s="2710"/>
      <c r="F635" s="2710"/>
      <c r="G635" s="2710"/>
      <c r="H635" s="2710"/>
      <c r="I635" s="2710"/>
      <c r="J635" s="2710"/>
      <c r="K635" s="2710"/>
      <c r="L635" s="2710"/>
      <c r="M635" s="2710"/>
      <c r="N635" s="2710"/>
      <c r="O635" s="2710"/>
      <c r="P635" s="2710"/>
      <c r="Q635" s="2710"/>
      <c r="R635" s="2710"/>
      <c r="S635" s="2710"/>
      <c r="T635" s="2710"/>
      <c r="U635" s="2710"/>
      <c r="V635" s="2710"/>
      <c r="W635" s="2710"/>
      <c r="X635" s="2710"/>
      <c r="Y635" s="2710"/>
      <c r="Z635" s="2710"/>
      <c r="AA635" s="2710"/>
      <c r="AB635" s="2710"/>
      <c r="AC635" s="2710"/>
      <c r="AD635" s="2710"/>
      <c r="AE635" s="2710"/>
      <c r="AF635" s="2710"/>
      <c r="AG635" s="2710"/>
      <c r="AH635" s="2710"/>
      <c r="AI635" s="2710"/>
      <c r="AJ635" s="2710"/>
      <c r="AK635" s="2710"/>
      <c r="AL635" s="2710"/>
      <c r="AM635" s="2710"/>
      <c r="AN635" s="2710"/>
      <c r="AO635" s="2710"/>
      <c r="AP635" s="2710"/>
      <c r="AQ635" s="2710"/>
      <c r="AR635" s="2710"/>
      <c r="AS635" s="2710"/>
      <c r="AT635" s="2710"/>
      <c r="AU635" s="2710"/>
      <c r="AV635" s="2710"/>
      <c r="AW635" s="2710"/>
      <c r="AX635" s="2710"/>
      <c r="AY635" s="2710"/>
      <c r="AZ635" s="2710"/>
      <c r="BA635" s="2710"/>
      <c r="BB635" s="2710"/>
      <c r="BC635" s="2710"/>
      <c r="BD635" s="2710"/>
      <c r="BE635" s="2710"/>
      <c r="BF635" s="2710"/>
      <c r="BG635" s="2710"/>
      <c r="BH635" s="2710"/>
      <c r="BI635" s="2710"/>
      <c r="BJ635" s="2710"/>
      <c r="BK635" s="2710"/>
      <c r="BL635" s="2710"/>
      <c r="BM635" s="2710"/>
      <c r="BN635" s="2710"/>
      <c r="BO635" s="2710"/>
      <c r="BP635" s="2710"/>
      <c r="BQ635" s="2710"/>
      <c r="BR635" s="2710"/>
      <c r="BS635" s="2710"/>
      <c r="BT635" s="2710"/>
    </row>
    <row r="636" spans="1:72" x14ac:dyDescent="0.25">
      <c r="A636" s="2710"/>
      <c r="B636" s="2710"/>
      <c r="C636" s="2710"/>
      <c r="D636" s="2710"/>
      <c r="E636" s="2710"/>
      <c r="F636" s="2710"/>
      <c r="G636" s="2710"/>
      <c r="H636" s="2710"/>
      <c r="I636" s="2710"/>
      <c r="J636" s="2710"/>
      <c r="K636" s="2710"/>
      <c r="L636" s="2710"/>
      <c r="M636" s="2710"/>
      <c r="N636" s="2710"/>
      <c r="O636" s="2710"/>
      <c r="P636" s="2710"/>
      <c r="Q636" s="2710"/>
      <c r="R636" s="2710"/>
      <c r="S636" s="2710"/>
      <c r="T636" s="2710"/>
      <c r="U636" s="2710"/>
      <c r="V636" s="2710"/>
      <c r="W636" s="2710"/>
      <c r="X636" s="2710"/>
      <c r="Y636" s="2710"/>
      <c r="Z636" s="2710"/>
      <c r="AA636" s="2710"/>
      <c r="AB636" s="2710"/>
      <c r="AC636" s="2710"/>
      <c r="AD636" s="2710"/>
      <c r="AE636" s="2710"/>
      <c r="AF636" s="2710"/>
      <c r="AG636" s="2710"/>
      <c r="AH636" s="2710"/>
      <c r="AI636" s="2710"/>
      <c r="AJ636" s="2710"/>
      <c r="AK636" s="2710"/>
      <c r="AL636" s="2710"/>
      <c r="AM636" s="2710"/>
      <c r="AN636" s="2710"/>
      <c r="AO636" s="2710"/>
      <c r="AP636" s="2710"/>
      <c r="AQ636" s="2710"/>
      <c r="AR636" s="2710"/>
      <c r="AS636" s="2710"/>
      <c r="AT636" s="2710"/>
      <c r="AU636" s="2710"/>
      <c r="AV636" s="2710"/>
      <c r="AW636" s="2710"/>
      <c r="AX636" s="2710"/>
      <c r="AY636" s="2710"/>
      <c r="AZ636" s="2710"/>
      <c r="BA636" s="2710"/>
      <c r="BB636" s="2710"/>
      <c r="BC636" s="2710"/>
      <c r="BD636" s="2710"/>
      <c r="BE636" s="2710"/>
      <c r="BF636" s="2710"/>
      <c r="BG636" s="2710"/>
      <c r="BH636" s="2710"/>
      <c r="BI636" s="2710"/>
      <c r="BJ636" s="2710"/>
      <c r="BK636" s="2710"/>
      <c r="BL636" s="2710"/>
      <c r="BM636" s="2710"/>
      <c r="BN636" s="2710"/>
      <c r="BO636" s="2710"/>
      <c r="BP636" s="2710"/>
      <c r="BQ636" s="2710"/>
      <c r="BR636" s="2710"/>
      <c r="BS636" s="2710"/>
      <c r="BT636" s="2710"/>
    </row>
    <row r="637" spans="1:72" x14ac:dyDescent="0.25">
      <c r="A637" s="2710"/>
      <c r="B637" s="2710"/>
      <c r="C637" s="2710"/>
      <c r="D637" s="2710"/>
      <c r="E637" s="2710"/>
      <c r="F637" s="2710"/>
      <c r="G637" s="2710"/>
      <c r="H637" s="2710"/>
      <c r="I637" s="2710"/>
      <c r="J637" s="2710"/>
      <c r="K637" s="2710"/>
      <c r="L637" s="2710"/>
      <c r="M637" s="2710"/>
      <c r="N637" s="2710"/>
      <c r="O637" s="2710"/>
      <c r="P637" s="2710"/>
      <c r="Q637" s="2710"/>
      <c r="R637" s="2710"/>
      <c r="S637" s="2710"/>
      <c r="T637" s="2710"/>
      <c r="U637" s="2710"/>
      <c r="V637" s="2710"/>
      <c r="W637" s="2710"/>
      <c r="X637" s="2710"/>
      <c r="Y637" s="2710"/>
      <c r="Z637" s="2710"/>
      <c r="AA637" s="2710"/>
      <c r="AB637" s="2710"/>
      <c r="AC637" s="2710"/>
      <c r="AD637" s="2710"/>
      <c r="AE637" s="2710"/>
      <c r="AF637" s="2710"/>
      <c r="AG637" s="2710"/>
      <c r="AH637" s="2710"/>
      <c r="AI637" s="2710"/>
      <c r="AJ637" s="2710"/>
      <c r="AK637" s="2710"/>
      <c r="AL637" s="2710"/>
      <c r="AM637" s="2710"/>
      <c r="AN637" s="2710"/>
      <c r="AO637" s="2710"/>
      <c r="AP637" s="2710"/>
      <c r="AQ637" s="2710"/>
      <c r="AR637" s="2710"/>
      <c r="AS637" s="2710"/>
      <c r="AT637" s="2710"/>
      <c r="AU637" s="2710"/>
      <c r="AV637" s="2710"/>
      <c r="AW637" s="2710"/>
      <c r="AX637" s="2710"/>
      <c r="AY637" s="2710"/>
      <c r="AZ637" s="2710"/>
      <c r="BA637" s="2710"/>
      <c r="BB637" s="2710"/>
      <c r="BC637" s="2710"/>
      <c r="BD637" s="2710"/>
      <c r="BE637" s="2710"/>
      <c r="BF637" s="2710"/>
      <c r="BG637" s="2710"/>
      <c r="BH637" s="2710"/>
      <c r="BI637" s="2710"/>
      <c r="BJ637" s="2710"/>
      <c r="BK637" s="2710"/>
      <c r="BL637" s="2710"/>
      <c r="BM637" s="2710"/>
      <c r="BN637" s="2710"/>
      <c r="BO637" s="2710"/>
      <c r="BP637" s="2710"/>
      <c r="BQ637" s="2710"/>
      <c r="BR637" s="2710"/>
      <c r="BS637" s="2710"/>
      <c r="BT637" s="2710"/>
    </row>
    <row r="638" spans="1:72" x14ac:dyDescent="0.25">
      <c r="A638" s="2710"/>
      <c r="B638" s="2710"/>
      <c r="C638" s="2710"/>
      <c r="D638" s="2710"/>
      <c r="E638" s="2710"/>
      <c r="F638" s="2710"/>
      <c r="G638" s="2710"/>
      <c r="H638" s="2710"/>
      <c r="I638" s="2710"/>
      <c r="J638" s="2710"/>
      <c r="K638" s="2710"/>
      <c r="L638" s="2710"/>
      <c r="M638" s="2710"/>
      <c r="N638" s="2710"/>
      <c r="O638" s="2710"/>
      <c r="P638" s="2710"/>
      <c r="Q638" s="2710"/>
      <c r="R638" s="2710"/>
      <c r="S638" s="2710"/>
      <c r="T638" s="2710"/>
      <c r="U638" s="2710"/>
      <c r="V638" s="2710"/>
      <c r="W638" s="2710"/>
      <c r="X638" s="2710"/>
      <c r="Y638" s="2710"/>
      <c r="Z638" s="2710"/>
      <c r="AA638" s="2710"/>
      <c r="AB638" s="2710"/>
      <c r="AC638" s="2710"/>
      <c r="AD638" s="2710"/>
      <c r="AE638" s="2710"/>
      <c r="AF638" s="2710"/>
      <c r="AG638" s="2710"/>
      <c r="AH638" s="2710"/>
      <c r="AI638" s="2710"/>
      <c r="AJ638" s="2710"/>
      <c r="AK638" s="2710"/>
      <c r="AL638" s="2710"/>
      <c r="AM638" s="2710"/>
      <c r="AN638" s="2710"/>
      <c r="AO638" s="2710"/>
      <c r="AP638" s="2710"/>
      <c r="AQ638" s="2710"/>
      <c r="AR638" s="2710"/>
      <c r="AS638" s="2710"/>
      <c r="AT638" s="2710"/>
      <c r="AU638" s="2710"/>
      <c r="AV638" s="2710"/>
      <c r="AW638" s="2710"/>
      <c r="AX638" s="2710"/>
      <c r="AY638" s="2710"/>
      <c r="AZ638" s="2710"/>
      <c r="BA638" s="2710"/>
      <c r="BB638" s="2710"/>
      <c r="BC638" s="2710"/>
      <c r="BD638" s="2710"/>
      <c r="BE638" s="2710"/>
      <c r="BF638" s="2710"/>
      <c r="BG638" s="2710"/>
      <c r="BH638" s="2710"/>
      <c r="BI638" s="2710"/>
      <c r="BJ638" s="2710"/>
      <c r="BK638" s="2710"/>
      <c r="BL638" s="2710"/>
      <c r="BM638" s="2710"/>
      <c r="BN638" s="2710"/>
      <c r="BO638" s="2710"/>
      <c r="BP638" s="2710"/>
      <c r="BQ638" s="2710"/>
      <c r="BR638" s="2710"/>
      <c r="BS638" s="2710"/>
      <c r="BT638" s="2710"/>
    </row>
    <row r="639" spans="1:72" x14ac:dyDescent="0.25">
      <c r="A639" s="2710"/>
      <c r="B639" s="2710"/>
      <c r="C639" s="2710"/>
      <c r="D639" s="2710"/>
      <c r="E639" s="2710"/>
      <c r="F639" s="2710"/>
      <c r="G639" s="2710"/>
      <c r="H639" s="2710"/>
      <c r="I639" s="2710"/>
      <c r="J639" s="2710"/>
      <c r="K639" s="2710"/>
      <c r="L639" s="2710"/>
      <c r="M639" s="2710"/>
      <c r="N639" s="2710"/>
      <c r="O639" s="2710"/>
      <c r="P639" s="2710"/>
      <c r="Q639" s="2710"/>
      <c r="R639" s="2710"/>
      <c r="S639" s="2710"/>
      <c r="T639" s="2710"/>
      <c r="U639" s="2710"/>
      <c r="V639" s="2710"/>
      <c r="W639" s="2710"/>
      <c r="X639" s="2710"/>
      <c r="Y639" s="2710"/>
      <c r="Z639" s="2710"/>
      <c r="AA639" s="2710"/>
      <c r="AB639" s="2710"/>
      <c r="AC639" s="2710"/>
      <c r="AD639" s="2710"/>
      <c r="AE639" s="2710"/>
      <c r="AF639" s="2710"/>
      <c r="AG639" s="2710"/>
      <c r="AH639" s="2710"/>
      <c r="AI639" s="2710"/>
      <c r="AJ639" s="2710"/>
      <c r="AK639" s="2710"/>
      <c r="AL639" s="2710"/>
      <c r="AM639" s="2710"/>
      <c r="AN639" s="2710"/>
      <c r="AO639" s="2710"/>
      <c r="AP639" s="2710"/>
      <c r="AQ639" s="2710"/>
      <c r="AR639" s="2710"/>
      <c r="AS639" s="2710"/>
      <c r="AT639" s="2710"/>
      <c r="AU639" s="2710"/>
      <c r="AV639" s="2710"/>
      <c r="AW639" s="2710"/>
      <c r="AX639" s="2710"/>
      <c r="AY639" s="2710"/>
      <c r="AZ639" s="2710"/>
      <c r="BA639" s="2710"/>
      <c r="BB639" s="2710"/>
      <c r="BC639" s="2710"/>
      <c r="BD639" s="2710"/>
      <c r="BE639" s="2710"/>
      <c r="BF639" s="2710"/>
      <c r="BG639" s="2710"/>
      <c r="BH639" s="2710"/>
      <c r="BI639" s="2710"/>
      <c r="BJ639" s="2710"/>
      <c r="BK639" s="2710"/>
      <c r="BL639" s="2710"/>
      <c r="BM639" s="2710"/>
      <c r="BN639" s="2710"/>
      <c r="BO639" s="2710"/>
      <c r="BP639" s="2710"/>
      <c r="BQ639" s="2710"/>
      <c r="BR639" s="2710"/>
      <c r="BS639" s="2710"/>
      <c r="BT639" s="2710"/>
    </row>
    <row r="640" spans="1:72" x14ac:dyDescent="0.25">
      <c r="A640" s="2710"/>
      <c r="B640" s="2710"/>
      <c r="C640" s="2710"/>
      <c r="D640" s="2710"/>
      <c r="E640" s="2710"/>
      <c r="F640" s="2710"/>
      <c r="G640" s="2710"/>
      <c r="H640" s="2710"/>
      <c r="I640" s="2710"/>
      <c r="J640" s="2710"/>
      <c r="K640" s="2710"/>
      <c r="L640" s="2710"/>
      <c r="M640" s="2710"/>
      <c r="N640" s="2710"/>
      <c r="O640" s="2710"/>
      <c r="P640" s="2710"/>
      <c r="Q640" s="2710"/>
      <c r="R640" s="2710"/>
      <c r="S640" s="2710"/>
      <c r="T640" s="2710"/>
      <c r="U640" s="2710"/>
      <c r="V640" s="2710"/>
      <c r="W640" s="2710"/>
      <c r="X640" s="2710"/>
      <c r="Y640" s="2710"/>
      <c r="Z640" s="2710"/>
      <c r="AA640" s="2710"/>
      <c r="AB640" s="2710"/>
      <c r="AC640" s="2710"/>
      <c r="AD640" s="2710"/>
      <c r="AE640" s="2710"/>
      <c r="AF640" s="2710"/>
      <c r="AG640" s="2710"/>
      <c r="AH640" s="2710"/>
      <c r="AI640" s="2710"/>
      <c r="AJ640" s="2710"/>
      <c r="AK640" s="2710"/>
      <c r="AL640" s="2710"/>
      <c r="AM640" s="2710"/>
      <c r="AN640" s="2710"/>
      <c r="AO640" s="2710"/>
      <c r="AP640" s="2710"/>
      <c r="AQ640" s="2710"/>
      <c r="AR640" s="2710"/>
      <c r="AS640" s="2710"/>
      <c r="AT640" s="2710"/>
      <c r="AU640" s="2710"/>
      <c r="AV640" s="2710"/>
      <c r="AW640" s="2710"/>
      <c r="AX640" s="2710"/>
      <c r="AY640" s="2710"/>
      <c r="AZ640" s="2710"/>
      <c r="BA640" s="2710"/>
      <c r="BB640" s="2710"/>
      <c r="BC640" s="2710"/>
      <c r="BD640" s="2710"/>
      <c r="BE640" s="2710"/>
      <c r="BF640" s="2710"/>
      <c r="BG640" s="2710"/>
      <c r="BH640" s="2710"/>
      <c r="BI640" s="2710"/>
      <c r="BJ640" s="2710"/>
      <c r="BK640" s="2710"/>
      <c r="BL640" s="2710"/>
      <c r="BM640" s="2710"/>
      <c r="BN640" s="2710"/>
      <c r="BO640" s="2710"/>
      <c r="BP640" s="2710"/>
      <c r="BQ640" s="2710"/>
      <c r="BR640" s="2710"/>
      <c r="BS640" s="2710"/>
      <c r="BT640" s="2710"/>
    </row>
    <row r="641" spans="1:72" x14ac:dyDescent="0.25">
      <c r="A641" s="2710"/>
      <c r="B641" s="2710"/>
      <c r="C641" s="2710"/>
      <c r="D641" s="2710"/>
      <c r="E641" s="2710"/>
      <c r="F641" s="2710"/>
      <c r="G641" s="2710"/>
      <c r="H641" s="2710"/>
      <c r="I641" s="2710"/>
      <c r="J641" s="2710"/>
      <c r="K641" s="2710"/>
      <c r="L641" s="2710"/>
      <c r="M641" s="2710"/>
      <c r="N641" s="2710"/>
      <c r="O641" s="2710"/>
      <c r="P641" s="2710"/>
      <c r="Q641" s="2710"/>
      <c r="R641" s="2710"/>
      <c r="S641" s="2710"/>
      <c r="T641" s="2710"/>
      <c r="U641" s="2710"/>
      <c r="V641" s="2710"/>
      <c r="W641" s="2710"/>
      <c r="X641" s="2710"/>
      <c r="Y641" s="2710"/>
      <c r="Z641" s="2710"/>
      <c r="AA641" s="2710"/>
      <c r="AB641" s="2710"/>
      <c r="AC641" s="2710"/>
      <c r="AD641" s="2710"/>
      <c r="AE641" s="2710"/>
      <c r="AF641" s="2710"/>
      <c r="AG641" s="2710"/>
      <c r="AH641" s="2710"/>
      <c r="AI641" s="2710"/>
      <c r="AJ641" s="2710"/>
      <c r="AK641" s="2710"/>
      <c r="AL641" s="2710"/>
      <c r="AM641" s="2710"/>
      <c r="AN641" s="2710"/>
      <c r="AO641" s="2710"/>
      <c r="AP641" s="2710"/>
      <c r="AQ641" s="2710"/>
      <c r="AR641" s="2710"/>
      <c r="AS641" s="2710"/>
      <c r="AT641" s="2710"/>
      <c r="AU641" s="2710"/>
      <c r="AV641" s="2710"/>
      <c r="AW641" s="2710"/>
      <c r="AX641" s="2710"/>
      <c r="AY641" s="2710"/>
      <c r="AZ641" s="2710"/>
      <c r="BA641" s="2710"/>
      <c r="BB641" s="2710"/>
      <c r="BC641" s="2710"/>
      <c r="BD641" s="2710"/>
      <c r="BE641" s="2710"/>
      <c r="BF641" s="2710"/>
      <c r="BG641" s="2710"/>
      <c r="BH641" s="2710"/>
      <c r="BI641" s="2710"/>
      <c r="BJ641" s="2710"/>
      <c r="BK641" s="2710"/>
      <c r="BL641" s="2710"/>
      <c r="BM641" s="2710"/>
      <c r="BN641" s="2710"/>
      <c r="BO641" s="2710"/>
      <c r="BP641" s="2710"/>
      <c r="BQ641" s="2710"/>
      <c r="BR641" s="2710"/>
      <c r="BS641" s="2710"/>
      <c r="BT641" s="2710"/>
    </row>
    <row r="642" spans="1:72" x14ac:dyDescent="0.25">
      <c r="A642" s="2710"/>
      <c r="B642" s="2710"/>
      <c r="C642" s="2710"/>
      <c r="D642" s="2710"/>
      <c r="E642" s="2710"/>
      <c r="F642" s="2710"/>
      <c r="G642" s="2710"/>
      <c r="H642" s="2710"/>
      <c r="I642" s="2710"/>
      <c r="J642" s="2710"/>
      <c r="K642" s="2710"/>
      <c r="L642" s="2710"/>
      <c r="M642" s="2710"/>
      <c r="N642" s="2710"/>
      <c r="O642" s="2710"/>
      <c r="P642" s="2710"/>
      <c r="Q642" s="2710"/>
      <c r="R642" s="2710"/>
      <c r="S642" s="2710"/>
      <c r="T642" s="2710"/>
      <c r="U642" s="2710"/>
      <c r="V642" s="2710"/>
      <c r="W642" s="2710"/>
      <c r="X642" s="2710"/>
      <c r="Y642" s="2710"/>
      <c r="Z642" s="2710"/>
      <c r="AA642" s="2710"/>
      <c r="AB642" s="2710"/>
      <c r="AC642" s="2710"/>
      <c r="AD642" s="2710"/>
      <c r="AE642" s="2710"/>
      <c r="AF642" s="2710"/>
      <c r="AG642" s="2710"/>
      <c r="AH642" s="2710"/>
      <c r="AI642" s="2710"/>
      <c r="AJ642" s="2710"/>
      <c r="AK642" s="2710"/>
      <c r="AL642" s="2710"/>
      <c r="AM642" s="2710"/>
      <c r="AN642" s="2710"/>
      <c r="AO642" s="2710"/>
      <c r="AP642" s="2710"/>
      <c r="AQ642" s="2710"/>
      <c r="AR642" s="2710"/>
      <c r="AS642" s="2710"/>
      <c r="AT642" s="2710"/>
      <c r="AU642" s="2710"/>
      <c r="AV642" s="2710"/>
      <c r="AW642" s="2710"/>
      <c r="AX642" s="2710"/>
      <c r="AY642" s="2710"/>
      <c r="AZ642" s="2710"/>
      <c r="BA642" s="2710"/>
      <c r="BB642" s="2710"/>
      <c r="BC642" s="2710"/>
      <c r="BD642" s="2710"/>
      <c r="BE642" s="2710"/>
      <c r="BF642" s="2710"/>
      <c r="BG642" s="2710"/>
      <c r="BH642" s="2710"/>
      <c r="BI642" s="2710"/>
      <c r="BJ642" s="2710"/>
      <c r="BK642" s="2710"/>
      <c r="BL642" s="2710"/>
      <c r="BM642" s="2710"/>
      <c r="BN642" s="2710"/>
      <c r="BO642" s="2710"/>
      <c r="BP642" s="2710"/>
      <c r="BQ642" s="2710"/>
      <c r="BR642" s="2710"/>
      <c r="BS642" s="2710"/>
      <c r="BT642" s="2710"/>
    </row>
    <row r="643" spans="1:72" x14ac:dyDescent="0.25">
      <c r="A643" s="2710"/>
      <c r="B643" s="2710"/>
      <c r="C643" s="2710"/>
      <c r="D643" s="2710"/>
      <c r="E643" s="2710"/>
      <c r="F643" s="2710"/>
      <c r="G643" s="2710"/>
      <c r="H643" s="2710"/>
      <c r="I643" s="2710"/>
      <c r="J643" s="2710"/>
      <c r="K643" s="2710"/>
      <c r="L643" s="2710"/>
      <c r="M643" s="2710"/>
      <c r="N643" s="2710"/>
      <c r="O643" s="2710"/>
      <c r="P643" s="2710"/>
      <c r="Q643" s="2710"/>
      <c r="R643" s="2710"/>
      <c r="S643" s="2710"/>
      <c r="T643" s="2710"/>
      <c r="U643" s="2710"/>
      <c r="V643" s="2710"/>
      <c r="W643" s="2710"/>
      <c r="X643" s="2710"/>
      <c r="Y643" s="2710"/>
      <c r="Z643" s="2710"/>
      <c r="AA643" s="2710"/>
      <c r="AB643" s="2710"/>
      <c r="AC643" s="2710"/>
      <c r="AD643" s="2710"/>
      <c r="AE643" s="2710"/>
      <c r="AF643" s="2710"/>
      <c r="AG643" s="2710"/>
      <c r="AH643" s="2710"/>
      <c r="AI643" s="2710"/>
      <c r="AJ643" s="2710"/>
      <c r="AK643" s="2710"/>
      <c r="AL643" s="2710"/>
      <c r="AM643" s="2710"/>
      <c r="AN643" s="2710"/>
      <c r="AO643" s="2710"/>
      <c r="AP643" s="2710"/>
      <c r="AQ643" s="2710"/>
      <c r="AR643" s="2710"/>
      <c r="AS643" s="2710"/>
      <c r="AT643" s="2710"/>
      <c r="AU643" s="2710"/>
      <c r="AV643" s="2710"/>
      <c r="AW643" s="2710"/>
      <c r="AX643" s="2710"/>
      <c r="AY643" s="2710"/>
      <c r="AZ643" s="2710"/>
      <c r="BA643" s="2710"/>
      <c r="BB643" s="2710"/>
      <c r="BC643" s="2710"/>
      <c r="BD643" s="2710"/>
      <c r="BE643" s="2710"/>
      <c r="BF643" s="2710"/>
      <c r="BG643" s="2710"/>
      <c r="BH643" s="2710"/>
      <c r="BI643" s="2710"/>
      <c r="BJ643" s="2710"/>
      <c r="BK643" s="2710"/>
      <c r="BL643" s="2710"/>
      <c r="BM643" s="2710"/>
      <c r="BN643" s="2710"/>
      <c r="BO643" s="2710"/>
      <c r="BP643" s="2710"/>
      <c r="BQ643" s="2710"/>
      <c r="BR643" s="2710"/>
      <c r="BS643" s="2710"/>
      <c r="BT643" s="2710"/>
    </row>
    <row r="644" spans="1:72" x14ac:dyDescent="0.25">
      <c r="A644" s="2710"/>
      <c r="B644" s="2710"/>
      <c r="C644" s="2710"/>
      <c r="D644" s="2710"/>
      <c r="E644" s="2710"/>
      <c r="F644" s="2710"/>
      <c r="G644" s="2710"/>
      <c r="H644" s="2710"/>
      <c r="I644" s="2710"/>
      <c r="J644" s="2710"/>
      <c r="K644" s="2710"/>
      <c r="L644" s="2710"/>
      <c r="M644" s="2710"/>
      <c r="N644" s="2710"/>
      <c r="O644" s="2710"/>
      <c r="P644" s="2710"/>
      <c r="Q644" s="2710"/>
      <c r="R644" s="2710"/>
      <c r="S644" s="2710"/>
      <c r="T644" s="2710"/>
      <c r="U644" s="2710"/>
      <c r="V644" s="2710"/>
      <c r="W644" s="2710"/>
      <c r="X644" s="2710"/>
      <c r="Y644" s="2710"/>
      <c r="Z644" s="2710"/>
      <c r="AA644" s="2710"/>
      <c r="AB644" s="2710"/>
      <c r="AC644" s="2710"/>
      <c r="AD644" s="2710"/>
      <c r="AE644" s="2710"/>
      <c r="AF644" s="2710"/>
      <c r="AG644" s="2710"/>
      <c r="AH644" s="2710"/>
      <c r="AI644" s="2710"/>
      <c r="AJ644" s="2710"/>
      <c r="AK644" s="2710"/>
      <c r="AL644" s="2710"/>
      <c r="AM644" s="2710"/>
      <c r="AN644" s="2710"/>
      <c r="AO644" s="2710"/>
      <c r="AP644" s="2710"/>
      <c r="AQ644" s="2710"/>
      <c r="AR644" s="2710"/>
      <c r="AS644" s="2710"/>
      <c r="AT644" s="2710"/>
      <c r="AU644" s="2710"/>
      <c r="AV644" s="2710"/>
      <c r="AW644" s="2710"/>
      <c r="AX644" s="2710"/>
      <c r="AY644" s="2710"/>
      <c r="AZ644" s="2710"/>
      <c r="BA644" s="2710"/>
      <c r="BB644" s="2710"/>
      <c r="BC644" s="2710"/>
      <c r="BD644" s="2710"/>
      <c r="BE644" s="2710"/>
      <c r="BF644" s="2710"/>
      <c r="BG644" s="2710"/>
      <c r="BH644" s="2710"/>
      <c r="BI644" s="2710"/>
      <c r="BJ644" s="2710"/>
      <c r="BK644" s="2710"/>
      <c r="BL644" s="2710"/>
      <c r="BM644" s="2710"/>
      <c r="BN644" s="2710"/>
      <c r="BO644" s="2710"/>
      <c r="BP644" s="2710"/>
      <c r="BQ644" s="2710"/>
      <c r="BR644" s="2710"/>
      <c r="BS644" s="2710"/>
      <c r="BT644" s="2710"/>
    </row>
    <row r="645" spans="1:72" x14ac:dyDescent="0.25">
      <c r="A645" s="2710"/>
      <c r="B645" s="2710"/>
      <c r="C645" s="2710"/>
      <c r="D645" s="2710"/>
      <c r="E645" s="2710"/>
      <c r="F645" s="2710"/>
      <c r="G645" s="2710"/>
      <c r="H645" s="2710"/>
      <c r="I645" s="2710"/>
      <c r="J645" s="2710"/>
      <c r="K645" s="2710"/>
      <c r="L645" s="2710"/>
      <c r="M645" s="2710"/>
      <c r="N645" s="2710"/>
      <c r="O645" s="2710"/>
      <c r="P645" s="2710"/>
      <c r="Q645" s="2710"/>
      <c r="R645" s="2710"/>
      <c r="S645" s="2710"/>
      <c r="T645" s="2710"/>
      <c r="U645" s="2710"/>
      <c r="V645" s="2710"/>
      <c r="W645" s="2710"/>
      <c r="X645" s="2710"/>
      <c r="Y645" s="2710"/>
      <c r="Z645" s="2710"/>
      <c r="AA645" s="2710"/>
      <c r="AB645" s="2710"/>
      <c r="AC645" s="2710"/>
      <c r="AD645" s="2710"/>
      <c r="AE645" s="2710"/>
      <c r="AF645" s="2710"/>
      <c r="AG645" s="2710"/>
      <c r="AH645" s="2710"/>
      <c r="AI645" s="2710"/>
      <c r="AJ645" s="2710"/>
      <c r="AK645" s="2710"/>
      <c r="AL645" s="2710"/>
      <c r="AM645" s="2710"/>
      <c r="AN645" s="2710"/>
      <c r="AO645" s="2710"/>
      <c r="AP645" s="2710"/>
      <c r="AQ645" s="2710"/>
      <c r="AR645" s="2710"/>
      <c r="AS645" s="2710"/>
      <c r="AT645" s="2710"/>
      <c r="AU645" s="2710"/>
      <c r="AV645" s="2710"/>
      <c r="AW645" s="2710"/>
      <c r="AX645" s="2710"/>
      <c r="AY645" s="2710"/>
      <c r="AZ645" s="2710"/>
      <c r="BA645" s="2710"/>
      <c r="BB645" s="2710"/>
      <c r="BC645" s="2710"/>
      <c r="BD645" s="2710"/>
      <c r="BE645" s="2710"/>
      <c r="BF645" s="2710"/>
      <c r="BG645" s="2710"/>
      <c r="BH645" s="2710"/>
      <c r="BI645" s="2710"/>
      <c r="BJ645" s="2710"/>
      <c r="BK645" s="2710"/>
      <c r="BL645" s="2710"/>
      <c r="BM645" s="2710"/>
      <c r="BN645" s="2710"/>
      <c r="BO645" s="2710"/>
      <c r="BP645" s="2710"/>
      <c r="BQ645" s="2710"/>
      <c r="BR645" s="2710"/>
      <c r="BS645" s="2710"/>
      <c r="BT645" s="2710"/>
    </row>
    <row r="646" spans="1:72" x14ac:dyDescent="0.25">
      <c r="A646" s="2710"/>
      <c r="B646" s="2710"/>
      <c r="C646" s="2710"/>
      <c r="D646" s="2710"/>
      <c r="E646" s="2710"/>
      <c r="F646" s="2710"/>
      <c r="G646" s="2710"/>
      <c r="H646" s="2710"/>
      <c r="I646" s="2710"/>
      <c r="J646" s="2710"/>
      <c r="K646" s="2710"/>
      <c r="L646" s="2710"/>
      <c r="M646" s="2710"/>
      <c r="N646" s="2710"/>
      <c r="O646" s="2710"/>
      <c r="P646" s="2710"/>
      <c r="Q646" s="2710"/>
      <c r="R646" s="2710"/>
      <c r="S646" s="2710"/>
      <c r="T646" s="2710"/>
      <c r="U646" s="2710"/>
      <c r="V646" s="2710"/>
      <c r="W646" s="2710"/>
      <c r="X646" s="2710"/>
      <c r="Y646" s="2710"/>
      <c r="Z646" s="2710"/>
      <c r="AA646" s="2710"/>
      <c r="AB646" s="2710"/>
      <c r="AC646" s="2710"/>
      <c r="AD646" s="2710"/>
      <c r="AE646" s="2710"/>
      <c r="AF646" s="2710"/>
      <c r="AG646" s="2710"/>
      <c r="AH646" s="2710"/>
      <c r="AI646" s="2710"/>
      <c r="AJ646" s="2710"/>
      <c r="AK646" s="2710"/>
      <c r="AL646" s="2710"/>
      <c r="AM646" s="2710"/>
      <c r="AN646" s="2710"/>
      <c r="AO646" s="2710"/>
      <c r="AP646" s="2710"/>
      <c r="AQ646" s="2710"/>
      <c r="AR646" s="2710"/>
      <c r="AS646" s="2710"/>
      <c r="AT646" s="2710"/>
      <c r="AU646" s="2710"/>
      <c r="AV646" s="2710"/>
      <c r="AW646" s="2710"/>
      <c r="AX646" s="2710"/>
      <c r="AY646" s="2710"/>
      <c r="AZ646" s="2710"/>
      <c r="BA646" s="2710"/>
      <c r="BB646" s="2710"/>
      <c r="BC646" s="2710"/>
      <c r="BD646" s="2710"/>
      <c r="BE646" s="2710"/>
      <c r="BF646" s="2710"/>
      <c r="BG646" s="2710"/>
      <c r="BH646" s="2710"/>
      <c r="BI646" s="2710"/>
      <c r="BJ646" s="2710"/>
      <c r="BK646" s="2710"/>
      <c r="BL646" s="2710"/>
      <c r="BM646" s="2710"/>
      <c r="BN646" s="2710"/>
      <c r="BO646" s="2710"/>
      <c r="BP646" s="2710"/>
      <c r="BQ646" s="2710"/>
      <c r="BR646" s="2710"/>
      <c r="BS646" s="2710"/>
      <c r="BT646" s="2710"/>
    </row>
    <row r="647" spans="1:72" x14ac:dyDescent="0.25">
      <c r="A647" s="2710"/>
      <c r="B647" s="2710"/>
      <c r="C647" s="2710"/>
      <c r="D647" s="2710"/>
      <c r="E647" s="2710"/>
      <c r="F647" s="2710"/>
      <c r="G647" s="2710"/>
      <c r="H647" s="2710"/>
      <c r="I647" s="2710"/>
      <c r="J647" s="2710"/>
      <c r="K647" s="2710"/>
      <c r="L647" s="2710"/>
      <c r="M647" s="2710"/>
      <c r="N647" s="2710"/>
      <c r="O647" s="2710"/>
      <c r="P647" s="2710"/>
      <c r="Q647" s="2710"/>
      <c r="R647" s="2710"/>
      <c r="S647" s="2710"/>
      <c r="T647" s="2710"/>
      <c r="U647" s="2710"/>
      <c r="V647" s="2710"/>
      <c r="W647" s="2710"/>
      <c r="X647" s="2710"/>
      <c r="Y647" s="2710"/>
      <c r="Z647" s="2710"/>
      <c r="AA647" s="2710"/>
      <c r="AB647" s="2710"/>
      <c r="AC647" s="2710"/>
      <c r="AD647" s="2710"/>
      <c r="AE647" s="2710"/>
      <c r="AF647" s="2710"/>
      <c r="AG647" s="2710"/>
      <c r="AH647" s="2710"/>
      <c r="AI647" s="2710"/>
      <c r="AJ647" s="2710"/>
      <c r="AK647" s="2710"/>
      <c r="AL647" s="2710"/>
      <c r="AM647" s="2710"/>
      <c r="AN647" s="2710"/>
      <c r="AO647" s="2710"/>
      <c r="AP647" s="2710"/>
      <c r="AQ647" s="2710"/>
      <c r="AR647" s="2710"/>
      <c r="AS647" s="2710"/>
      <c r="AT647" s="2710"/>
      <c r="AU647" s="2710"/>
      <c r="AV647" s="2710"/>
      <c r="AW647" s="2710"/>
      <c r="AX647" s="2710"/>
      <c r="AY647" s="2710"/>
      <c r="AZ647" s="2710"/>
      <c r="BA647" s="2710"/>
      <c r="BB647" s="2710"/>
      <c r="BC647" s="2710"/>
      <c r="BD647" s="2710"/>
      <c r="BE647" s="2710"/>
      <c r="BF647" s="2710"/>
      <c r="BG647" s="2710"/>
      <c r="BH647" s="2710"/>
      <c r="BI647" s="2710"/>
      <c r="BJ647" s="2710"/>
      <c r="BK647" s="2710"/>
      <c r="BL647" s="2710"/>
      <c r="BM647" s="2710"/>
      <c r="BN647" s="2710"/>
      <c r="BO647" s="2710"/>
      <c r="BP647" s="2710"/>
      <c r="BQ647" s="2710"/>
      <c r="BR647" s="2710"/>
      <c r="BS647" s="2710"/>
      <c r="BT647" s="2710"/>
    </row>
    <row r="648" spans="1:72" x14ac:dyDescent="0.25">
      <c r="A648" s="2710"/>
      <c r="B648" s="2710"/>
      <c r="C648" s="2710"/>
      <c r="D648" s="2710"/>
      <c r="E648" s="2710"/>
      <c r="F648" s="2710"/>
      <c r="G648" s="2710"/>
      <c r="H648" s="2710"/>
      <c r="I648" s="2710"/>
      <c r="J648" s="2710"/>
      <c r="K648" s="2710"/>
      <c r="L648" s="2710"/>
      <c r="M648" s="2710"/>
      <c r="N648" s="2710"/>
      <c r="O648" s="2710"/>
      <c r="P648" s="2710"/>
      <c r="Q648" s="2710"/>
      <c r="R648" s="2710"/>
      <c r="S648" s="2710"/>
      <c r="T648" s="2710"/>
      <c r="U648" s="2710"/>
      <c r="V648" s="2710"/>
      <c r="W648" s="2710"/>
      <c r="X648" s="2710"/>
      <c r="Y648" s="2710"/>
      <c r="Z648" s="2710"/>
      <c r="AA648" s="2710"/>
      <c r="AB648" s="2710"/>
      <c r="AC648" s="2710"/>
      <c r="AD648" s="2710"/>
      <c r="AE648" s="2710"/>
      <c r="AF648" s="2710"/>
      <c r="AG648" s="2710"/>
      <c r="AH648" s="2710"/>
      <c r="AI648" s="2710"/>
      <c r="AJ648" s="2710"/>
      <c r="AK648" s="2710"/>
      <c r="AL648" s="2710"/>
      <c r="AM648" s="2710"/>
      <c r="AN648" s="2710"/>
      <c r="AO648" s="2710"/>
      <c r="AP648" s="2710"/>
      <c r="AQ648" s="2710"/>
      <c r="AR648" s="2710"/>
      <c r="AS648" s="2710"/>
      <c r="AT648" s="2710"/>
      <c r="AU648" s="2710"/>
      <c r="AV648" s="2710"/>
      <c r="AW648" s="2710"/>
      <c r="AX648" s="2710"/>
      <c r="AY648" s="2710"/>
      <c r="AZ648" s="2710"/>
      <c r="BA648" s="2710"/>
      <c r="BB648" s="2710"/>
      <c r="BC648" s="2710"/>
      <c r="BD648" s="2710"/>
      <c r="BE648" s="2710"/>
      <c r="BF648" s="2710"/>
      <c r="BG648" s="2710"/>
      <c r="BH648" s="2710"/>
      <c r="BI648" s="2710"/>
      <c r="BJ648" s="2710"/>
      <c r="BK648" s="2710"/>
      <c r="BL648" s="2710"/>
      <c r="BM648" s="2710"/>
      <c r="BN648" s="2710"/>
      <c r="BO648" s="2710"/>
      <c r="BP648" s="2710"/>
      <c r="BQ648" s="2710"/>
      <c r="BR648" s="2710"/>
      <c r="BS648" s="2710"/>
      <c r="BT648" s="2710"/>
    </row>
    <row r="649" spans="1:72" x14ac:dyDescent="0.25">
      <c r="A649" s="2710"/>
      <c r="B649" s="2710"/>
      <c r="C649" s="2710"/>
      <c r="D649" s="2710"/>
      <c r="E649" s="2710"/>
      <c r="F649" s="2710"/>
      <c r="G649" s="2710"/>
      <c r="H649" s="2710"/>
      <c r="I649" s="2710"/>
      <c r="J649" s="2710"/>
      <c r="K649" s="2710"/>
      <c r="L649" s="2710"/>
      <c r="M649" s="2710"/>
      <c r="N649" s="2710"/>
      <c r="O649" s="2710"/>
      <c r="P649" s="2710"/>
      <c r="Q649" s="2710"/>
      <c r="R649" s="2710"/>
      <c r="S649" s="2710"/>
      <c r="T649" s="2710"/>
      <c r="U649" s="2710"/>
      <c r="V649" s="2710"/>
      <c r="W649" s="2710"/>
      <c r="X649" s="2710"/>
      <c r="Y649" s="2710"/>
      <c r="Z649" s="2710"/>
      <c r="AA649" s="2710"/>
      <c r="AB649" s="2710"/>
      <c r="AC649" s="2710"/>
      <c r="AD649" s="2710"/>
      <c r="AE649" s="2710"/>
      <c r="AF649" s="2710"/>
      <c r="AG649" s="2710"/>
      <c r="AH649" s="2710"/>
      <c r="AI649" s="2710"/>
      <c r="AJ649" s="2710"/>
      <c r="AK649" s="2710"/>
      <c r="AL649" s="2710"/>
      <c r="AM649" s="2710"/>
      <c r="AN649" s="2710"/>
      <c r="AO649" s="2710"/>
      <c r="AP649" s="2710"/>
      <c r="AQ649" s="2710"/>
      <c r="AR649" s="2710"/>
      <c r="AS649" s="2710"/>
      <c r="AT649" s="2710"/>
      <c r="AU649" s="2710"/>
      <c r="AV649" s="2710"/>
      <c r="AW649" s="2710"/>
      <c r="AX649" s="2710"/>
      <c r="AY649" s="2710"/>
      <c r="AZ649" s="2710"/>
      <c r="BA649" s="2710"/>
      <c r="BB649" s="2710"/>
      <c r="BC649" s="2710"/>
      <c r="BD649" s="2710"/>
      <c r="BE649" s="2710"/>
      <c r="BF649" s="2710"/>
      <c r="BG649" s="2710"/>
      <c r="BH649" s="2710"/>
      <c r="BI649" s="2710"/>
      <c r="BJ649" s="2710"/>
      <c r="BK649" s="2710"/>
      <c r="BL649" s="2710"/>
      <c r="BM649" s="2710"/>
      <c r="BN649" s="2710"/>
      <c r="BO649" s="2710"/>
      <c r="BP649" s="2710"/>
      <c r="BQ649" s="2710"/>
      <c r="BR649" s="2710"/>
      <c r="BS649" s="2710"/>
      <c r="BT649" s="2710"/>
    </row>
    <row r="650" spans="1:72" x14ac:dyDescent="0.25">
      <c r="A650" s="2710"/>
      <c r="B650" s="2710"/>
      <c r="C650" s="2710"/>
      <c r="D650" s="2710"/>
      <c r="E650" s="2710"/>
      <c r="F650" s="2710"/>
      <c r="G650" s="2710"/>
      <c r="H650" s="2710"/>
      <c r="I650" s="2710"/>
      <c r="J650" s="2710"/>
      <c r="K650" s="2710"/>
      <c r="L650" s="2710"/>
      <c r="M650" s="2710"/>
      <c r="N650" s="2710"/>
      <c r="O650" s="2710"/>
      <c r="P650" s="2710"/>
      <c r="Q650" s="2710"/>
      <c r="R650" s="2710"/>
      <c r="S650" s="2710"/>
      <c r="T650" s="2710"/>
      <c r="U650" s="2710"/>
      <c r="V650" s="2710"/>
      <c r="W650" s="2710"/>
      <c r="X650" s="2710"/>
      <c r="Y650" s="2710"/>
      <c r="Z650" s="2710"/>
      <c r="AA650" s="2710"/>
      <c r="AB650" s="2710"/>
      <c r="AC650" s="2710"/>
      <c r="AD650" s="2710"/>
      <c r="AE650" s="2710"/>
      <c r="AF650" s="2710"/>
      <c r="AG650" s="2710"/>
      <c r="AH650" s="2710"/>
      <c r="AI650" s="2710"/>
      <c r="AJ650" s="2710"/>
      <c r="AK650" s="2710"/>
      <c r="AL650" s="2710"/>
      <c r="AM650" s="2710"/>
      <c r="AN650" s="2710"/>
      <c r="AO650" s="2710"/>
      <c r="AP650" s="2710"/>
      <c r="AQ650" s="2710"/>
      <c r="AR650" s="2710"/>
      <c r="AS650" s="2710"/>
      <c r="AT650" s="2710"/>
      <c r="AU650" s="2710"/>
      <c r="AV650" s="2710"/>
      <c r="AW650" s="2710"/>
      <c r="AX650" s="2710"/>
      <c r="AY650" s="2710"/>
      <c r="AZ650" s="2710"/>
      <c r="BA650" s="2710"/>
      <c r="BB650" s="2710"/>
      <c r="BC650" s="2710"/>
      <c r="BD650" s="2710"/>
      <c r="BE650" s="2710"/>
      <c r="BF650" s="2710"/>
      <c r="BG650" s="2710"/>
      <c r="BH650" s="2710"/>
      <c r="BI650" s="2710"/>
      <c r="BJ650" s="2710"/>
      <c r="BK650" s="2710"/>
      <c r="BL650" s="2710"/>
      <c r="BM650" s="2710"/>
      <c r="BN650" s="2710"/>
      <c r="BO650" s="2710"/>
      <c r="BP650" s="2710"/>
      <c r="BQ650" s="2710"/>
      <c r="BR650" s="2710"/>
      <c r="BS650" s="2710"/>
      <c r="BT650" s="2710"/>
    </row>
    <row r="651" spans="1:72" x14ac:dyDescent="0.25">
      <c r="A651" s="2710"/>
      <c r="B651" s="2710"/>
      <c r="C651" s="2710"/>
      <c r="D651" s="2710"/>
      <c r="E651" s="2710"/>
      <c r="F651" s="2710"/>
      <c r="G651" s="2710"/>
      <c r="H651" s="2710"/>
      <c r="I651" s="2710"/>
      <c r="J651" s="2710"/>
      <c r="K651" s="2710"/>
      <c r="L651" s="2710"/>
      <c r="M651" s="2710"/>
      <c r="N651" s="2710"/>
      <c r="O651" s="2710"/>
      <c r="P651" s="2710"/>
      <c r="Q651" s="2710"/>
      <c r="R651" s="2710"/>
      <c r="S651" s="2710"/>
      <c r="T651" s="2710"/>
      <c r="U651" s="2710"/>
      <c r="V651" s="2710"/>
      <c r="W651" s="2710"/>
      <c r="X651" s="2710"/>
      <c r="Y651" s="2710"/>
      <c r="Z651" s="2710"/>
      <c r="AA651" s="2710"/>
      <c r="AB651" s="2710"/>
      <c r="AC651" s="2710"/>
      <c r="AD651" s="2710"/>
      <c r="AE651" s="2710"/>
      <c r="AF651" s="2710"/>
      <c r="AG651" s="2710"/>
      <c r="AH651" s="2710"/>
      <c r="AI651" s="2710"/>
      <c r="AJ651" s="2710"/>
      <c r="AK651" s="2710"/>
      <c r="AL651" s="2710"/>
      <c r="AM651" s="2710"/>
      <c r="AN651" s="2710"/>
      <c r="AO651" s="2710"/>
      <c r="AP651" s="2710"/>
      <c r="AQ651" s="2710"/>
      <c r="AR651" s="2710"/>
      <c r="AS651" s="2710"/>
      <c r="AT651" s="2710"/>
      <c r="AU651" s="2710"/>
      <c r="AV651" s="2710"/>
      <c r="AW651" s="2710"/>
      <c r="AX651" s="2710"/>
      <c r="AY651" s="2710"/>
      <c r="AZ651" s="2710"/>
      <c r="BA651" s="2710"/>
      <c r="BB651" s="2710"/>
      <c r="BC651" s="2710"/>
      <c r="BD651" s="2710"/>
      <c r="BE651" s="2710"/>
      <c r="BF651" s="2710"/>
      <c r="BG651" s="2710"/>
      <c r="BH651" s="2710"/>
      <c r="BI651" s="2710"/>
      <c r="BJ651" s="2710"/>
      <c r="BK651" s="2710"/>
      <c r="BL651" s="2710"/>
      <c r="BM651" s="2710"/>
      <c r="BN651" s="2710"/>
      <c r="BO651" s="2710"/>
      <c r="BP651" s="2710"/>
      <c r="BQ651" s="2710"/>
      <c r="BR651" s="2710"/>
      <c r="BS651" s="2710"/>
      <c r="BT651" s="2710"/>
    </row>
    <row r="652" spans="1:72" x14ac:dyDescent="0.25">
      <c r="A652" s="2710"/>
      <c r="B652" s="2710"/>
      <c r="C652" s="2710"/>
      <c r="D652" s="2710"/>
      <c r="E652" s="2710"/>
      <c r="F652" s="2710"/>
      <c r="G652" s="2710"/>
      <c r="H652" s="2710"/>
      <c r="I652" s="2710"/>
      <c r="J652" s="2710"/>
      <c r="K652" s="2710"/>
      <c r="L652" s="2710"/>
      <c r="M652" s="2710"/>
      <c r="N652" s="2710"/>
      <c r="O652" s="2710"/>
      <c r="P652" s="2710"/>
      <c r="Q652" s="2710"/>
      <c r="R652" s="2710"/>
      <c r="S652" s="2710"/>
      <c r="T652" s="2710"/>
      <c r="U652" s="2710"/>
      <c r="V652" s="2710"/>
      <c r="W652" s="2710"/>
      <c r="X652" s="2710"/>
      <c r="Y652" s="2710"/>
      <c r="Z652" s="2710"/>
      <c r="AA652" s="2710"/>
      <c r="AB652" s="2710"/>
      <c r="AC652" s="2710"/>
      <c r="AD652" s="2710"/>
      <c r="AE652" s="2710"/>
      <c r="AF652" s="2710"/>
      <c r="AG652" s="2710"/>
      <c r="AH652" s="2710"/>
      <c r="AI652" s="2710"/>
      <c r="AJ652" s="2710"/>
      <c r="AK652" s="2710"/>
      <c r="AL652" s="2710"/>
      <c r="AM652" s="2710"/>
      <c r="AN652" s="2710"/>
      <c r="AO652" s="2710"/>
      <c r="AP652" s="2710"/>
      <c r="AQ652" s="2710"/>
      <c r="AR652" s="2710"/>
      <c r="AS652" s="2710"/>
      <c r="AT652" s="2710"/>
      <c r="AU652" s="2710"/>
      <c r="AV652" s="2710"/>
      <c r="AW652" s="2710"/>
      <c r="AX652" s="2710"/>
      <c r="AY652" s="2710"/>
      <c r="AZ652" s="2710"/>
      <c r="BA652" s="2710"/>
      <c r="BB652" s="2710"/>
      <c r="BC652" s="2710"/>
      <c r="BD652" s="2710"/>
      <c r="BE652" s="2710"/>
      <c r="BF652" s="2710"/>
      <c r="BG652" s="2710"/>
      <c r="BH652" s="2710"/>
      <c r="BI652" s="2710"/>
      <c r="BJ652" s="2710"/>
      <c r="BK652" s="2710"/>
      <c r="BL652" s="2710"/>
      <c r="BM652" s="2710"/>
      <c r="BN652" s="2710"/>
      <c r="BO652" s="2710"/>
      <c r="BP652" s="2710"/>
      <c r="BQ652" s="2710"/>
      <c r="BR652" s="2710"/>
      <c r="BS652" s="2710"/>
      <c r="BT652" s="2710"/>
    </row>
    <row r="653" spans="1:72" x14ac:dyDescent="0.25">
      <c r="A653" s="2710"/>
      <c r="B653" s="2710"/>
      <c r="C653" s="2710"/>
      <c r="D653" s="2710"/>
      <c r="E653" s="2710"/>
      <c r="F653" s="2710"/>
      <c r="G653" s="2710"/>
      <c r="H653" s="2710"/>
      <c r="I653" s="2710"/>
      <c r="J653" s="2710"/>
      <c r="K653" s="2710"/>
      <c r="L653" s="2710"/>
      <c r="M653" s="2710"/>
      <c r="N653" s="2710"/>
      <c r="O653" s="2710"/>
      <c r="P653" s="2710"/>
      <c r="Q653" s="2710"/>
      <c r="R653" s="2710"/>
      <c r="S653" s="2710"/>
      <c r="T653" s="2710"/>
      <c r="U653" s="2710"/>
      <c r="V653" s="2710"/>
      <c r="W653" s="2710"/>
      <c r="X653" s="2710"/>
      <c r="Y653" s="2710"/>
      <c r="Z653" s="2710"/>
      <c r="AA653" s="2710"/>
      <c r="AB653" s="2710"/>
      <c r="AC653" s="2710"/>
      <c r="AD653" s="2710"/>
      <c r="AE653" s="2710"/>
      <c r="AF653" s="2710"/>
      <c r="AG653" s="2710"/>
      <c r="AH653" s="2710"/>
      <c r="AI653" s="2710"/>
      <c r="AJ653" s="2710"/>
      <c r="AK653" s="2710"/>
      <c r="AL653" s="2710"/>
      <c r="AM653" s="2710"/>
      <c r="AN653" s="2710"/>
      <c r="AO653" s="2710"/>
      <c r="AP653" s="2710"/>
      <c r="AQ653" s="2710"/>
      <c r="AR653" s="2710"/>
      <c r="AS653" s="2710"/>
      <c r="AT653" s="2710"/>
      <c r="AU653" s="2710"/>
      <c r="AV653" s="2710"/>
      <c r="AW653" s="2710"/>
      <c r="AX653" s="2710"/>
      <c r="AY653" s="2710"/>
      <c r="AZ653" s="2710"/>
      <c r="BA653" s="2710"/>
      <c r="BB653" s="2710"/>
      <c r="BC653" s="2710"/>
      <c r="BD653" s="2710"/>
      <c r="BE653" s="2710"/>
      <c r="BF653" s="2710"/>
      <c r="BG653" s="2710"/>
      <c r="BH653" s="2710"/>
      <c r="BI653" s="2710"/>
      <c r="BJ653" s="2710"/>
      <c r="BK653" s="2710"/>
      <c r="BL653" s="2710"/>
      <c r="BM653" s="2710"/>
      <c r="BN653" s="2710"/>
      <c r="BO653" s="2710"/>
      <c r="BP653" s="2710"/>
      <c r="BQ653" s="2710"/>
      <c r="BR653" s="2710"/>
      <c r="BS653" s="2710"/>
      <c r="BT653" s="2710"/>
    </row>
    <row r="654" spans="1:72" x14ac:dyDescent="0.25">
      <c r="A654" s="2710"/>
      <c r="B654" s="2710"/>
      <c r="C654" s="2710"/>
      <c r="D654" s="2710"/>
      <c r="E654" s="2710"/>
      <c r="F654" s="2710"/>
      <c r="G654" s="2710"/>
      <c r="H654" s="2710"/>
      <c r="I654" s="2710"/>
      <c r="J654" s="2710"/>
      <c r="K654" s="2710"/>
      <c r="L654" s="2710"/>
      <c r="M654" s="2710"/>
      <c r="N654" s="2710"/>
      <c r="O654" s="2710"/>
      <c r="P654" s="2710"/>
      <c r="Q654" s="2710"/>
      <c r="R654" s="2710"/>
      <c r="S654" s="2710"/>
      <c r="T654" s="2710"/>
      <c r="U654" s="2710"/>
      <c r="V654" s="2710"/>
      <c r="W654" s="2710"/>
      <c r="X654" s="2710"/>
      <c r="Y654" s="2710"/>
      <c r="Z654" s="2710"/>
      <c r="AA654" s="2710"/>
      <c r="AB654" s="2710"/>
      <c r="AC654" s="2710"/>
      <c r="AD654" s="2710"/>
      <c r="AE654" s="2710"/>
      <c r="AF654" s="2710"/>
      <c r="AG654" s="2710"/>
      <c r="AH654" s="2710"/>
      <c r="AI654" s="2710"/>
      <c r="AJ654" s="2710"/>
      <c r="AK654" s="2710"/>
      <c r="AL654" s="2710"/>
      <c r="AM654" s="2710"/>
      <c r="AN654" s="2710"/>
      <c r="AO654" s="2710"/>
      <c r="AP654" s="2710"/>
      <c r="AQ654" s="2710"/>
      <c r="AR654" s="2710"/>
      <c r="AS654" s="2710"/>
      <c r="AT654" s="2710"/>
      <c r="AU654" s="2710"/>
      <c r="AV654" s="2710"/>
      <c r="AW654" s="2710"/>
      <c r="AX654" s="2710"/>
      <c r="AY654" s="2710"/>
      <c r="AZ654" s="2710"/>
      <c r="BA654" s="2710"/>
      <c r="BB654" s="2710"/>
      <c r="BC654" s="2710"/>
      <c r="BD654" s="2710"/>
      <c r="BE654" s="2710"/>
      <c r="BF654" s="2710"/>
      <c r="BG654" s="2710"/>
      <c r="BH654" s="2710"/>
      <c r="BI654" s="2710"/>
      <c r="BJ654" s="2710"/>
      <c r="BK654" s="2710"/>
      <c r="BL654" s="2710"/>
      <c r="BM654" s="2710"/>
      <c r="BN654" s="2710"/>
      <c r="BO654" s="2710"/>
      <c r="BP654" s="2710"/>
      <c r="BQ654" s="2710"/>
      <c r="BR654" s="2710"/>
      <c r="BS654" s="2710"/>
      <c r="BT654" s="2710"/>
    </row>
    <row r="655" spans="1:72" x14ac:dyDescent="0.25">
      <c r="A655" s="2710"/>
      <c r="B655" s="2710"/>
      <c r="C655" s="2710"/>
      <c r="D655" s="2710"/>
      <c r="E655" s="2710"/>
      <c r="F655" s="2710"/>
      <c r="G655" s="2710"/>
      <c r="H655" s="2710"/>
      <c r="I655" s="2710"/>
      <c r="J655" s="2710"/>
      <c r="K655" s="2710"/>
      <c r="L655" s="2710"/>
      <c r="M655" s="2710"/>
      <c r="N655" s="2710"/>
      <c r="O655" s="2710"/>
      <c r="P655" s="2710"/>
      <c r="Q655" s="2710"/>
      <c r="R655" s="2710"/>
      <c r="S655" s="2710"/>
      <c r="T655" s="2710"/>
      <c r="U655" s="2710"/>
      <c r="V655" s="2710"/>
      <c r="W655" s="2710"/>
      <c r="X655" s="2710"/>
      <c r="Y655" s="2710"/>
      <c r="Z655" s="2710"/>
      <c r="AA655" s="2710"/>
      <c r="AB655" s="2710"/>
      <c r="AC655" s="2710"/>
      <c r="AD655" s="2710"/>
      <c r="AE655" s="2710"/>
      <c r="AF655" s="2710"/>
      <c r="AG655" s="2710"/>
      <c r="AH655" s="2710"/>
      <c r="AI655" s="2710"/>
      <c r="AJ655" s="2710"/>
      <c r="AK655" s="2710"/>
      <c r="AL655" s="2710"/>
      <c r="AM655" s="2710"/>
      <c r="AN655" s="2710"/>
      <c r="AO655" s="2710"/>
      <c r="AP655" s="2710"/>
      <c r="AQ655" s="2710"/>
      <c r="AR655" s="2710"/>
      <c r="AS655" s="2710"/>
      <c r="AT655" s="2710"/>
      <c r="AU655" s="2710"/>
      <c r="AV655" s="2710"/>
      <c r="AW655" s="2710"/>
      <c r="AX655" s="2710"/>
      <c r="AY655" s="2710"/>
      <c r="AZ655" s="2710"/>
      <c r="BA655" s="2710"/>
      <c r="BB655" s="2710"/>
      <c r="BC655" s="2710"/>
      <c r="BD655" s="2710"/>
      <c r="BE655" s="2710"/>
      <c r="BF655" s="2710"/>
      <c r="BG655" s="2710"/>
      <c r="BH655" s="2710"/>
      <c r="BI655" s="2710"/>
      <c r="BJ655" s="2710"/>
      <c r="BK655" s="2710"/>
      <c r="BL655" s="2710"/>
      <c r="BM655" s="2710"/>
      <c r="BN655" s="2710"/>
      <c r="BO655" s="2710"/>
      <c r="BP655" s="2710"/>
      <c r="BQ655" s="2710"/>
      <c r="BR655" s="2710"/>
      <c r="BS655" s="2710"/>
      <c r="BT655" s="2710"/>
    </row>
    <row r="656" spans="1:72" x14ac:dyDescent="0.25">
      <c r="A656" s="2710"/>
      <c r="B656" s="2710"/>
      <c r="C656" s="2710"/>
      <c r="D656" s="2710"/>
      <c r="E656" s="2710"/>
      <c r="F656" s="2710"/>
      <c r="G656" s="2710"/>
      <c r="H656" s="2710"/>
      <c r="I656" s="2710"/>
      <c r="J656" s="2710"/>
      <c r="K656" s="2710"/>
      <c r="L656" s="2710"/>
      <c r="M656" s="2710"/>
      <c r="N656" s="2710"/>
      <c r="O656" s="2710"/>
      <c r="P656" s="2710"/>
      <c r="Q656" s="2710"/>
      <c r="R656" s="2710"/>
      <c r="S656" s="2710"/>
      <c r="T656" s="2710"/>
      <c r="U656" s="2710"/>
      <c r="V656" s="2710"/>
      <c r="W656" s="2710"/>
      <c r="X656" s="2710"/>
      <c r="Y656" s="2710"/>
      <c r="Z656" s="2710"/>
      <c r="AA656" s="2710"/>
      <c r="AB656" s="2710"/>
      <c r="AC656" s="2710"/>
      <c r="AD656" s="2710"/>
      <c r="AE656" s="2710"/>
      <c r="AF656" s="2710"/>
      <c r="AG656" s="2710"/>
      <c r="AH656" s="2710"/>
      <c r="AI656" s="2710"/>
      <c r="AJ656" s="2710"/>
      <c r="AK656" s="2710"/>
      <c r="AL656" s="2710"/>
      <c r="AM656" s="2710"/>
      <c r="AN656" s="2710"/>
      <c r="AO656" s="2710"/>
      <c r="AP656" s="2710"/>
      <c r="AQ656" s="2710"/>
      <c r="AR656" s="2710"/>
      <c r="AS656" s="2710"/>
      <c r="AT656" s="2710"/>
      <c r="AU656" s="2710"/>
      <c r="AV656" s="2710"/>
      <c r="AW656" s="2710"/>
      <c r="AX656" s="2710"/>
      <c r="AY656" s="2710"/>
      <c r="AZ656" s="2710"/>
      <c r="BA656" s="2710"/>
      <c r="BB656" s="2710"/>
      <c r="BC656" s="2710"/>
      <c r="BD656" s="2710"/>
      <c r="BE656" s="2710"/>
      <c r="BF656" s="2710"/>
      <c r="BG656" s="2710"/>
      <c r="BH656" s="2710"/>
      <c r="BI656" s="2710"/>
      <c r="BJ656" s="2710"/>
      <c r="BK656" s="2710"/>
      <c r="BL656" s="2710"/>
      <c r="BM656" s="2710"/>
      <c r="BN656" s="2710"/>
      <c r="BO656" s="2710"/>
      <c r="BP656" s="2710"/>
      <c r="BQ656" s="2710"/>
      <c r="BR656" s="2710"/>
      <c r="BS656" s="2710"/>
      <c r="BT656" s="2710"/>
    </row>
    <row r="657" spans="1:72" x14ac:dyDescent="0.25">
      <c r="A657" s="2710"/>
      <c r="B657" s="2710"/>
      <c r="C657" s="2710"/>
      <c r="D657" s="2710"/>
      <c r="E657" s="2710"/>
      <c r="F657" s="2710"/>
      <c r="G657" s="2710"/>
      <c r="H657" s="2710"/>
      <c r="I657" s="2710"/>
      <c r="J657" s="2710"/>
      <c r="K657" s="2710"/>
      <c r="L657" s="2710"/>
      <c r="M657" s="2710"/>
      <c r="N657" s="2710"/>
      <c r="O657" s="2710"/>
      <c r="P657" s="2710"/>
      <c r="Q657" s="2710"/>
      <c r="R657" s="2710"/>
      <c r="S657" s="2710"/>
      <c r="T657" s="2710"/>
      <c r="U657" s="2710"/>
      <c r="V657" s="2710"/>
      <c r="W657" s="2710"/>
      <c r="X657" s="2710"/>
      <c r="Y657" s="2710"/>
      <c r="Z657" s="2710"/>
      <c r="AA657" s="2710"/>
      <c r="AB657" s="2710"/>
      <c r="AC657" s="2710"/>
      <c r="AD657" s="2710"/>
      <c r="AE657" s="2710"/>
      <c r="AF657" s="2710"/>
      <c r="AG657" s="2710"/>
      <c r="AH657" s="2710"/>
      <c r="AI657" s="2710"/>
      <c r="AJ657" s="2710"/>
      <c r="AK657" s="2710"/>
      <c r="AL657" s="2710"/>
      <c r="AM657" s="2710"/>
      <c r="AN657" s="2710"/>
      <c r="AO657" s="2710"/>
      <c r="AP657" s="2710"/>
      <c r="AQ657" s="2710"/>
      <c r="AR657" s="2710"/>
      <c r="AS657" s="2710"/>
      <c r="AT657" s="2710"/>
      <c r="AU657" s="2710"/>
      <c r="AV657" s="2710"/>
      <c r="AW657" s="2710"/>
      <c r="AX657" s="2710"/>
      <c r="AY657" s="2710"/>
      <c r="AZ657" s="2710"/>
      <c r="BA657" s="2710"/>
      <c r="BB657" s="2710"/>
      <c r="BC657" s="2710"/>
      <c r="BD657" s="2710"/>
      <c r="BE657" s="2710"/>
      <c r="BF657" s="2710"/>
      <c r="BG657" s="2710"/>
      <c r="BH657" s="2710"/>
      <c r="BI657" s="2710"/>
      <c r="BJ657" s="2710"/>
      <c r="BK657" s="2710"/>
      <c r="BL657" s="2710"/>
      <c r="BM657" s="2710"/>
      <c r="BN657" s="2710"/>
      <c r="BO657" s="2710"/>
      <c r="BP657" s="2710"/>
      <c r="BQ657" s="2710"/>
      <c r="BR657" s="2710"/>
      <c r="BS657" s="2710"/>
      <c r="BT657" s="2710"/>
    </row>
    <row r="658" spans="1:72" x14ac:dyDescent="0.25">
      <c r="A658" s="2710"/>
      <c r="B658" s="2710"/>
      <c r="C658" s="2710"/>
      <c r="D658" s="2710"/>
      <c r="E658" s="2710"/>
      <c r="F658" s="2710"/>
      <c r="G658" s="2710"/>
      <c r="H658" s="2710"/>
      <c r="I658" s="2710"/>
      <c r="J658" s="2710"/>
      <c r="K658" s="2710"/>
      <c r="L658" s="2710"/>
      <c r="M658" s="2710"/>
      <c r="N658" s="2710"/>
      <c r="O658" s="2710"/>
      <c r="P658" s="2710"/>
      <c r="Q658" s="2710"/>
      <c r="R658" s="2710"/>
      <c r="S658" s="2710"/>
      <c r="T658" s="2710"/>
      <c r="U658" s="2710"/>
      <c r="V658" s="2710"/>
      <c r="W658" s="2710"/>
      <c r="X658" s="2710"/>
      <c r="Y658" s="2710"/>
      <c r="Z658" s="2710"/>
      <c r="AA658" s="2710"/>
      <c r="AB658" s="2710"/>
      <c r="AC658" s="2710"/>
      <c r="AD658" s="2710"/>
      <c r="AE658" s="2710"/>
      <c r="AF658" s="2710"/>
      <c r="AG658" s="2710"/>
      <c r="AH658" s="2710"/>
      <c r="AI658" s="2710"/>
      <c r="AJ658" s="2710"/>
      <c r="AK658" s="2710"/>
      <c r="AL658" s="2710"/>
      <c r="AM658" s="2710"/>
      <c r="AN658" s="2710"/>
      <c r="AO658" s="2710"/>
      <c r="AP658" s="2710"/>
      <c r="AQ658" s="2710"/>
      <c r="AR658" s="2710"/>
      <c r="AS658" s="2710"/>
      <c r="AT658" s="2710"/>
      <c r="AU658" s="2710"/>
      <c r="AV658" s="2710"/>
      <c r="AW658" s="2710"/>
      <c r="AX658" s="2710"/>
      <c r="AY658" s="2710"/>
      <c r="AZ658" s="2710"/>
      <c r="BA658" s="2710"/>
      <c r="BB658" s="2710"/>
      <c r="BC658" s="2710"/>
      <c r="BD658" s="2710"/>
      <c r="BE658" s="2710"/>
      <c r="BF658" s="2710"/>
      <c r="BG658" s="2710"/>
      <c r="BH658" s="2710"/>
      <c r="BI658" s="2710"/>
      <c r="BJ658" s="2710"/>
      <c r="BK658" s="2710"/>
      <c r="BL658" s="2710"/>
      <c r="BM658" s="2710"/>
      <c r="BN658" s="2710"/>
      <c r="BO658" s="2710"/>
      <c r="BP658" s="2710"/>
      <c r="BQ658" s="2710"/>
      <c r="BR658" s="2710"/>
      <c r="BS658" s="2710"/>
      <c r="BT658" s="2710"/>
    </row>
    <row r="659" spans="1:72" x14ac:dyDescent="0.25">
      <c r="A659" s="2710"/>
      <c r="B659" s="2710"/>
      <c r="C659" s="2710"/>
      <c r="D659" s="2710"/>
      <c r="E659" s="2710"/>
      <c r="F659" s="2710"/>
      <c r="G659" s="2710"/>
      <c r="H659" s="2710"/>
      <c r="I659" s="2710"/>
      <c r="J659" s="2710"/>
      <c r="K659" s="2710"/>
      <c r="L659" s="2710"/>
      <c r="M659" s="2710"/>
      <c r="N659" s="2710"/>
      <c r="O659" s="2710"/>
      <c r="P659" s="2710"/>
      <c r="Q659" s="2710"/>
      <c r="R659" s="2710"/>
      <c r="S659" s="2710"/>
      <c r="T659" s="2710"/>
      <c r="U659" s="2710"/>
      <c r="V659" s="2710"/>
      <c r="W659" s="2710"/>
      <c r="X659" s="2710"/>
      <c r="Y659" s="2710"/>
      <c r="Z659" s="2710"/>
      <c r="AA659" s="2710"/>
      <c r="AB659" s="2710"/>
      <c r="AC659" s="2710"/>
      <c r="AD659" s="2710"/>
      <c r="AE659" s="2710"/>
      <c r="AF659" s="2710"/>
      <c r="AG659" s="2710"/>
      <c r="AH659" s="2710"/>
      <c r="AI659" s="2710"/>
      <c r="AJ659" s="2710"/>
      <c r="AK659" s="2710"/>
      <c r="AL659" s="2710"/>
      <c r="AM659" s="2710"/>
      <c r="AN659" s="2710"/>
      <c r="AO659" s="2710"/>
      <c r="AP659" s="2710"/>
      <c r="AQ659" s="2710"/>
      <c r="AR659" s="2710"/>
      <c r="AS659" s="2710"/>
      <c r="AT659" s="2710"/>
      <c r="AU659" s="2710"/>
      <c r="AV659" s="2710"/>
      <c r="AW659" s="2710"/>
      <c r="AX659" s="2710"/>
      <c r="AY659" s="2710"/>
      <c r="AZ659" s="2710"/>
      <c r="BA659" s="2710"/>
      <c r="BB659" s="2710"/>
      <c r="BC659" s="2710"/>
      <c r="BD659" s="2710"/>
      <c r="BE659" s="2710"/>
      <c r="BF659" s="2710"/>
      <c r="BG659" s="2710"/>
      <c r="BH659" s="2710"/>
      <c r="BI659" s="2710"/>
      <c r="BJ659" s="2710"/>
      <c r="BK659" s="2710"/>
      <c r="BL659" s="2710"/>
      <c r="BM659" s="2710"/>
      <c r="BN659" s="2710"/>
      <c r="BO659" s="2710"/>
      <c r="BP659" s="2710"/>
      <c r="BQ659" s="2710"/>
      <c r="BR659" s="2710"/>
      <c r="BS659" s="2710"/>
      <c r="BT659" s="2710"/>
    </row>
    <row r="660" spans="1:72" x14ac:dyDescent="0.25">
      <c r="A660" s="2710"/>
      <c r="B660" s="2710"/>
      <c r="C660" s="2710"/>
      <c r="D660" s="2710"/>
      <c r="E660" s="2710"/>
      <c r="F660" s="2710"/>
      <c r="G660" s="2710"/>
      <c r="H660" s="2710"/>
      <c r="I660" s="2710"/>
      <c r="J660" s="2710"/>
      <c r="K660" s="2710"/>
      <c r="L660" s="2710"/>
      <c r="M660" s="2710"/>
      <c r="N660" s="2710"/>
      <c r="O660" s="2710"/>
      <c r="P660" s="2710"/>
      <c r="Q660" s="2710"/>
      <c r="R660" s="2710"/>
      <c r="S660" s="2710"/>
      <c r="T660" s="2710"/>
      <c r="U660" s="2710"/>
      <c r="V660" s="2710"/>
      <c r="W660" s="2710"/>
      <c r="X660" s="2710"/>
      <c r="Y660" s="2710"/>
      <c r="Z660" s="2710"/>
      <c r="AA660" s="2710"/>
      <c r="AB660" s="2710"/>
      <c r="AC660" s="2710"/>
      <c r="AD660" s="2710"/>
      <c r="AE660" s="2710"/>
      <c r="AF660" s="2710"/>
      <c r="AG660" s="2710"/>
      <c r="AH660" s="2710"/>
      <c r="AI660" s="2710"/>
      <c r="AJ660" s="2710"/>
      <c r="AK660" s="2710"/>
      <c r="AL660" s="2710"/>
      <c r="AM660" s="2710"/>
      <c r="AN660" s="2710"/>
      <c r="AO660" s="2710"/>
      <c r="AP660" s="2710"/>
      <c r="AQ660" s="2710"/>
      <c r="AR660" s="2710"/>
      <c r="AS660" s="2710"/>
      <c r="AT660" s="2710"/>
      <c r="AU660" s="2710"/>
      <c r="AV660" s="2710"/>
      <c r="AW660" s="2710"/>
      <c r="AX660" s="2710"/>
      <c r="AY660" s="2710"/>
      <c r="AZ660" s="2710"/>
      <c r="BA660" s="2710"/>
      <c r="BB660" s="2710"/>
      <c r="BC660" s="2710"/>
      <c r="BD660" s="2710"/>
      <c r="BE660" s="2710"/>
      <c r="BF660" s="2710"/>
      <c r="BG660" s="2710"/>
      <c r="BH660" s="2710"/>
      <c r="BI660" s="2710"/>
      <c r="BJ660" s="2710"/>
      <c r="BK660" s="2710"/>
      <c r="BL660" s="2710"/>
      <c r="BM660" s="2710"/>
      <c r="BN660" s="2710"/>
      <c r="BO660" s="2710"/>
      <c r="BP660" s="2710"/>
      <c r="BQ660" s="2710"/>
      <c r="BR660" s="2710"/>
      <c r="BS660" s="2710"/>
      <c r="BT660" s="2710"/>
    </row>
    <row r="661" spans="1:72" x14ac:dyDescent="0.25">
      <c r="A661" s="2710"/>
      <c r="B661" s="2710"/>
      <c r="C661" s="2710"/>
      <c r="D661" s="2710"/>
      <c r="E661" s="2710"/>
      <c r="F661" s="2710"/>
      <c r="G661" s="2710"/>
      <c r="H661" s="2710"/>
      <c r="I661" s="2710"/>
      <c r="J661" s="2710"/>
      <c r="K661" s="2710"/>
      <c r="L661" s="2710"/>
      <c r="M661" s="2710"/>
      <c r="N661" s="2710"/>
      <c r="O661" s="2710"/>
      <c r="P661" s="2710"/>
      <c r="Q661" s="2710"/>
      <c r="R661" s="2710"/>
      <c r="S661" s="2710"/>
      <c r="T661" s="2710"/>
      <c r="U661" s="2710"/>
      <c r="V661" s="2710"/>
      <c r="W661" s="2710"/>
      <c r="X661" s="2710"/>
      <c r="Y661" s="2710"/>
      <c r="Z661" s="2710"/>
      <c r="AA661" s="2710"/>
      <c r="AB661" s="2710"/>
      <c r="AC661" s="2710"/>
      <c r="AD661" s="2710"/>
      <c r="AE661" s="2710"/>
      <c r="AF661" s="2710"/>
      <c r="AG661" s="2710"/>
      <c r="AH661" s="2710"/>
      <c r="AI661" s="2710"/>
      <c r="AJ661" s="2710"/>
      <c r="AK661" s="2710"/>
      <c r="AL661" s="2710"/>
      <c r="AM661" s="2710"/>
      <c r="AN661" s="2710"/>
      <c r="AO661" s="2710"/>
      <c r="AP661" s="2710"/>
      <c r="AQ661" s="2710"/>
      <c r="AR661" s="2710"/>
      <c r="AS661" s="2710"/>
      <c r="AT661" s="2710"/>
      <c r="AU661" s="2710"/>
      <c r="AV661" s="2710"/>
      <c r="AW661" s="2710"/>
      <c r="AX661" s="2710"/>
      <c r="AY661" s="2710"/>
      <c r="AZ661" s="2710"/>
      <c r="BA661" s="2710"/>
      <c r="BB661" s="2710"/>
      <c r="BC661" s="2710"/>
      <c r="BD661" s="2710"/>
      <c r="BE661" s="2710"/>
      <c r="BF661" s="2710"/>
      <c r="BG661" s="2710"/>
      <c r="BH661" s="2710"/>
      <c r="BI661" s="2710"/>
      <c r="BJ661" s="2710"/>
      <c r="BK661" s="2710"/>
      <c r="BL661" s="2710"/>
      <c r="BM661" s="2710"/>
      <c r="BN661" s="2710"/>
      <c r="BO661" s="2710"/>
      <c r="BP661" s="2710"/>
      <c r="BQ661" s="2710"/>
      <c r="BR661" s="2710"/>
      <c r="BS661" s="2710"/>
      <c r="BT661" s="2710"/>
    </row>
    <row r="662" spans="1:72" x14ac:dyDescent="0.25">
      <c r="A662" s="2710"/>
      <c r="B662" s="2710"/>
      <c r="C662" s="2710"/>
      <c r="D662" s="2710"/>
      <c r="E662" s="2710"/>
      <c r="F662" s="2710"/>
      <c r="G662" s="2710"/>
      <c r="H662" s="2710"/>
      <c r="I662" s="2710"/>
      <c r="J662" s="2710"/>
      <c r="K662" s="2710"/>
      <c r="L662" s="2710"/>
      <c r="M662" s="2710"/>
      <c r="N662" s="2710"/>
      <c r="O662" s="2710"/>
      <c r="P662" s="2710"/>
      <c r="Q662" s="2710"/>
      <c r="R662" s="2710"/>
      <c r="S662" s="2710"/>
      <c r="T662" s="2710"/>
      <c r="U662" s="2710"/>
      <c r="V662" s="2710"/>
      <c r="W662" s="2710"/>
      <c r="X662" s="2710"/>
      <c r="Y662" s="2710"/>
      <c r="Z662" s="2710"/>
      <c r="AA662" s="2710"/>
      <c r="AB662" s="2710"/>
      <c r="AC662" s="2710"/>
      <c r="AD662" s="2710"/>
      <c r="AE662" s="2710"/>
      <c r="AF662" s="2710"/>
      <c r="AG662" s="2710"/>
      <c r="AH662" s="2710"/>
      <c r="AI662" s="2710"/>
      <c r="AJ662" s="2710"/>
      <c r="AK662" s="2710"/>
      <c r="AL662" s="2710"/>
      <c r="AM662" s="2710"/>
      <c r="AN662" s="2710"/>
      <c r="AO662" s="2710"/>
      <c r="AP662" s="2710"/>
      <c r="AQ662" s="2710"/>
      <c r="AR662" s="2710"/>
      <c r="AS662" s="2710"/>
      <c r="AT662" s="2710"/>
      <c r="AU662" s="2710"/>
      <c r="AV662" s="2710"/>
      <c r="AW662" s="2710"/>
      <c r="AX662" s="2710"/>
      <c r="AY662" s="2710"/>
      <c r="AZ662" s="2710"/>
      <c r="BA662" s="2710"/>
      <c r="BB662" s="2710"/>
      <c r="BC662" s="2710"/>
      <c r="BD662" s="2710"/>
      <c r="BE662" s="2710"/>
      <c r="BF662" s="2710"/>
      <c r="BG662" s="2710"/>
      <c r="BH662" s="2710"/>
      <c r="BI662" s="2710"/>
      <c r="BJ662" s="2710"/>
      <c r="BK662" s="2710"/>
      <c r="BL662" s="2710"/>
      <c r="BM662" s="2710"/>
      <c r="BN662" s="2710"/>
      <c r="BO662" s="2710"/>
      <c r="BP662" s="2710"/>
      <c r="BQ662" s="2710"/>
      <c r="BR662" s="2710"/>
      <c r="BS662" s="2710"/>
      <c r="BT662" s="2710"/>
    </row>
    <row r="663" spans="1:72" x14ac:dyDescent="0.25">
      <c r="A663" s="2710"/>
      <c r="B663" s="2710"/>
      <c r="C663" s="2710"/>
      <c r="D663" s="2710"/>
      <c r="E663" s="2710"/>
      <c r="F663" s="2710"/>
      <c r="G663" s="2710"/>
      <c r="H663" s="2710"/>
      <c r="I663" s="2710"/>
      <c r="J663" s="2710"/>
      <c r="K663" s="2710"/>
      <c r="L663" s="2710"/>
      <c r="M663" s="2710"/>
      <c r="N663" s="2710"/>
      <c r="O663" s="2710"/>
      <c r="P663" s="2710"/>
      <c r="Q663" s="2710"/>
      <c r="R663" s="2710"/>
      <c r="S663" s="2710"/>
      <c r="T663" s="2710"/>
      <c r="U663" s="2710"/>
      <c r="V663" s="2710"/>
      <c r="W663" s="2710"/>
      <c r="X663" s="2710"/>
      <c r="Y663" s="2710"/>
      <c r="Z663" s="2710"/>
      <c r="AA663" s="2710"/>
      <c r="AB663" s="2710"/>
      <c r="AC663" s="2710"/>
      <c r="AD663" s="2710"/>
      <c r="AE663" s="2710"/>
      <c r="AF663" s="2710"/>
      <c r="AG663" s="2710"/>
      <c r="AH663" s="2710"/>
      <c r="AI663" s="2710"/>
      <c r="AJ663" s="2710"/>
      <c r="AK663" s="2710"/>
      <c r="AL663" s="2710"/>
      <c r="AM663" s="2710"/>
      <c r="AN663" s="2710"/>
      <c r="AO663" s="2710"/>
      <c r="AP663" s="2710"/>
      <c r="AQ663" s="2710"/>
      <c r="AR663" s="2710"/>
      <c r="AS663" s="2710"/>
      <c r="AT663" s="2710"/>
      <c r="AU663" s="2710"/>
      <c r="AV663" s="2710"/>
      <c r="AW663" s="2710"/>
      <c r="AX663" s="2710"/>
      <c r="AY663" s="2710"/>
      <c r="AZ663" s="2710"/>
      <c r="BA663" s="2710"/>
      <c r="BB663" s="2710"/>
      <c r="BC663" s="2710"/>
      <c r="BD663" s="2710"/>
      <c r="BE663" s="2710"/>
      <c r="BF663" s="2710"/>
      <c r="BG663" s="2710"/>
      <c r="BH663" s="2710"/>
      <c r="BI663" s="2710"/>
      <c r="BJ663" s="2710"/>
      <c r="BK663" s="2710"/>
      <c r="BL663" s="2710"/>
      <c r="BM663" s="2710"/>
      <c r="BN663" s="2710"/>
      <c r="BO663" s="2710"/>
      <c r="BP663" s="2710"/>
      <c r="BQ663" s="2710"/>
      <c r="BR663" s="2710"/>
      <c r="BS663" s="2710"/>
      <c r="BT663" s="2710"/>
    </row>
    <row r="664" spans="1:72" x14ac:dyDescent="0.25">
      <c r="A664" s="2710"/>
      <c r="B664" s="2710"/>
      <c r="C664" s="2710"/>
      <c r="D664" s="2710"/>
      <c r="E664" s="2710"/>
      <c r="F664" s="2710"/>
      <c r="G664" s="2710"/>
      <c r="H664" s="2710"/>
      <c r="I664" s="2710"/>
      <c r="J664" s="2710"/>
      <c r="K664" s="2710"/>
      <c r="L664" s="2710"/>
      <c r="M664" s="2710"/>
      <c r="N664" s="2710"/>
      <c r="O664" s="2710"/>
      <c r="P664" s="2710"/>
      <c r="Q664" s="2710"/>
      <c r="R664" s="2710"/>
      <c r="S664" s="2710"/>
      <c r="T664" s="2710"/>
      <c r="U664" s="2710"/>
      <c r="V664" s="2710"/>
      <c r="W664" s="2710"/>
      <c r="X664" s="2710"/>
      <c r="Y664" s="2710"/>
      <c r="Z664" s="2710"/>
      <c r="AA664" s="2710"/>
      <c r="AB664" s="2710"/>
      <c r="AC664" s="2710"/>
      <c r="AD664" s="2710"/>
      <c r="AE664" s="2710"/>
      <c r="AF664" s="2710"/>
      <c r="AG664" s="2710"/>
      <c r="AH664" s="2710"/>
      <c r="AI664" s="2710"/>
      <c r="AJ664" s="2710"/>
      <c r="AK664" s="2710"/>
      <c r="AL664" s="2710"/>
      <c r="AM664" s="2710"/>
      <c r="AN664" s="2710"/>
      <c r="AO664" s="2710"/>
      <c r="AP664" s="2710"/>
      <c r="AQ664" s="2710"/>
      <c r="AR664" s="2710"/>
      <c r="AS664" s="2710"/>
      <c r="AT664" s="2710"/>
      <c r="AU664" s="2710"/>
      <c r="AV664" s="2710"/>
      <c r="AW664" s="2710"/>
      <c r="AX664" s="2710"/>
      <c r="AY664" s="2710"/>
      <c r="AZ664" s="2710"/>
      <c r="BA664" s="2710"/>
      <c r="BB664" s="2710"/>
      <c r="BC664" s="2710"/>
      <c r="BD664" s="2710"/>
      <c r="BE664" s="2710"/>
      <c r="BF664" s="2710"/>
      <c r="BG664" s="2710"/>
      <c r="BH664" s="2710"/>
      <c r="BI664" s="2710"/>
      <c r="BJ664" s="2710"/>
      <c r="BK664" s="2710"/>
      <c r="BL664" s="2710"/>
      <c r="BM664" s="2710"/>
      <c r="BN664" s="2710"/>
      <c r="BO664" s="2710"/>
      <c r="BP664" s="2710"/>
      <c r="BQ664" s="2710"/>
      <c r="BR664" s="2710"/>
      <c r="BS664" s="2710"/>
      <c r="BT664" s="2710"/>
    </row>
    <row r="665" spans="1:72" x14ac:dyDescent="0.25">
      <c r="A665" s="2710"/>
      <c r="B665" s="2710"/>
      <c r="C665" s="2710"/>
      <c r="D665" s="2710"/>
      <c r="E665" s="2710"/>
      <c r="F665" s="2710"/>
      <c r="G665" s="2710"/>
      <c r="H665" s="2710"/>
      <c r="I665" s="2710"/>
      <c r="J665" s="2710"/>
      <c r="K665" s="2710"/>
      <c r="L665" s="2710"/>
      <c r="M665" s="2710"/>
      <c r="N665" s="2710"/>
      <c r="O665" s="2710"/>
      <c r="P665" s="2710"/>
      <c r="Q665" s="2710"/>
      <c r="R665" s="2710"/>
      <c r="S665" s="2710"/>
      <c r="T665" s="2710"/>
      <c r="U665" s="2710"/>
      <c r="V665" s="2710"/>
      <c r="W665" s="2710"/>
      <c r="X665" s="2710"/>
      <c r="Y665" s="2710"/>
      <c r="Z665" s="2710"/>
      <c r="AA665" s="2710"/>
      <c r="AB665" s="2710"/>
      <c r="AC665" s="2710"/>
      <c r="AD665" s="2710"/>
      <c r="AE665" s="2710"/>
      <c r="AF665" s="2710"/>
      <c r="AG665" s="2710"/>
      <c r="AH665" s="2710"/>
      <c r="AI665" s="2710"/>
      <c r="AJ665" s="2710"/>
      <c r="AK665" s="2710"/>
      <c r="AL665" s="2710"/>
      <c r="AM665" s="2710"/>
      <c r="AN665" s="2710"/>
      <c r="AO665" s="2710"/>
      <c r="AP665" s="2710"/>
      <c r="AQ665" s="2710"/>
      <c r="AR665" s="2710"/>
      <c r="AS665" s="2710"/>
      <c r="AT665" s="2710"/>
      <c r="AU665" s="2710"/>
      <c r="AV665" s="2710"/>
      <c r="AW665" s="2710"/>
      <c r="AX665" s="2710"/>
      <c r="AY665" s="2710"/>
      <c r="AZ665" s="2710"/>
      <c r="BA665" s="2710"/>
      <c r="BB665" s="2710"/>
      <c r="BC665" s="2710"/>
      <c r="BD665" s="2710"/>
      <c r="BE665" s="2710"/>
      <c r="BF665" s="2710"/>
      <c r="BG665" s="2710"/>
      <c r="BH665" s="2710"/>
      <c r="BI665" s="2710"/>
      <c r="BJ665" s="2710"/>
      <c r="BK665" s="2710"/>
      <c r="BL665" s="2710"/>
      <c r="BM665" s="2710"/>
      <c r="BN665" s="2710"/>
      <c r="BO665" s="2710"/>
      <c r="BP665" s="2710"/>
      <c r="BQ665" s="2710"/>
      <c r="BR665" s="2710"/>
      <c r="BS665" s="2710"/>
      <c r="BT665" s="2710"/>
    </row>
    <row r="666" spans="1:72" x14ac:dyDescent="0.25">
      <c r="A666" s="2710"/>
      <c r="B666" s="2710"/>
      <c r="C666" s="2710"/>
      <c r="D666" s="2710"/>
      <c r="E666" s="2710"/>
      <c r="F666" s="2710"/>
      <c r="G666" s="2710"/>
      <c r="H666" s="2710"/>
      <c r="I666" s="2710"/>
      <c r="J666" s="2710"/>
      <c r="K666" s="2710"/>
      <c r="L666" s="2710"/>
      <c r="M666" s="2710"/>
      <c r="N666" s="2710"/>
      <c r="O666" s="2710"/>
      <c r="P666" s="2710"/>
      <c r="Q666" s="2710"/>
      <c r="R666" s="2710"/>
      <c r="S666" s="2710"/>
      <c r="T666" s="2710"/>
      <c r="U666" s="2710"/>
      <c r="V666" s="2710"/>
      <c r="W666" s="2710"/>
      <c r="X666" s="2710"/>
      <c r="Y666" s="2710"/>
      <c r="Z666" s="2710"/>
      <c r="AA666" s="2710"/>
      <c r="AB666" s="2710"/>
      <c r="AC666" s="2710"/>
      <c r="AD666" s="2710"/>
      <c r="AE666" s="2710"/>
      <c r="AF666" s="2710"/>
      <c r="AG666" s="2710"/>
      <c r="AH666" s="2710"/>
      <c r="AI666" s="2710"/>
      <c r="AJ666" s="2710"/>
      <c r="AK666" s="2710"/>
      <c r="AL666" s="2710"/>
      <c r="AM666" s="2710"/>
      <c r="AN666" s="2710"/>
      <c r="AO666" s="2710"/>
      <c r="AP666" s="2710"/>
      <c r="AQ666" s="2710"/>
      <c r="AR666" s="2710"/>
      <c r="AS666" s="2710"/>
      <c r="AT666" s="2710"/>
      <c r="AU666" s="2710"/>
      <c r="AV666" s="2710"/>
      <c r="AW666" s="2710"/>
      <c r="AX666" s="2710"/>
      <c r="AY666" s="2710"/>
      <c r="AZ666" s="2710"/>
      <c r="BA666" s="2710"/>
      <c r="BB666" s="2710"/>
      <c r="BC666" s="2710"/>
      <c r="BD666" s="2710"/>
      <c r="BE666" s="2710"/>
      <c r="BF666" s="2710"/>
      <c r="BG666" s="2710"/>
      <c r="BH666" s="2710"/>
      <c r="BI666" s="2710"/>
      <c r="BJ666" s="2710"/>
      <c r="BK666" s="2710"/>
      <c r="BL666" s="2710"/>
      <c r="BM666" s="2710"/>
      <c r="BN666" s="2710"/>
      <c r="BO666" s="2710"/>
      <c r="BP666" s="2710"/>
      <c r="BQ666" s="2710"/>
      <c r="BR666" s="2710"/>
      <c r="BS666" s="2710"/>
      <c r="BT666" s="2710"/>
    </row>
    <row r="667" spans="1:72" x14ac:dyDescent="0.25">
      <c r="A667" s="2710"/>
      <c r="B667" s="2710"/>
      <c r="C667" s="2710"/>
      <c r="D667" s="2710"/>
      <c r="E667" s="2710"/>
      <c r="F667" s="2710"/>
      <c r="G667" s="2710"/>
      <c r="H667" s="2710"/>
      <c r="I667" s="2710"/>
      <c r="J667" s="2710"/>
      <c r="K667" s="2710"/>
      <c r="L667" s="2710"/>
      <c r="M667" s="2710"/>
      <c r="N667" s="2710"/>
      <c r="O667" s="2710"/>
      <c r="P667" s="2710"/>
      <c r="Q667" s="2710"/>
      <c r="R667" s="2710"/>
      <c r="S667" s="2710"/>
      <c r="T667" s="2710"/>
      <c r="U667" s="2710"/>
      <c r="V667" s="2710"/>
      <c r="W667" s="2710"/>
      <c r="X667" s="2710"/>
      <c r="Y667" s="2710"/>
      <c r="Z667" s="2710"/>
      <c r="AA667" s="2710"/>
      <c r="AB667" s="2710"/>
      <c r="AC667" s="2710"/>
      <c r="AD667" s="2710"/>
      <c r="AE667" s="2710"/>
      <c r="AF667" s="2710"/>
      <c r="AG667" s="2710"/>
      <c r="AH667" s="2710"/>
      <c r="AI667" s="2710"/>
      <c r="AJ667" s="2710"/>
      <c r="AK667" s="2710"/>
      <c r="AL667" s="2710"/>
      <c r="AM667" s="2710"/>
      <c r="AN667" s="2710"/>
      <c r="AO667" s="2710"/>
      <c r="AP667" s="2710"/>
      <c r="AQ667" s="2710"/>
      <c r="AR667" s="2710"/>
      <c r="AS667" s="2710"/>
      <c r="AT667" s="2710"/>
      <c r="AU667" s="2710"/>
      <c r="AV667" s="2710"/>
      <c r="AW667" s="2710"/>
      <c r="AX667" s="2710"/>
      <c r="AY667" s="2710"/>
      <c r="AZ667" s="2710"/>
      <c r="BA667" s="2710"/>
      <c r="BB667" s="2710"/>
      <c r="BC667" s="2710"/>
      <c r="BD667" s="2710"/>
      <c r="BE667" s="2710"/>
      <c r="BF667" s="2710"/>
      <c r="BG667" s="2710"/>
      <c r="BH667" s="2710"/>
      <c r="BI667" s="2710"/>
      <c r="BJ667" s="2710"/>
      <c r="BK667" s="2710"/>
      <c r="BL667" s="2710"/>
      <c r="BM667" s="2710"/>
      <c r="BN667" s="2710"/>
      <c r="BO667" s="2710"/>
      <c r="BP667" s="2710"/>
      <c r="BQ667" s="2710"/>
      <c r="BR667" s="2710"/>
      <c r="BS667" s="2710"/>
      <c r="BT667" s="2710"/>
    </row>
    <row r="668" spans="1:72" x14ac:dyDescent="0.25">
      <c r="A668" s="2710"/>
      <c r="B668" s="2710"/>
      <c r="C668" s="2710"/>
      <c r="D668" s="2710"/>
      <c r="E668" s="2710"/>
      <c r="F668" s="2710"/>
      <c r="G668" s="2710"/>
      <c r="H668" s="2710"/>
      <c r="I668" s="2710"/>
      <c r="J668" s="2710"/>
      <c r="K668" s="2710"/>
      <c r="L668" s="2710"/>
      <c r="M668" s="2710"/>
      <c r="N668" s="2710"/>
      <c r="O668" s="2710"/>
      <c r="P668" s="2710"/>
      <c r="Q668" s="2710"/>
      <c r="R668" s="2710"/>
      <c r="S668" s="2710"/>
      <c r="T668" s="2710"/>
      <c r="U668" s="2710"/>
      <c r="V668" s="2710"/>
      <c r="W668" s="2710"/>
      <c r="X668" s="2710"/>
      <c r="Y668" s="2710"/>
      <c r="Z668" s="2710"/>
      <c r="AA668" s="2710"/>
      <c r="AB668" s="2710"/>
      <c r="AC668" s="2710"/>
      <c r="AD668" s="2710"/>
      <c r="AE668" s="2710"/>
      <c r="AF668" s="2710"/>
      <c r="AG668" s="2710"/>
      <c r="AH668" s="2710"/>
      <c r="AI668" s="2710"/>
      <c r="AJ668" s="2710"/>
      <c r="AK668" s="2710"/>
      <c r="AL668" s="2710"/>
      <c r="AM668" s="2710"/>
      <c r="AN668" s="2710"/>
      <c r="AO668" s="2710"/>
      <c r="AP668" s="2710"/>
      <c r="AQ668" s="2710"/>
      <c r="AR668" s="2710"/>
      <c r="AS668" s="2710"/>
      <c r="AT668" s="2710"/>
      <c r="AU668" s="2710"/>
      <c r="AV668" s="2710"/>
      <c r="AW668" s="2710"/>
      <c r="AX668" s="2710"/>
      <c r="AY668" s="2710"/>
      <c r="AZ668" s="2710"/>
      <c r="BA668" s="2710"/>
      <c r="BB668" s="2710"/>
      <c r="BC668" s="2710"/>
      <c r="BD668" s="2710"/>
      <c r="BE668" s="2710"/>
      <c r="BF668" s="2710"/>
      <c r="BG668" s="2710"/>
      <c r="BH668" s="2710"/>
      <c r="BI668" s="2710"/>
      <c r="BJ668" s="2710"/>
      <c r="BK668" s="2710"/>
      <c r="BL668" s="2710"/>
      <c r="BM668" s="2710"/>
      <c r="BN668" s="2710"/>
      <c r="BO668" s="2710"/>
      <c r="BP668" s="2710"/>
      <c r="BQ668" s="2710"/>
      <c r="BR668" s="2710"/>
      <c r="BS668" s="2710"/>
      <c r="BT668" s="2710"/>
    </row>
    <row r="669" spans="1:72" x14ac:dyDescent="0.25">
      <c r="A669" s="2710"/>
      <c r="B669" s="2710"/>
      <c r="C669" s="2710"/>
      <c r="D669" s="2710"/>
      <c r="E669" s="2710"/>
      <c r="F669" s="2710"/>
      <c r="G669" s="2710"/>
      <c r="H669" s="2710"/>
      <c r="I669" s="2710"/>
      <c r="J669" s="2710"/>
      <c r="K669" s="2710"/>
      <c r="L669" s="2710"/>
      <c r="M669" s="2710"/>
      <c r="N669" s="2710"/>
      <c r="O669" s="2710"/>
      <c r="P669" s="2710"/>
      <c r="Q669" s="2710"/>
      <c r="R669" s="2710"/>
      <c r="S669" s="2710"/>
      <c r="T669" s="2710"/>
      <c r="U669" s="2710"/>
      <c r="V669" s="2710"/>
      <c r="W669" s="2710"/>
      <c r="X669" s="2710"/>
      <c r="Y669" s="2710"/>
      <c r="Z669" s="2710"/>
      <c r="AA669" s="2710"/>
      <c r="AB669" s="2710"/>
      <c r="AC669" s="2710"/>
      <c r="AD669" s="2710"/>
      <c r="AE669" s="2710"/>
      <c r="AF669" s="2710"/>
      <c r="AG669" s="2710"/>
      <c r="AH669" s="2710"/>
      <c r="AI669" s="2710"/>
      <c r="AJ669" s="2710"/>
      <c r="AK669" s="2710"/>
      <c r="AL669" s="2710"/>
      <c r="AM669" s="2710"/>
      <c r="AN669" s="2710"/>
      <c r="AO669" s="2710"/>
      <c r="AP669" s="2710"/>
      <c r="AQ669" s="2710"/>
      <c r="AR669" s="2710"/>
      <c r="AS669" s="2710"/>
      <c r="AT669" s="2710"/>
      <c r="AU669" s="2710"/>
      <c r="AV669" s="2710"/>
      <c r="AW669" s="2710"/>
      <c r="AX669" s="2710"/>
      <c r="AY669" s="2710"/>
      <c r="AZ669" s="2710"/>
      <c r="BA669" s="2710"/>
      <c r="BB669" s="2710"/>
      <c r="BC669" s="2710"/>
      <c r="BD669" s="2710"/>
      <c r="BE669" s="2710"/>
      <c r="BF669" s="2710"/>
      <c r="BG669" s="2710"/>
      <c r="BH669" s="2710"/>
      <c r="BI669" s="2710"/>
      <c r="BJ669" s="2710"/>
      <c r="BK669" s="2710"/>
      <c r="BL669" s="2710"/>
      <c r="BM669" s="2710"/>
      <c r="BN669" s="2710"/>
      <c r="BO669" s="2710"/>
      <c r="BP669" s="2710"/>
      <c r="BQ669" s="2710"/>
      <c r="BR669" s="2710"/>
      <c r="BS669" s="2710"/>
      <c r="BT669" s="2710"/>
    </row>
    <row r="670" spans="1:72" x14ac:dyDescent="0.25">
      <c r="A670" s="2710"/>
      <c r="B670" s="2710"/>
      <c r="C670" s="2710"/>
      <c r="D670" s="2710"/>
      <c r="E670" s="2710"/>
      <c r="F670" s="2710"/>
      <c r="G670" s="2710"/>
      <c r="H670" s="2710"/>
      <c r="I670" s="2710"/>
      <c r="J670" s="2710"/>
      <c r="K670" s="2710"/>
      <c r="L670" s="2710"/>
      <c r="M670" s="2710"/>
      <c r="N670" s="2710"/>
      <c r="O670" s="2710"/>
      <c r="P670" s="2710"/>
      <c r="Q670" s="2710"/>
      <c r="R670" s="2710"/>
      <c r="S670" s="2710"/>
      <c r="T670" s="2710"/>
      <c r="U670" s="2710"/>
      <c r="V670" s="2710"/>
      <c r="W670" s="2710"/>
      <c r="X670" s="2710"/>
      <c r="Y670" s="2710"/>
      <c r="Z670" s="2710"/>
      <c r="AA670" s="2710"/>
      <c r="AB670" s="2710"/>
      <c r="AC670" s="2710"/>
      <c r="AD670" s="2710"/>
      <c r="AE670" s="2710"/>
      <c r="AF670" s="2710"/>
      <c r="AG670" s="2710"/>
      <c r="AH670" s="2710"/>
      <c r="AI670" s="2710"/>
      <c r="AJ670" s="2710"/>
      <c r="AK670" s="2710"/>
      <c r="AL670" s="2710"/>
      <c r="AM670" s="2710"/>
      <c r="AN670" s="2710"/>
      <c r="AO670" s="2710"/>
      <c r="AP670" s="2710"/>
      <c r="AQ670" s="2710"/>
      <c r="AR670" s="2710"/>
      <c r="AS670" s="2710"/>
      <c r="AT670" s="2710"/>
      <c r="AU670" s="2710"/>
      <c r="AV670" s="2710"/>
      <c r="AW670" s="2710"/>
      <c r="AX670" s="2710"/>
      <c r="AY670" s="2710"/>
      <c r="AZ670" s="2710"/>
      <c r="BA670" s="2710"/>
      <c r="BB670" s="2710"/>
      <c r="BC670" s="2710"/>
      <c r="BD670" s="2710"/>
      <c r="BE670" s="2710"/>
      <c r="BF670" s="2710"/>
      <c r="BG670" s="2710"/>
      <c r="BH670" s="2710"/>
      <c r="BI670" s="2710"/>
      <c r="BJ670" s="2710"/>
      <c r="BK670" s="2710"/>
      <c r="BL670" s="2710"/>
      <c r="BM670" s="2710"/>
      <c r="BN670" s="2710"/>
      <c r="BO670" s="2710"/>
      <c r="BP670" s="2710"/>
      <c r="BQ670" s="2710"/>
      <c r="BR670" s="2710"/>
      <c r="BS670" s="2710"/>
      <c r="BT670" s="2710"/>
    </row>
    <row r="671" spans="1:72" x14ac:dyDescent="0.25">
      <c r="A671" s="2710"/>
      <c r="B671" s="2710"/>
      <c r="C671" s="2710"/>
      <c r="D671" s="2710"/>
      <c r="E671" s="2710"/>
      <c r="F671" s="2710"/>
      <c r="G671" s="2710"/>
      <c r="H671" s="2710"/>
      <c r="I671" s="2710"/>
      <c r="J671" s="2710"/>
      <c r="K671" s="2710"/>
      <c r="L671" s="2710"/>
      <c r="M671" s="2710"/>
      <c r="N671" s="2710"/>
      <c r="O671" s="2710"/>
      <c r="P671" s="2710"/>
      <c r="Q671" s="2710"/>
      <c r="R671" s="2710"/>
      <c r="S671" s="2710"/>
      <c r="T671" s="2710"/>
      <c r="U671" s="2710"/>
      <c r="V671" s="2710"/>
      <c r="W671" s="2710"/>
      <c r="X671" s="2710"/>
      <c r="Y671" s="2710"/>
      <c r="Z671" s="2710"/>
      <c r="AA671" s="2710"/>
      <c r="AB671" s="2710"/>
      <c r="AC671" s="2710"/>
      <c r="AD671" s="2710"/>
      <c r="AE671" s="2710"/>
      <c r="AF671" s="2710"/>
      <c r="AG671" s="2710"/>
      <c r="AH671" s="2710"/>
      <c r="AI671" s="2710"/>
      <c r="AJ671" s="2710"/>
      <c r="AK671" s="2710"/>
      <c r="AL671" s="2710"/>
      <c r="AM671" s="2710"/>
      <c r="AN671" s="2710"/>
      <c r="AO671" s="2710"/>
      <c r="AP671" s="2710"/>
      <c r="AQ671" s="2710"/>
      <c r="AR671" s="2710"/>
      <c r="AS671" s="2710"/>
      <c r="AT671" s="2710"/>
      <c r="AU671" s="2710"/>
      <c r="AV671" s="2710"/>
      <c r="AW671" s="2710"/>
      <c r="AX671" s="2710"/>
      <c r="AY671" s="2710"/>
      <c r="AZ671" s="2710"/>
      <c r="BA671" s="2710"/>
      <c r="BB671" s="2710"/>
      <c r="BC671" s="2710"/>
      <c r="BD671" s="2710"/>
      <c r="BE671" s="2710"/>
      <c r="BF671" s="2710"/>
      <c r="BG671" s="2710"/>
      <c r="BH671" s="2710"/>
      <c r="BI671" s="2710"/>
      <c r="BJ671" s="2710"/>
      <c r="BK671" s="2710"/>
      <c r="BL671" s="2710"/>
      <c r="BM671" s="2710"/>
      <c r="BN671" s="2710"/>
      <c r="BO671" s="2710"/>
      <c r="BP671" s="2710"/>
      <c r="BQ671" s="2710"/>
      <c r="BR671" s="2710"/>
      <c r="BS671" s="2710"/>
      <c r="BT671" s="2710"/>
    </row>
    <row r="672" spans="1:72" x14ac:dyDescent="0.25">
      <c r="A672" s="2710"/>
      <c r="B672" s="2710"/>
      <c r="C672" s="2710"/>
      <c r="D672" s="2710"/>
      <c r="E672" s="2710"/>
      <c r="F672" s="2710"/>
      <c r="G672" s="2710"/>
      <c r="H672" s="2710"/>
      <c r="I672" s="2710"/>
      <c r="J672" s="2710"/>
      <c r="K672" s="2710"/>
      <c r="L672" s="2710"/>
      <c r="M672" s="2710"/>
      <c r="N672" s="2710"/>
      <c r="O672" s="2710"/>
      <c r="P672" s="2710"/>
      <c r="Q672" s="2710"/>
      <c r="R672" s="2710"/>
      <c r="S672" s="2710"/>
      <c r="T672" s="2710"/>
      <c r="U672" s="2710"/>
      <c r="V672" s="2710"/>
      <c r="W672" s="2710"/>
      <c r="X672" s="2710"/>
      <c r="Y672" s="2710"/>
      <c r="Z672" s="2710"/>
      <c r="AA672" s="2710"/>
      <c r="AB672" s="2710"/>
      <c r="AC672" s="2710"/>
      <c r="AD672" s="2710"/>
      <c r="AE672" s="2710"/>
      <c r="AF672" s="2710"/>
      <c r="AG672" s="2710"/>
      <c r="AH672" s="2710"/>
      <c r="AI672" s="2710"/>
      <c r="AJ672" s="2710"/>
      <c r="AK672" s="2710"/>
      <c r="AL672" s="2710"/>
      <c r="AM672" s="2710"/>
      <c r="AN672" s="2710"/>
      <c r="AO672" s="2710"/>
      <c r="AP672" s="2710"/>
      <c r="AQ672" s="2710"/>
      <c r="AR672" s="2710"/>
      <c r="AS672" s="2710"/>
      <c r="AT672" s="2710"/>
      <c r="AU672" s="2710"/>
      <c r="AV672" s="2710"/>
      <c r="AW672" s="2710"/>
      <c r="AX672" s="2710"/>
      <c r="AY672" s="2710"/>
      <c r="AZ672" s="2710"/>
      <c r="BA672" s="2710"/>
      <c r="BB672" s="2710"/>
      <c r="BC672" s="2710"/>
      <c r="BD672" s="2710"/>
      <c r="BE672" s="2710"/>
      <c r="BF672" s="2710"/>
      <c r="BG672" s="2710"/>
      <c r="BH672" s="2710"/>
      <c r="BI672" s="2710"/>
      <c r="BJ672" s="2710"/>
      <c r="BK672" s="2710"/>
      <c r="BL672" s="2710"/>
      <c r="BM672" s="2710"/>
      <c r="BN672" s="2710"/>
      <c r="BO672" s="2710"/>
      <c r="BP672" s="2710"/>
      <c r="BQ672" s="2710"/>
      <c r="BR672" s="2710"/>
      <c r="BS672" s="2710"/>
      <c r="BT672" s="2710"/>
    </row>
    <row r="673" spans="1:72" x14ac:dyDescent="0.25">
      <c r="A673" s="2710"/>
      <c r="B673" s="2710"/>
      <c r="C673" s="2710"/>
      <c r="D673" s="2710"/>
      <c r="E673" s="2710"/>
      <c r="F673" s="2710"/>
      <c r="G673" s="2710"/>
      <c r="H673" s="2710"/>
      <c r="I673" s="2710"/>
      <c r="J673" s="2710"/>
      <c r="K673" s="2710"/>
      <c r="L673" s="2710"/>
      <c r="M673" s="2710"/>
      <c r="N673" s="2710"/>
      <c r="O673" s="2710"/>
      <c r="P673" s="2710"/>
      <c r="Q673" s="2710"/>
      <c r="R673" s="2710"/>
      <c r="S673" s="2710"/>
      <c r="T673" s="2710"/>
      <c r="U673" s="2710"/>
      <c r="V673" s="2710"/>
      <c r="W673" s="2710"/>
      <c r="X673" s="2710"/>
      <c r="Y673" s="2710"/>
      <c r="Z673" s="2710"/>
      <c r="AA673" s="2710"/>
      <c r="AB673" s="2710"/>
      <c r="AC673" s="2710"/>
      <c r="AD673" s="2710"/>
      <c r="AE673" s="2710"/>
      <c r="AF673" s="2710"/>
      <c r="AG673" s="2710"/>
      <c r="AH673" s="2710"/>
      <c r="AI673" s="2710"/>
      <c r="AJ673" s="2710"/>
      <c r="AK673" s="2710"/>
      <c r="AL673" s="2710"/>
      <c r="AM673" s="2710"/>
      <c r="AN673" s="2710"/>
      <c r="AO673" s="2710"/>
      <c r="AP673" s="2710"/>
      <c r="AQ673" s="2710"/>
      <c r="AR673" s="2710"/>
      <c r="AS673" s="2710"/>
      <c r="AT673" s="2710"/>
      <c r="AU673" s="2710"/>
      <c r="AV673" s="2710"/>
      <c r="AW673" s="2710"/>
      <c r="AX673" s="2710"/>
      <c r="AY673" s="2710"/>
      <c r="AZ673" s="2710"/>
      <c r="BA673" s="2710"/>
      <c r="BB673" s="2710"/>
      <c r="BC673" s="2710"/>
      <c r="BD673" s="2710"/>
      <c r="BE673" s="2710"/>
      <c r="BF673" s="2710"/>
      <c r="BG673" s="2710"/>
      <c r="BH673" s="2710"/>
      <c r="BI673" s="2710"/>
      <c r="BJ673" s="2710"/>
      <c r="BK673" s="2710"/>
      <c r="BL673" s="2710"/>
      <c r="BM673" s="2710"/>
      <c r="BN673" s="2710"/>
      <c r="BO673" s="2710"/>
      <c r="BP673" s="2710"/>
      <c r="BQ673" s="2710"/>
      <c r="BR673" s="2710"/>
      <c r="BS673" s="2710"/>
      <c r="BT673" s="2710"/>
    </row>
    <row r="674" spans="1:72" x14ac:dyDescent="0.25">
      <c r="A674" s="2710"/>
      <c r="B674" s="2710"/>
      <c r="C674" s="2710"/>
      <c r="D674" s="2710"/>
      <c r="E674" s="2710"/>
      <c r="F674" s="2710"/>
      <c r="G674" s="2710"/>
      <c r="H674" s="2710"/>
      <c r="I674" s="2710"/>
      <c r="J674" s="2710"/>
      <c r="K674" s="2710"/>
      <c r="L674" s="2710"/>
      <c r="M674" s="2710"/>
      <c r="N674" s="2710"/>
      <c r="O674" s="2710"/>
      <c r="P674" s="2710"/>
      <c r="Q674" s="2710"/>
      <c r="R674" s="2710"/>
      <c r="S674" s="2710"/>
      <c r="T674" s="2710"/>
      <c r="U674" s="2710"/>
      <c r="V674" s="2710"/>
      <c r="W674" s="2710"/>
      <c r="X674" s="2710"/>
      <c r="Y674" s="2710"/>
      <c r="Z674" s="2710"/>
      <c r="AA674" s="2710"/>
      <c r="AB674" s="2710"/>
      <c r="AC674" s="2710"/>
      <c r="AD674" s="2710"/>
      <c r="AE674" s="2710"/>
      <c r="AF674" s="2710"/>
      <c r="AG674" s="2710"/>
      <c r="AH674" s="2710"/>
      <c r="AI674" s="2710"/>
      <c r="AJ674" s="2710"/>
      <c r="AK674" s="2710"/>
      <c r="AL674" s="2710"/>
      <c r="AM674" s="2710"/>
      <c r="AN674" s="2710"/>
      <c r="AO674" s="2710"/>
      <c r="AP674" s="2710"/>
      <c r="AQ674" s="2710"/>
      <c r="AR674" s="2710"/>
      <c r="AS674" s="2710"/>
      <c r="AT674" s="2710"/>
      <c r="AU674" s="2710"/>
      <c r="AV674" s="2710"/>
      <c r="AW674" s="2710"/>
      <c r="AX674" s="2710"/>
      <c r="AY674" s="2710"/>
      <c r="AZ674" s="2710"/>
      <c r="BA674" s="2710"/>
      <c r="BB674" s="2710"/>
      <c r="BC674" s="2710"/>
      <c r="BD674" s="2710"/>
      <c r="BE674" s="2710"/>
      <c r="BF674" s="2710"/>
      <c r="BG674" s="2710"/>
      <c r="BH674" s="2710"/>
      <c r="BI674" s="2710"/>
      <c r="BJ674" s="2710"/>
      <c r="BK674" s="2710"/>
      <c r="BL674" s="2710"/>
      <c r="BM674" s="2710"/>
      <c r="BN674" s="2710"/>
      <c r="BO674" s="2710"/>
      <c r="BP674" s="2710"/>
      <c r="BQ674" s="2710"/>
      <c r="BR674" s="2710"/>
      <c r="BS674" s="2710"/>
      <c r="BT674" s="2710"/>
    </row>
    <row r="675" spans="1:72" x14ac:dyDescent="0.25">
      <c r="A675" s="2710"/>
      <c r="B675" s="2710"/>
      <c r="C675" s="2710"/>
      <c r="D675" s="2710"/>
      <c r="E675" s="2710"/>
      <c r="F675" s="2710"/>
      <c r="G675" s="2710"/>
      <c r="H675" s="2710"/>
      <c r="I675" s="2710"/>
      <c r="J675" s="2710"/>
      <c r="K675" s="2710"/>
      <c r="L675" s="2710"/>
      <c r="M675" s="2710"/>
      <c r="N675" s="2710"/>
      <c r="O675" s="2710"/>
      <c r="P675" s="2710"/>
      <c r="Q675" s="2710"/>
      <c r="R675" s="2710"/>
      <c r="S675" s="2710"/>
      <c r="T675" s="2710"/>
      <c r="U675" s="2710"/>
      <c r="V675" s="2710"/>
      <c r="W675" s="2710"/>
      <c r="X675" s="2710"/>
      <c r="Y675" s="2710"/>
      <c r="Z675" s="2710"/>
      <c r="AA675" s="2710"/>
      <c r="AB675" s="2710"/>
      <c r="AC675" s="2710"/>
      <c r="AD675" s="2710"/>
      <c r="AE675" s="2710"/>
      <c r="AF675" s="2710"/>
      <c r="AG675" s="2710"/>
      <c r="AH675" s="2710"/>
      <c r="AI675" s="2710"/>
      <c r="AJ675" s="2710"/>
      <c r="AK675" s="2710"/>
      <c r="AL675" s="2710"/>
      <c r="AM675" s="2710"/>
      <c r="AN675" s="2710"/>
      <c r="AO675" s="2710"/>
      <c r="AP675" s="2710"/>
      <c r="AQ675" s="2710"/>
      <c r="AR675" s="2710"/>
      <c r="AS675" s="2710"/>
      <c r="AT675" s="2710"/>
      <c r="AU675" s="2710"/>
      <c r="AV675" s="2710"/>
      <c r="AW675" s="2710"/>
      <c r="AX675" s="2710"/>
      <c r="AY675" s="2710"/>
      <c r="AZ675" s="2710"/>
      <c r="BA675" s="2710"/>
      <c r="BB675" s="2710"/>
      <c r="BC675" s="2710"/>
      <c r="BD675" s="2710"/>
      <c r="BE675" s="2710"/>
      <c r="BF675" s="2710"/>
      <c r="BG675" s="2710"/>
      <c r="BH675" s="2710"/>
      <c r="BI675" s="2710"/>
      <c r="BJ675" s="2710"/>
      <c r="BK675" s="2710"/>
      <c r="BL675" s="2710"/>
      <c r="BM675" s="2710"/>
      <c r="BN675" s="2710"/>
      <c r="BO675" s="2710"/>
      <c r="BP675" s="2710"/>
      <c r="BQ675" s="2710"/>
      <c r="BR675" s="2710"/>
      <c r="BS675" s="2710"/>
      <c r="BT675" s="2710"/>
    </row>
    <row r="676" spans="1:72" x14ac:dyDescent="0.25">
      <c r="A676" s="2710"/>
      <c r="B676" s="2710"/>
      <c r="C676" s="2710"/>
      <c r="D676" s="2710"/>
      <c r="E676" s="2710"/>
      <c r="F676" s="2710"/>
      <c r="G676" s="2710"/>
      <c r="H676" s="2710"/>
      <c r="I676" s="2710"/>
      <c r="J676" s="2710"/>
      <c r="K676" s="2710"/>
      <c r="L676" s="2710"/>
      <c r="M676" s="2710"/>
      <c r="N676" s="2710"/>
      <c r="O676" s="2710"/>
      <c r="P676" s="2710"/>
      <c r="Q676" s="2710"/>
      <c r="R676" s="2710"/>
      <c r="S676" s="2710"/>
      <c r="T676" s="2710"/>
      <c r="U676" s="2710"/>
      <c r="V676" s="2710"/>
      <c r="W676" s="2710"/>
      <c r="X676" s="2710"/>
      <c r="Y676" s="2710"/>
      <c r="Z676" s="2710"/>
      <c r="AA676" s="2710"/>
      <c r="AB676" s="2710"/>
      <c r="AC676" s="2710"/>
      <c r="AD676" s="2710"/>
      <c r="AE676" s="2710"/>
      <c r="AF676" s="2710"/>
      <c r="AG676" s="2710"/>
      <c r="AH676" s="2710"/>
      <c r="AI676" s="2710"/>
      <c r="AJ676" s="2710"/>
      <c r="AK676" s="2710"/>
      <c r="AL676" s="2710"/>
      <c r="AM676" s="2710"/>
      <c r="AN676" s="2710"/>
      <c r="AO676" s="2710"/>
      <c r="AP676" s="2710"/>
      <c r="AQ676" s="2710"/>
      <c r="AR676" s="2710"/>
      <c r="AS676" s="2710"/>
      <c r="AT676" s="2710"/>
      <c r="AU676" s="2710"/>
      <c r="AV676" s="2710"/>
      <c r="AW676" s="2710"/>
      <c r="AX676" s="2710"/>
      <c r="AY676" s="2710"/>
      <c r="AZ676" s="2710"/>
      <c r="BA676" s="2710"/>
      <c r="BB676" s="2710"/>
      <c r="BC676" s="2710"/>
      <c r="BD676" s="2710"/>
      <c r="BE676" s="2710"/>
      <c r="BF676" s="2710"/>
      <c r="BG676" s="2710"/>
      <c r="BH676" s="2710"/>
      <c r="BI676" s="2710"/>
      <c r="BJ676" s="2710"/>
      <c r="BK676" s="2710"/>
      <c r="BL676" s="2710"/>
      <c r="BM676" s="2710"/>
      <c r="BN676" s="2710"/>
      <c r="BO676" s="2710"/>
      <c r="BP676" s="2710"/>
      <c r="BQ676" s="2710"/>
      <c r="BR676" s="2710"/>
      <c r="BS676" s="2710"/>
      <c r="BT676" s="2710"/>
    </row>
    <row r="677" spans="1:72" x14ac:dyDescent="0.25">
      <c r="A677" s="2710"/>
      <c r="B677" s="2710"/>
      <c r="C677" s="2710"/>
      <c r="D677" s="2710"/>
      <c r="E677" s="2710"/>
      <c r="F677" s="2710"/>
      <c r="G677" s="2710"/>
      <c r="H677" s="2710"/>
      <c r="I677" s="2710"/>
      <c r="J677" s="2710"/>
      <c r="K677" s="2710"/>
      <c r="L677" s="2710"/>
      <c r="M677" s="2710"/>
      <c r="N677" s="2710"/>
      <c r="O677" s="2710"/>
      <c r="P677" s="2710"/>
      <c r="Q677" s="2710"/>
      <c r="R677" s="2710"/>
      <c r="S677" s="2710"/>
      <c r="T677" s="2710"/>
      <c r="U677" s="2710"/>
      <c r="V677" s="2710"/>
      <c r="W677" s="2710"/>
      <c r="X677" s="2710"/>
      <c r="Y677" s="2710"/>
      <c r="Z677" s="2710"/>
      <c r="AA677" s="2710"/>
      <c r="AB677" s="2710"/>
      <c r="AC677" s="2710"/>
      <c r="AD677" s="2710"/>
      <c r="AE677" s="2710"/>
      <c r="AF677" s="2710"/>
      <c r="AG677" s="2710"/>
      <c r="AH677" s="2710"/>
      <c r="AI677" s="2710"/>
      <c r="AJ677" s="2710"/>
      <c r="AK677" s="2710"/>
      <c r="AL677" s="2710"/>
      <c r="AM677" s="2710"/>
      <c r="AN677" s="2710"/>
      <c r="AO677" s="2710"/>
      <c r="AP677" s="2710"/>
      <c r="AQ677" s="2710"/>
      <c r="AR677" s="2710"/>
      <c r="AS677" s="2710"/>
      <c r="AT677" s="2710"/>
      <c r="AU677" s="2710"/>
      <c r="AV677" s="2710"/>
      <c r="AW677" s="2710"/>
      <c r="AX677" s="2710"/>
      <c r="AY677" s="2710"/>
      <c r="AZ677" s="2710"/>
      <c r="BA677" s="2710"/>
      <c r="BB677" s="2710"/>
      <c r="BC677" s="2710"/>
      <c r="BD677" s="2710"/>
      <c r="BE677" s="2710"/>
      <c r="BF677" s="2710"/>
      <c r="BG677" s="2710"/>
      <c r="BH677" s="2710"/>
      <c r="BI677" s="2710"/>
      <c r="BJ677" s="2710"/>
      <c r="BK677" s="2710"/>
      <c r="BL677" s="2710"/>
      <c r="BM677" s="2710"/>
      <c r="BN677" s="2710"/>
      <c r="BO677" s="2710"/>
      <c r="BP677" s="2710"/>
      <c r="BQ677" s="2710"/>
      <c r="BR677" s="2710"/>
      <c r="BS677" s="2710"/>
      <c r="BT677" s="2710"/>
    </row>
    <row r="678" spans="1:72" x14ac:dyDescent="0.25">
      <c r="A678" s="2710"/>
      <c r="B678" s="2710"/>
      <c r="C678" s="2710"/>
      <c r="D678" s="2710"/>
      <c r="E678" s="2710"/>
      <c r="F678" s="2710"/>
      <c r="G678" s="2710"/>
      <c r="H678" s="2710"/>
      <c r="I678" s="2710"/>
      <c r="J678" s="2710"/>
      <c r="K678" s="2710"/>
      <c r="L678" s="2710"/>
      <c r="M678" s="2710"/>
      <c r="N678" s="2710"/>
      <c r="O678" s="2710"/>
      <c r="P678" s="2710"/>
      <c r="Q678" s="2710"/>
      <c r="R678" s="2710"/>
      <c r="S678" s="2710"/>
      <c r="T678" s="2710"/>
      <c r="U678" s="2710"/>
      <c r="V678" s="2710"/>
      <c r="W678" s="2710"/>
      <c r="X678" s="2710"/>
      <c r="Y678" s="2710"/>
      <c r="Z678" s="2710"/>
      <c r="AA678" s="2710"/>
      <c r="AB678" s="2710"/>
      <c r="AC678" s="2710"/>
      <c r="AD678" s="2710"/>
      <c r="AE678" s="2710"/>
      <c r="AF678" s="2710"/>
      <c r="AG678" s="2710"/>
      <c r="AH678" s="2710"/>
      <c r="AI678" s="2710"/>
      <c r="AJ678" s="2710"/>
      <c r="AK678" s="2710"/>
      <c r="AL678" s="2710"/>
      <c r="AM678" s="2710"/>
      <c r="AN678" s="2710"/>
      <c r="AO678" s="2710"/>
      <c r="AP678" s="2710"/>
      <c r="AQ678" s="2710"/>
      <c r="AR678" s="2710"/>
      <c r="AS678" s="2710"/>
      <c r="AT678" s="2710"/>
      <c r="AU678" s="2710"/>
      <c r="AV678" s="2710"/>
      <c r="AW678" s="2710"/>
      <c r="AX678" s="2710"/>
      <c r="AY678" s="2710"/>
      <c r="AZ678" s="2710"/>
      <c r="BA678" s="2710"/>
      <c r="BB678" s="2710"/>
      <c r="BC678" s="2710"/>
      <c r="BD678" s="2710"/>
      <c r="BE678" s="2710"/>
      <c r="BF678" s="2710"/>
      <c r="BG678" s="2710"/>
      <c r="BH678" s="2710"/>
      <c r="BI678" s="2710"/>
      <c r="BJ678" s="2710"/>
      <c r="BK678" s="2710"/>
      <c r="BL678" s="2710"/>
      <c r="BM678" s="2710"/>
      <c r="BN678" s="2710"/>
      <c r="BO678" s="2710"/>
      <c r="BP678" s="2710"/>
      <c r="BQ678" s="2710"/>
      <c r="BR678" s="2710"/>
      <c r="BS678" s="2710"/>
      <c r="BT678" s="2710"/>
    </row>
    <row r="679" spans="1:72" x14ac:dyDescent="0.25">
      <c r="A679" s="2710"/>
      <c r="B679" s="2710"/>
      <c r="C679" s="2710"/>
      <c r="D679" s="2710"/>
      <c r="E679" s="2710"/>
      <c r="F679" s="2710"/>
      <c r="G679" s="2710"/>
      <c r="H679" s="2710"/>
      <c r="I679" s="2710"/>
      <c r="J679" s="2710"/>
      <c r="K679" s="2710"/>
      <c r="L679" s="2710"/>
      <c r="M679" s="2710"/>
      <c r="N679" s="2710"/>
      <c r="O679" s="2710"/>
      <c r="P679" s="2710"/>
      <c r="Q679" s="2710"/>
      <c r="R679" s="2710"/>
      <c r="S679" s="2710"/>
      <c r="T679" s="2710"/>
      <c r="U679" s="2710"/>
      <c r="V679" s="2710"/>
      <c r="W679" s="2710"/>
      <c r="X679" s="2710"/>
      <c r="Y679" s="2710"/>
      <c r="Z679" s="2710"/>
      <c r="AA679" s="2710"/>
      <c r="AB679" s="2710"/>
      <c r="AC679" s="2710"/>
      <c r="AD679" s="2710"/>
      <c r="AE679" s="2710"/>
      <c r="AF679" s="2710"/>
      <c r="AG679" s="2710"/>
      <c r="AH679" s="2710"/>
      <c r="AI679" s="2710"/>
      <c r="AJ679" s="2710"/>
      <c r="AK679" s="2710"/>
      <c r="AL679" s="2710"/>
      <c r="AM679" s="2710"/>
      <c r="AN679" s="2710"/>
      <c r="AO679" s="2710"/>
      <c r="AP679" s="2710"/>
      <c r="AQ679" s="2710"/>
      <c r="AR679" s="2710"/>
      <c r="AS679" s="2710"/>
      <c r="AT679" s="2710"/>
      <c r="AU679" s="2710"/>
      <c r="AV679" s="2710"/>
      <c r="AW679" s="2710"/>
      <c r="AX679" s="2710"/>
      <c r="AY679" s="2710"/>
      <c r="AZ679" s="2710"/>
      <c r="BA679" s="2710"/>
      <c r="BB679" s="2710"/>
      <c r="BC679" s="2710"/>
      <c r="BD679" s="2710"/>
      <c r="BE679" s="2710"/>
      <c r="BF679" s="2710"/>
      <c r="BG679" s="2710"/>
      <c r="BH679" s="2710"/>
      <c r="BI679" s="2710"/>
      <c r="BJ679" s="2710"/>
      <c r="BK679" s="2710"/>
      <c r="BL679" s="2710"/>
      <c r="BM679" s="2710"/>
      <c r="BN679" s="2710"/>
      <c r="BO679" s="2710"/>
      <c r="BP679" s="2710"/>
      <c r="BQ679" s="2710"/>
      <c r="BR679" s="2710"/>
      <c r="BS679" s="2710"/>
      <c r="BT679" s="2710"/>
    </row>
    <row r="680" spans="1:72" x14ac:dyDescent="0.25">
      <c r="A680" s="2710"/>
      <c r="B680" s="2710"/>
      <c r="C680" s="2710"/>
      <c r="D680" s="2710"/>
      <c r="E680" s="2710"/>
      <c r="F680" s="2710"/>
      <c r="G680" s="2710"/>
      <c r="H680" s="2710"/>
      <c r="I680" s="2710"/>
      <c r="J680" s="2710"/>
      <c r="K680" s="2710"/>
      <c r="L680" s="2710"/>
      <c r="M680" s="2710"/>
      <c r="N680" s="2710"/>
      <c r="O680" s="2710"/>
      <c r="P680" s="2710"/>
      <c r="Q680" s="2710"/>
      <c r="R680" s="2710"/>
      <c r="S680" s="2710"/>
      <c r="T680" s="2710"/>
      <c r="U680" s="2710"/>
      <c r="V680" s="2710"/>
      <c r="W680" s="2710"/>
      <c r="X680" s="2710"/>
      <c r="Y680" s="2710"/>
      <c r="Z680" s="2710"/>
      <c r="AA680" s="2710"/>
      <c r="AB680" s="2710"/>
      <c r="AC680" s="2710"/>
      <c r="AD680" s="2710"/>
      <c r="AE680" s="2710"/>
      <c r="AF680" s="2710"/>
      <c r="AG680" s="2710"/>
      <c r="AH680" s="2710"/>
      <c r="AI680" s="2710"/>
      <c r="AJ680" s="2710"/>
      <c r="AK680" s="2710"/>
      <c r="AL680" s="2710"/>
      <c r="AM680" s="2710"/>
      <c r="AN680" s="2710"/>
      <c r="AO680" s="2710"/>
      <c r="AP680" s="2710"/>
      <c r="AQ680" s="2710"/>
      <c r="AR680" s="2710"/>
      <c r="AS680" s="2710"/>
      <c r="AT680" s="2710"/>
      <c r="AU680" s="2710"/>
      <c r="AV680" s="2710"/>
      <c r="AW680" s="2710"/>
      <c r="AX680" s="2710"/>
      <c r="AY680" s="2710"/>
      <c r="AZ680" s="2710"/>
      <c r="BA680" s="2710"/>
      <c r="BB680" s="2710"/>
      <c r="BC680" s="2710"/>
      <c r="BD680" s="2710"/>
      <c r="BE680" s="2710"/>
      <c r="BF680" s="2710"/>
      <c r="BG680" s="2710"/>
      <c r="BH680" s="2710"/>
      <c r="BI680" s="2710"/>
      <c r="BJ680" s="2710"/>
      <c r="BK680" s="2710"/>
      <c r="BL680" s="2710"/>
      <c r="BM680" s="2710"/>
      <c r="BN680" s="2710"/>
      <c r="BO680" s="2710"/>
      <c r="BP680" s="2710"/>
      <c r="BQ680" s="2710"/>
      <c r="BR680" s="2710"/>
      <c r="BS680" s="2710"/>
      <c r="BT680" s="2710"/>
    </row>
    <row r="681" spans="1:72" x14ac:dyDescent="0.25">
      <c r="A681" s="2710"/>
      <c r="B681" s="2710"/>
      <c r="C681" s="2710"/>
      <c r="D681" s="2710"/>
      <c r="E681" s="2710"/>
      <c r="F681" s="2710"/>
      <c r="G681" s="2710"/>
      <c r="H681" s="2710"/>
      <c r="I681" s="2710"/>
      <c r="J681" s="2710"/>
      <c r="K681" s="2710"/>
      <c r="L681" s="2710"/>
      <c r="M681" s="2710"/>
      <c r="N681" s="2710"/>
      <c r="O681" s="2710"/>
      <c r="P681" s="2710"/>
      <c r="Q681" s="2710"/>
      <c r="R681" s="2710"/>
      <c r="S681" s="2710"/>
      <c r="T681" s="2710"/>
      <c r="U681" s="2710"/>
      <c r="V681" s="2710"/>
      <c r="W681" s="2710"/>
      <c r="X681" s="2710"/>
      <c r="Y681" s="2710"/>
      <c r="Z681" s="2710"/>
      <c r="AA681" s="2710"/>
      <c r="AB681" s="2710"/>
      <c r="AC681" s="2710"/>
      <c r="AD681" s="2710"/>
      <c r="AE681" s="2710"/>
      <c r="AF681" s="2710"/>
      <c r="AG681" s="2710"/>
      <c r="AH681" s="2710"/>
      <c r="AI681" s="2710"/>
      <c r="AJ681" s="2710"/>
      <c r="AK681" s="2710"/>
      <c r="AL681" s="2710"/>
      <c r="AM681" s="2710"/>
      <c r="AN681" s="2710"/>
      <c r="AO681" s="2710"/>
      <c r="AP681" s="2710"/>
      <c r="AQ681" s="2710"/>
      <c r="AR681" s="2710"/>
      <c r="AS681" s="2710"/>
      <c r="AT681" s="2710"/>
      <c r="AU681" s="2710"/>
      <c r="AV681" s="2710"/>
      <c r="AW681" s="2710"/>
      <c r="AX681" s="2710"/>
      <c r="AY681" s="2710"/>
      <c r="AZ681" s="2710"/>
      <c r="BA681" s="2710"/>
      <c r="BB681" s="2710"/>
      <c r="BC681" s="2710"/>
      <c r="BD681" s="2710"/>
      <c r="BE681" s="2710"/>
      <c r="BF681" s="2710"/>
      <c r="BG681" s="2710"/>
      <c r="BH681" s="2710"/>
      <c r="BI681" s="2710"/>
      <c r="BJ681" s="2710"/>
      <c r="BK681" s="2710"/>
      <c r="BL681" s="2710"/>
      <c r="BM681" s="2710"/>
      <c r="BN681" s="2710"/>
      <c r="BO681" s="2710"/>
      <c r="BP681" s="2710"/>
      <c r="BQ681" s="2710"/>
      <c r="BR681" s="2710"/>
      <c r="BS681" s="2710"/>
      <c r="BT681" s="2710"/>
    </row>
    <row r="682" spans="1:72" x14ac:dyDescent="0.25">
      <c r="A682" s="2710"/>
      <c r="B682" s="2710"/>
      <c r="C682" s="2710"/>
      <c r="D682" s="2710"/>
      <c r="E682" s="2710"/>
      <c r="F682" s="2710"/>
      <c r="G682" s="2710"/>
      <c r="H682" s="2710"/>
      <c r="I682" s="2710"/>
      <c r="J682" s="2710"/>
      <c r="K682" s="2710"/>
      <c r="L682" s="2710"/>
      <c r="M682" s="2710"/>
      <c r="N682" s="2710"/>
      <c r="O682" s="2710"/>
      <c r="P682" s="2710"/>
      <c r="Q682" s="2710"/>
      <c r="R682" s="2710"/>
      <c r="S682" s="2710"/>
      <c r="T682" s="2710"/>
      <c r="U682" s="2710"/>
      <c r="V682" s="2710"/>
      <c r="W682" s="2710"/>
      <c r="X682" s="2710"/>
      <c r="Y682" s="2710"/>
      <c r="Z682" s="2710"/>
      <c r="AA682" s="2710"/>
      <c r="AB682" s="2710"/>
      <c r="AC682" s="2710"/>
      <c r="AD682" s="2710"/>
      <c r="AE682" s="2710"/>
      <c r="AF682" s="2710"/>
      <c r="AG682" s="2710"/>
      <c r="AH682" s="2710"/>
      <c r="AI682" s="2710"/>
      <c r="AJ682" s="2710"/>
      <c r="AK682" s="2710"/>
      <c r="AL682" s="2710"/>
      <c r="AM682" s="2710"/>
      <c r="AN682" s="2710"/>
      <c r="AO682" s="2710"/>
      <c r="AP682" s="2710"/>
      <c r="AQ682" s="2710"/>
      <c r="AR682" s="2710"/>
      <c r="AS682" s="2710"/>
      <c r="AT682" s="2710"/>
      <c r="AU682" s="2710"/>
      <c r="AV682" s="2710"/>
      <c r="AW682" s="2710"/>
      <c r="AX682" s="2710"/>
      <c r="AY682" s="2710"/>
      <c r="AZ682" s="2710"/>
      <c r="BA682" s="2710"/>
      <c r="BB682" s="2710"/>
      <c r="BC682" s="2710"/>
      <c r="BD682" s="2710"/>
      <c r="BE682" s="2710"/>
      <c r="BF682" s="2710"/>
      <c r="BG682" s="2710"/>
      <c r="BH682" s="2710"/>
      <c r="BI682" s="2710"/>
      <c r="BJ682" s="2710"/>
      <c r="BK682" s="2710"/>
      <c r="BL682" s="2710"/>
      <c r="BM682" s="2710"/>
      <c r="BN682" s="2710"/>
      <c r="BO682" s="2710"/>
      <c r="BP682" s="2710"/>
      <c r="BQ682" s="2710"/>
      <c r="BR682" s="2710"/>
      <c r="BS682" s="2710"/>
      <c r="BT682" s="2710"/>
    </row>
    <row r="683" spans="1:72" x14ac:dyDescent="0.25">
      <c r="A683" s="2710"/>
      <c r="B683" s="2710"/>
      <c r="C683" s="2710"/>
      <c r="D683" s="2710"/>
      <c r="E683" s="2710"/>
      <c r="F683" s="2710"/>
      <c r="G683" s="2710"/>
      <c r="H683" s="2710"/>
      <c r="I683" s="2710"/>
      <c r="J683" s="2710"/>
      <c r="K683" s="2710"/>
      <c r="L683" s="2710"/>
      <c r="M683" s="2710"/>
      <c r="N683" s="2710"/>
      <c r="O683" s="2710"/>
      <c r="P683" s="2710"/>
      <c r="Q683" s="2710"/>
      <c r="R683" s="2710"/>
      <c r="S683" s="2710"/>
      <c r="T683" s="2710"/>
      <c r="U683" s="2710"/>
      <c r="V683" s="2710"/>
      <c r="W683" s="2710"/>
      <c r="X683" s="2710"/>
      <c r="Y683" s="2710"/>
      <c r="Z683" s="2710"/>
      <c r="AA683" s="2710"/>
      <c r="AB683" s="2710"/>
      <c r="AC683" s="2710"/>
      <c r="AD683" s="2710"/>
      <c r="AE683" s="2710"/>
      <c r="AF683" s="2710"/>
      <c r="AG683" s="2710"/>
      <c r="AH683" s="2710"/>
      <c r="AI683" s="2710"/>
      <c r="AJ683" s="2710"/>
      <c r="AK683" s="2710"/>
      <c r="AL683" s="2710"/>
      <c r="AM683" s="2710"/>
      <c r="AN683" s="2710"/>
      <c r="AO683" s="2710"/>
      <c r="AP683" s="2710"/>
      <c r="AQ683" s="2710"/>
      <c r="AR683" s="2710"/>
      <c r="AS683" s="2710"/>
      <c r="AT683" s="2710"/>
      <c r="AU683" s="2710"/>
      <c r="AV683" s="2710"/>
      <c r="AW683" s="2710"/>
      <c r="AX683" s="2710"/>
      <c r="AY683" s="2710"/>
      <c r="AZ683" s="2710"/>
      <c r="BA683" s="2710"/>
      <c r="BB683" s="2710"/>
      <c r="BC683" s="2710"/>
      <c r="BD683" s="2710"/>
      <c r="BE683" s="2710"/>
      <c r="BF683" s="2710"/>
      <c r="BG683" s="2710"/>
      <c r="BH683" s="2710"/>
      <c r="BI683" s="2710"/>
      <c r="BJ683" s="2710"/>
      <c r="BK683" s="2710"/>
      <c r="BL683" s="2710"/>
      <c r="BM683" s="2710"/>
      <c r="BN683" s="2710"/>
      <c r="BO683" s="2710"/>
      <c r="BP683" s="2710"/>
      <c r="BQ683" s="2710"/>
      <c r="BR683" s="2710"/>
      <c r="BS683" s="2710"/>
      <c r="BT683" s="2710"/>
    </row>
    <row r="684" spans="1:72" x14ac:dyDescent="0.25">
      <c r="A684" s="2710"/>
      <c r="B684" s="2710"/>
      <c r="C684" s="2710"/>
      <c r="D684" s="2710"/>
      <c r="E684" s="2710"/>
      <c r="F684" s="2710"/>
      <c r="G684" s="2710"/>
      <c r="H684" s="2710"/>
      <c r="I684" s="2710"/>
      <c r="J684" s="2710"/>
      <c r="K684" s="2710"/>
      <c r="L684" s="2710"/>
      <c r="M684" s="2710"/>
      <c r="N684" s="2710"/>
      <c r="O684" s="2710"/>
      <c r="P684" s="2710"/>
      <c r="Q684" s="2710"/>
      <c r="R684" s="2710"/>
      <c r="S684" s="2710"/>
      <c r="T684" s="2710"/>
      <c r="U684" s="2710"/>
      <c r="V684" s="2710"/>
      <c r="W684" s="2710"/>
      <c r="X684" s="2710"/>
      <c r="Y684" s="2710"/>
      <c r="Z684" s="2710"/>
      <c r="AA684" s="2710"/>
      <c r="AB684" s="2710"/>
      <c r="AC684" s="2710"/>
      <c r="AD684" s="2710"/>
      <c r="AE684" s="2710"/>
      <c r="AF684" s="2710"/>
      <c r="AG684" s="2710"/>
      <c r="AH684" s="2710"/>
      <c r="AI684" s="2710"/>
      <c r="AJ684" s="2710"/>
      <c r="AK684" s="2710"/>
      <c r="AL684" s="2710"/>
      <c r="AM684" s="2710"/>
      <c r="AN684" s="2710"/>
      <c r="AO684" s="2710"/>
      <c r="AP684" s="2710"/>
      <c r="AQ684" s="2710"/>
      <c r="AR684" s="2710"/>
      <c r="AS684" s="2710"/>
      <c r="AT684" s="2710"/>
      <c r="AU684" s="2710"/>
      <c r="AV684" s="2710"/>
      <c r="AW684" s="2710"/>
      <c r="AX684" s="2710"/>
      <c r="AY684" s="2710"/>
      <c r="AZ684" s="2710"/>
      <c r="BA684" s="2710"/>
      <c r="BB684" s="2710"/>
      <c r="BC684" s="2710"/>
      <c r="BD684" s="2710"/>
      <c r="BE684" s="2710"/>
      <c r="BF684" s="2710"/>
      <c r="BG684" s="2710"/>
      <c r="BH684" s="2710"/>
      <c r="BI684" s="2710"/>
      <c r="BJ684" s="2710"/>
      <c r="BK684" s="2710"/>
      <c r="BL684" s="2710"/>
      <c r="BM684" s="2710"/>
      <c r="BN684" s="2710"/>
      <c r="BO684" s="2710"/>
      <c r="BP684" s="2710"/>
      <c r="BQ684" s="2710"/>
      <c r="BR684" s="2710"/>
      <c r="BS684" s="2710"/>
      <c r="BT684" s="2710"/>
    </row>
    <row r="685" spans="1:72" x14ac:dyDescent="0.25">
      <c r="A685" s="2710"/>
      <c r="B685" s="2710"/>
      <c r="C685" s="2710"/>
      <c r="D685" s="2710"/>
      <c r="E685" s="2710"/>
      <c r="F685" s="2710"/>
      <c r="G685" s="2710"/>
      <c r="H685" s="2710"/>
      <c r="I685" s="2710"/>
      <c r="J685" s="2710"/>
      <c r="K685" s="2710"/>
      <c r="L685" s="2710"/>
      <c r="M685" s="2710"/>
      <c r="N685" s="2710"/>
      <c r="O685" s="2710"/>
      <c r="P685" s="2710"/>
      <c r="Q685" s="2710"/>
      <c r="R685" s="2710"/>
      <c r="S685" s="2710"/>
      <c r="T685" s="2710"/>
      <c r="U685" s="2710"/>
      <c r="V685" s="2710"/>
      <c r="W685" s="2710"/>
      <c r="X685" s="2710"/>
      <c r="Y685" s="2710"/>
      <c r="Z685" s="2710"/>
      <c r="AA685" s="2710"/>
      <c r="AB685" s="2710"/>
      <c r="AC685" s="2710"/>
      <c r="AD685" s="2710"/>
      <c r="AE685" s="2710"/>
      <c r="AF685" s="2710"/>
      <c r="AG685" s="2710"/>
      <c r="AH685" s="2710"/>
      <c r="AI685" s="2710"/>
      <c r="AJ685" s="2710"/>
      <c r="AK685" s="2710"/>
      <c r="AL685" s="2710"/>
      <c r="AM685" s="2710"/>
      <c r="AN685" s="2710"/>
      <c r="AO685" s="2710"/>
      <c r="AP685" s="2710"/>
      <c r="AQ685" s="2710"/>
      <c r="AR685" s="2710"/>
      <c r="AS685" s="2710"/>
      <c r="AT685" s="2710"/>
      <c r="AU685" s="2710"/>
      <c r="AV685" s="2710"/>
      <c r="AW685" s="2710"/>
      <c r="AX685" s="2710"/>
      <c r="AY685" s="2710"/>
      <c r="AZ685" s="2710"/>
      <c r="BA685" s="2710"/>
      <c r="BB685" s="2710"/>
      <c r="BC685" s="2710"/>
      <c r="BD685" s="2710"/>
      <c r="BE685" s="2710"/>
      <c r="BF685" s="2710"/>
      <c r="BG685" s="2710"/>
      <c r="BH685" s="2710"/>
      <c r="BI685" s="2710"/>
      <c r="BJ685" s="2710"/>
      <c r="BK685" s="2710"/>
      <c r="BL685" s="2710"/>
      <c r="BM685" s="2710"/>
      <c r="BN685" s="2710"/>
      <c r="BO685" s="2710"/>
      <c r="BP685" s="2710"/>
      <c r="BQ685" s="2710"/>
      <c r="BR685" s="2710"/>
      <c r="BS685" s="2710"/>
      <c r="BT685" s="2710"/>
    </row>
    <row r="686" spans="1:72" x14ac:dyDescent="0.25">
      <c r="A686" s="2710"/>
      <c r="B686" s="2710"/>
      <c r="C686" s="2710"/>
      <c r="D686" s="2710"/>
      <c r="E686" s="2710"/>
      <c r="F686" s="2710"/>
      <c r="G686" s="2710"/>
      <c r="H686" s="2710"/>
      <c r="I686" s="2710"/>
      <c r="J686" s="2710"/>
      <c r="K686" s="2710"/>
      <c r="L686" s="2710"/>
      <c r="M686" s="2710"/>
      <c r="N686" s="2710"/>
      <c r="O686" s="2710"/>
      <c r="P686" s="2710"/>
      <c r="Q686" s="2710"/>
      <c r="R686" s="2710"/>
      <c r="S686" s="2710"/>
      <c r="T686" s="2710"/>
      <c r="U686" s="2710"/>
      <c r="V686" s="2710"/>
      <c r="W686" s="2710"/>
      <c r="X686" s="2710"/>
      <c r="Y686" s="2710"/>
      <c r="Z686" s="2710"/>
      <c r="AA686" s="2710"/>
      <c r="AB686" s="2710"/>
      <c r="AC686" s="2710"/>
      <c r="AD686" s="2710"/>
      <c r="AE686" s="2710"/>
      <c r="AF686" s="2710"/>
      <c r="AG686" s="2710"/>
      <c r="AH686" s="2710"/>
      <c r="AI686" s="2710"/>
      <c r="AJ686" s="2710"/>
      <c r="AK686" s="2710"/>
      <c r="AL686" s="2710"/>
      <c r="AM686" s="2710"/>
      <c r="AN686" s="2710"/>
      <c r="AO686" s="2710"/>
      <c r="AP686" s="2710"/>
      <c r="AQ686" s="2710"/>
      <c r="AR686" s="2710"/>
      <c r="AS686" s="2710"/>
      <c r="AT686" s="2710"/>
      <c r="AU686" s="2710"/>
      <c r="AV686" s="2710"/>
      <c r="AW686" s="2710"/>
      <c r="AX686" s="2710"/>
      <c r="AY686" s="2710"/>
      <c r="AZ686" s="2710"/>
      <c r="BA686" s="2710"/>
      <c r="BB686" s="2710"/>
      <c r="BC686" s="2710"/>
      <c r="BD686" s="2710"/>
      <c r="BE686" s="2710"/>
      <c r="BF686" s="2710"/>
      <c r="BG686" s="2710"/>
      <c r="BH686" s="2710"/>
      <c r="BI686" s="2710"/>
      <c r="BJ686" s="2710"/>
      <c r="BK686" s="2710"/>
      <c r="BL686" s="2710"/>
      <c r="BM686" s="2710"/>
      <c r="BN686" s="2710"/>
      <c r="BO686" s="2710"/>
      <c r="BP686" s="2710"/>
      <c r="BQ686" s="2710"/>
      <c r="BR686" s="2710"/>
      <c r="BS686" s="2710"/>
      <c r="BT686" s="2710"/>
    </row>
    <row r="687" spans="1:72" x14ac:dyDescent="0.25">
      <c r="A687" s="2710"/>
      <c r="B687" s="2710"/>
      <c r="C687" s="2710"/>
      <c r="D687" s="2710"/>
      <c r="E687" s="2710"/>
      <c r="F687" s="2710"/>
      <c r="G687" s="2710"/>
      <c r="H687" s="2710"/>
      <c r="I687" s="2710"/>
      <c r="J687" s="2710"/>
      <c r="K687" s="2710"/>
      <c r="L687" s="2710"/>
      <c r="M687" s="2710"/>
      <c r="N687" s="2710"/>
      <c r="O687" s="2710"/>
      <c r="P687" s="2710"/>
      <c r="Q687" s="2710"/>
      <c r="R687" s="2710"/>
      <c r="S687" s="2710"/>
      <c r="T687" s="2710"/>
      <c r="U687" s="2710"/>
      <c r="V687" s="2710"/>
      <c r="W687" s="2710"/>
      <c r="X687" s="2710"/>
      <c r="Y687" s="2710"/>
      <c r="Z687" s="2710"/>
      <c r="AA687" s="2710"/>
      <c r="AB687" s="2710"/>
      <c r="AC687" s="2710"/>
      <c r="AD687" s="2710"/>
      <c r="AE687" s="2710"/>
      <c r="AF687" s="2710"/>
      <c r="AG687" s="2710"/>
      <c r="AH687" s="2710"/>
      <c r="AI687" s="2710"/>
      <c r="AJ687" s="2710"/>
      <c r="AK687" s="2710"/>
      <c r="AL687" s="2710"/>
      <c r="AM687" s="2710"/>
      <c r="AN687" s="2710"/>
      <c r="AO687" s="2710"/>
      <c r="AP687" s="2710"/>
      <c r="AQ687" s="2710"/>
      <c r="AR687" s="2710"/>
      <c r="AS687" s="2710"/>
      <c r="AT687" s="2710"/>
      <c r="AU687" s="2710"/>
      <c r="AV687" s="2710"/>
      <c r="AW687" s="2710"/>
      <c r="AX687" s="2710"/>
      <c r="AY687" s="2710"/>
      <c r="AZ687" s="2710"/>
      <c r="BA687" s="2710"/>
      <c r="BB687" s="2710"/>
      <c r="BC687" s="2710"/>
      <c r="BD687" s="2710"/>
      <c r="BE687" s="2710"/>
      <c r="BF687" s="2710"/>
      <c r="BG687" s="2710"/>
      <c r="BH687" s="2710"/>
      <c r="BI687" s="2710"/>
      <c r="BJ687" s="2710"/>
      <c r="BK687" s="2710"/>
      <c r="BL687" s="2710"/>
      <c r="BM687" s="2710"/>
      <c r="BN687" s="2710"/>
      <c r="BO687" s="2710"/>
      <c r="BP687" s="2710"/>
      <c r="BQ687" s="2710"/>
      <c r="BR687" s="2710"/>
      <c r="BS687" s="2710"/>
      <c r="BT687" s="2710"/>
    </row>
    <row r="688" spans="1:72" x14ac:dyDescent="0.25">
      <c r="A688" s="2710"/>
      <c r="B688" s="2710"/>
      <c r="C688" s="2710"/>
      <c r="D688" s="2710"/>
      <c r="E688" s="2710"/>
      <c r="F688" s="2710"/>
      <c r="G688" s="2710"/>
      <c r="H688" s="2710"/>
      <c r="I688" s="2710"/>
      <c r="J688" s="2710"/>
      <c r="K688" s="2710"/>
      <c r="L688" s="2710"/>
      <c r="M688" s="2710"/>
      <c r="N688" s="2710"/>
      <c r="O688" s="2710"/>
      <c r="P688" s="2710"/>
      <c r="Q688" s="2710"/>
      <c r="R688" s="2710"/>
      <c r="S688" s="2710"/>
      <c r="T688" s="2710"/>
      <c r="U688" s="2710"/>
      <c r="V688" s="2710"/>
      <c r="W688" s="2710"/>
      <c r="X688" s="2710"/>
      <c r="Y688" s="2710"/>
      <c r="Z688" s="2710"/>
      <c r="AA688" s="2710"/>
      <c r="AB688" s="2710"/>
      <c r="AC688" s="2710"/>
      <c r="AD688" s="2710"/>
      <c r="AE688" s="2710"/>
      <c r="AF688" s="2710"/>
      <c r="AG688" s="2710"/>
      <c r="AH688" s="2710"/>
      <c r="AI688" s="2710"/>
      <c r="AJ688" s="2710"/>
      <c r="AK688" s="2710"/>
      <c r="AL688" s="2710"/>
      <c r="AM688" s="2710"/>
      <c r="AN688" s="2710"/>
      <c r="AO688" s="2710"/>
      <c r="AP688" s="2710"/>
      <c r="AQ688" s="2710"/>
      <c r="AR688" s="2710"/>
      <c r="AS688" s="2710"/>
      <c r="AT688" s="2710"/>
      <c r="AU688" s="2710"/>
      <c r="AV688" s="2710"/>
      <c r="AW688" s="2710"/>
      <c r="AX688" s="2710"/>
      <c r="AY688" s="2710"/>
      <c r="AZ688" s="2710"/>
      <c r="BA688" s="2710"/>
      <c r="BB688" s="2710"/>
      <c r="BC688" s="2710"/>
      <c r="BD688" s="2710"/>
      <c r="BE688" s="2710"/>
      <c r="BF688" s="2710"/>
      <c r="BG688" s="2710"/>
      <c r="BH688" s="2710"/>
      <c r="BI688" s="2710"/>
      <c r="BJ688" s="2710"/>
      <c r="BK688" s="2710"/>
      <c r="BL688" s="2710"/>
      <c r="BM688" s="2710"/>
      <c r="BN688" s="2710"/>
      <c r="BO688" s="2710"/>
      <c r="BP688" s="2710"/>
      <c r="BQ688" s="2710"/>
      <c r="BR688" s="2710"/>
      <c r="BS688" s="2710"/>
      <c r="BT688" s="2710"/>
    </row>
    <row r="689" spans="1:72" x14ac:dyDescent="0.25">
      <c r="A689" s="2710"/>
      <c r="B689" s="2710"/>
      <c r="C689" s="2710"/>
      <c r="D689" s="2710"/>
      <c r="E689" s="2710"/>
      <c r="F689" s="2710"/>
      <c r="G689" s="2710"/>
      <c r="H689" s="2710"/>
      <c r="I689" s="2710"/>
      <c r="J689" s="2710"/>
      <c r="K689" s="2710"/>
      <c r="L689" s="2710"/>
      <c r="M689" s="2710"/>
      <c r="N689" s="2710"/>
      <c r="O689" s="2710"/>
      <c r="P689" s="2710"/>
      <c r="Q689" s="2710"/>
      <c r="R689" s="2710"/>
      <c r="S689" s="2710"/>
      <c r="T689" s="2710"/>
      <c r="U689" s="2710"/>
      <c r="V689" s="2710"/>
      <c r="W689" s="2710"/>
      <c r="X689" s="2710"/>
      <c r="Y689" s="2710"/>
      <c r="Z689" s="2710"/>
      <c r="AA689" s="2710"/>
      <c r="AB689" s="2710"/>
      <c r="AC689" s="2710"/>
      <c r="AD689" s="2710"/>
      <c r="AE689" s="2710"/>
      <c r="AF689" s="2710"/>
      <c r="AG689" s="2710"/>
      <c r="AH689" s="2710"/>
      <c r="AI689" s="2710"/>
      <c r="AJ689" s="2710"/>
      <c r="AK689" s="2710"/>
      <c r="AL689" s="2710"/>
      <c r="AM689" s="2710"/>
      <c r="AN689" s="2710"/>
      <c r="AO689" s="2710"/>
      <c r="AP689" s="2710"/>
      <c r="AQ689" s="2710"/>
      <c r="AR689" s="2710"/>
      <c r="AS689" s="2710"/>
      <c r="AT689" s="2710"/>
      <c r="AU689" s="2710"/>
      <c r="AV689" s="2710"/>
      <c r="AW689" s="2710"/>
      <c r="AX689" s="2710"/>
      <c r="AY689" s="2710"/>
      <c r="AZ689" s="2710"/>
      <c r="BA689" s="2710"/>
      <c r="BB689" s="2710"/>
      <c r="BC689" s="2710"/>
      <c r="BD689" s="2710"/>
      <c r="BE689" s="2710"/>
      <c r="BF689" s="2710"/>
      <c r="BG689" s="2710"/>
      <c r="BH689" s="2710"/>
      <c r="BI689" s="2710"/>
      <c r="BJ689" s="2710"/>
      <c r="BK689" s="2710"/>
      <c r="BL689" s="2710"/>
      <c r="BM689" s="2710"/>
      <c r="BN689" s="2710"/>
      <c r="BO689" s="2710"/>
      <c r="BP689" s="2710"/>
      <c r="BQ689" s="2710"/>
      <c r="BR689" s="2710"/>
      <c r="BS689" s="2710"/>
      <c r="BT689" s="2710"/>
    </row>
    <row r="690" spans="1:72" x14ac:dyDescent="0.25">
      <c r="A690" s="2710"/>
      <c r="B690" s="2710"/>
      <c r="C690" s="2710"/>
      <c r="D690" s="2710"/>
      <c r="E690" s="2710"/>
      <c r="F690" s="2710"/>
      <c r="G690" s="2710"/>
      <c r="H690" s="2710"/>
      <c r="I690" s="2710"/>
      <c r="J690" s="2710"/>
      <c r="K690" s="2710"/>
      <c r="L690" s="2710"/>
      <c r="M690" s="2710"/>
      <c r="N690" s="2710"/>
      <c r="O690" s="2710"/>
      <c r="P690" s="2710"/>
      <c r="Q690" s="2710"/>
      <c r="R690" s="2710"/>
      <c r="S690" s="2710"/>
      <c r="T690" s="2710"/>
      <c r="U690" s="2710"/>
      <c r="V690" s="2710"/>
      <c r="W690" s="2710"/>
      <c r="X690" s="2710"/>
      <c r="Y690" s="2710"/>
      <c r="Z690" s="2710"/>
      <c r="AA690" s="2710"/>
      <c r="AB690" s="2710"/>
      <c r="AC690" s="2710"/>
      <c r="AD690" s="2710"/>
      <c r="AE690" s="2710"/>
      <c r="AF690" s="2710"/>
      <c r="AG690" s="2710"/>
      <c r="AH690" s="2710"/>
      <c r="AI690" s="2710"/>
      <c r="AJ690" s="2710"/>
      <c r="AK690" s="2710"/>
      <c r="AL690" s="2710"/>
      <c r="AM690" s="2710"/>
      <c r="AN690" s="2710"/>
      <c r="AO690" s="2710"/>
      <c r="AP690" s="2710"/>
      <c r="AQ690" s="2710"/>
      <c r="AR690" s="2710"/>
      <c r="AS690" s="2710"/>
      <c r="AT690" s="2710"/>
      <c r="AU690" s="2710"/>
      <c r="AV690" s="2710"/>
      <c r="AW690" s="2710"/>
      <c r="AX690" s="2710"/>
      <c r="AY690" s="2710"/>
      <c r="AZ690" s="2710"/>
      <c r="BA690" s="2710"/>
      <c r="BB690" s="2710"/>
      <c r="BC690" s="2710"/>
      <c r="BD690" s="2710"/>
      <c r="BE690" s="2710"/>
      <c r="BF690" s="2710"/>
      <c r="BG690" s="2710"/>
      <c r="BH690" s="2710"/>
      <c r="BI690" s="2710"/>
      <c r="BJ690" s="2710"/>
      <c r="BK690" s="2710"/>
      <c r="BL690" s="2710"/>
      <c r="BM690" s="2710"/>
      <c r="BN690" s="2710"/>
      <c r="BO690" s="2710"/>
      <c r="BP690" s="2710"/>
      <c r="BQ690" s="2710"/>
      <c r="BR690" s="2710"/>
      <c r="BS690" s="2710"/>
      <c r="BT690" s="2710"/>
    </row>
    <row r="691" spans="1:72" x14ac:dyDescent="0.25">
      <c r="A691" s="2710"/>
      <c r="B691" s="2710"/>
      <c r="C691" s="2710"/>
      <c r="D691" s="2710"/>
      <c r="E691" s="2710"/>
      <c r="F691" s="2710"/>
      <c r="G691" s="2710"/>
      <c r="H691" s="2710"/>
      <c r="I691" s="2710"/>
      <c r="J691" s="2710"/>
      <c r="K691" s="2710"/>
      <c r="L691" s="2710"/>
      <c r="M691" s="2710"/>
      <c r="N691" s="2710"/>
      <c r="O691" s="2710"/>
      <c r="P691" s="2710"/>
      <c r="Q691" s="2710"/>
      <c r="R691" s="2710"/>
      <c r="S691" s="2710"/>
      <c r="T691" s="2710"/>
      <c r="U691" s="2710"/>
      <c r="V691" s="2710"/>
      <c r="W691" s="2710"/>
      <c r="X691" s="2710"/>
      <c r="Y691" s="2710"/>
      <c r="Z691" s="2710"/>
      <c r="AA691" s="2710"/>
      <c r="AB691" s="2710"/>
      <c r="AC691" s="2710"/>
      <c r="AD691" s="2710"/>
      <c r="AE691" s="2710"/>
      <c r="AF691" s="2710"/>
      <c r="AG691" s="2710"/>
      <c r="AH691" s="2710"/>
      <c r="AI691" s="2710"/>
      <c r="AJ691" s="2710"/>
      <c r="AK691" s="2710"/>
      <c r="AL691" s="2710"/>
      <c r="AM691" s="2710"/>
      <c r="AN691" s="2710"/>
      <c r="AO691" s="2710"/>
      <c r="AP691" s="2710"/>
      <c r="AQ691" s="2710"/>
      <c r="AR691" s="2710"/>
      <c r="AS691" s="2710"/>
      <c r="AT691" s="2710"/>
      <c r="AU691" s="2710"/>
      <c r="AV691" s="2710"/>
      <c r="AW691" s="2710"/>
      <c r="AX691" s="2710"/>
      <c r="AY691" s="2710"/>
      <c r="AZ691" s="2710"/>
      <c r="BA691" s="2710"/>
      <c r="BB691" s="2710"/>
      <c r="BC691" s="2710"/>
      <c r="BD691" s="2710"/>
      <c r="BE691" s="2710"/>
      <c r="BF691" s="2710"/>
      <c r="BG691" s="2710"/>
      <c r="BH691" s="2710"/>
      <c r="BI691" s="2710"/>
      <c r="BJ691" s="2710"/>
      <c r="BK691" s="2710"/>
      <c r="BL691" s="2710"/>
      <c r="BM691" s="2710"/>
      <c r="BN691" s="2710"/>
      <c r="BO691" s="2710"/>
      <c r="BP691" s="2710"/>
      <c r="BQ691" s="2710"/>
      <c r="BR691" s="2710"/>
      <c r="BS691" s="2710"/>
      <c r="BT691" s="2710"/>
    </row>
    <row r="692" spans="1:72" x14ac:dyDescent="0.25">
      <c r="A692" s="2710"/>
      <c r="B692" s="2710"/>
      <c r="C692" s="2710"/>
      <c r="D692" s="2710"/>
      <c r="E692" s="2710"/>
      <c r="F692" s="2710"/>
      <c r="G692" s="2710"/>
      <c r="H692" s="2710"/>
      <c r="I692" s="2710"/>
      <c r="J692" s="2710"/>
      <c r="K692" s="2710"/>
      <c r="L692" s="2710"/>
      <c r="M692" s="2710"/>
      <c r="N692" s="2710"/>
      <c r="O692" s="2710"/>
      <c r="P692" s="2710"/>
      <c r="Q692" s="2710"/>
      <c r="R692" s="2710"/>
      <c r="S692" s="2710"/>
      <c r="T692" s="2710"/>
      <c r="U692" s="2710"/>
      <c r="V692" s="2710"/>
      <c r="W692" s="2710"/>
      <c r="X692" s="2710"/>
      <c r="Y692" s="2710"/>
      <c r="Z692" s="2710"/>
      <c r="AA692" s="2710"/>
      <c r="AB692" s="2710"/>
      <c r="AC692" s="2710"/>
      <c r="AD692" s="2710"/>
      <c r="AE692" s="2710"/>
      <c r="AF692" s="2710"/>
      <c r="AG692" s="2710"/>
      <c r="AH692" s="2710"/>
      <c r="AI692" s="2710"/>
      <c r="AJ692" s="2710"/>
      <c r="AK692" s="2710"/>
      <c r="AL692" s="2710"/>
      <c r="AM692" s="2710"/>
      <c r="AN692" s="2710"/>
      <c r="AO692" s="2710"/>
      <c r="AP692" s="2710"/>
      <c r="AQ692" s="2710"/>
      <c r="AR692" s="2710"/>
      <c r="AS692" s="2710"/>
      <c r="AT692" s="2710"/>
      <c r="AU692" s="2710"/>
      <c r="AV692" s="2710"/>
      <c r="AW692" s="2710"/>
      <c r="AX692" s="2710"/>
      <c r="AY692" s="2710"/>
      <c r="AZ692" s="2710"/>
      <c r="BA692" s="2710"/>
      <c r="BB692" s="2710"/>
      <c r="BC692" s="2710"/>
      <c r="BD692" s="2710"/>
      <c r="BE692" s="2710"/>
      <c r="BF692" s="2710"/>
      <c r="BG692" s="2710"/>
      <c r="BH692" s="2710"/>
      <c r="BI692" s="2710"/>
      <c r="BJ692" s="2710"/>
      <c r="BK692" s="2710"/>
      <c r="BL692" s="2710"/>
      <c r="BM692" s="2710"/>
      <c r="BN692" s="2710"/>
      <c r="BO692" s="2710"/>
      <c r="BP692" s="2710"/>
      <c r="BQ692" s="2710"/>
      <c r="BR692" s="2710"/>
      <c r="BS692" s="2710"/>
      <c r="BT692" s="2710"/>
    </row>
    <row r="693" spans="1:72" x14ac:dyDescent="0.25">
      <c r="A693" s="2710"/>
      <c r="B693" s="2710"/>
      <c r="C693" s="2710"/>
      <c r="D693" s="2710"/>
      <c r="E693" s="2710"/>
      <c r="F693" s="2710"/>
      <c r="G693" s="2710"/>
      <c r="H693" s="2710"/>
      <c r="I693" s="2710"/>
      <c r="J693" s="2710"/>
      <c r="K693" s="2710"/>
      <c r="L693" s="2710"/>
      <c r="M693" s="2710"/>
      <c r="N693" s="2710"/>
      <c r="O693" s="2710"/>
      <c r="P693" s="2710"/>
      <c r="Q693" s="2710"/>
      <c r="R693" s="2710"/>
      <c r="S693" s="2710"/>
      <c r="T693" s="2710"/>
      <c r="U693" s="2710"/>
      <c r="V693" s="2710"/>
      <c r="W693" s="2710"/>
      <c r="X693" s="2710"/>
      <c r="Y693" s="2710"/>
      <c r="Z693" s="2710"/>
      <c r="AA693" s="2710"/>
      <c r="AB693" s="2710"/>
      <c r="AC693" s="2710"/>
      <c r="AD693" s="2710"/>
      <c r="AE693" s="2710"/>
      <c r="AF693" s="2710"/>
      <c r="AG693" s="2710"/>
      <c r="AH693" s="2710"/>
      <c r="AI693" s="2710"/>
      <c r="AJ693" s="2710"/>
      <c r="AK693" s="2710"/>
      <c r="AL693" s="2710"/>
      <c r="AM693" s="2710"/>
      <c r="AN693" s="2710"/>
      <c r="AO693" s="2710"/>
      <c r="AP693" s="2710"/>
      <c r="AQ693" s="2710"/>
      <c r="AR693" s="2710"/>
      <c r="AS693" s="2710"/>
      <c r="AT693" s="2710"/>
      <c r="AU693" s="2710"/>
      <c r="AV693" s="2710"/>
      <c r="AW693" s="2710"/>
      <c r="AX693" s="2710"/>
      <c r="AY693" s="2710"/>
      <c r="AZ693" s="2710"/>
      <c r="BA693" s="2710"/>
      <c r="BB693" s="2710"/>
      <c r="BC693" s="2710"/>
      <c r="BD693" s="2710"/>
      <c r="BE693" s="2710"/>
      <c r="BF693" s="2710"/>
      <c r="BG693" s="2710"/>
      <c r="BH693" s="2710"/>
      <c r="BI693" s="2710"/>
      <c r="BJ693" s="2710"/>
      <c r="BK693" s="2710"/>
      <c r="BL693" s="2710"/>
      <c r="BM693" s="2710"/>
      <c r="BN693" s="2710"/>
      <c r="BO693" s="2710"/>
      <c r="BP693" s="2710"/>
      <c r="BQ693" s="2710"/>
      <c r="BR693" s="2710"/>
      <c r="BS693" s="2710"/>
      <c r="BT693" s="2710"/>
    </row>
    <row r="694" spans="1:72" x14ac:dyDescent="0.25">
      <c r="A694" s="2710"/>
      <c r="B694" s="2710"/>
      <c r="C694" s="2710"/>
      <c r="D694" s="2710"/>
      <c r="E694" s="2710"/>
      <c r="F694" s="2710"/>
      <c r="G694" s="2710"/>
      <c r="H694" s="2710"/>
      <c r="I694" s="2710"/>
      <c r="J694" s="2710"/>
      <c r="K694" s="2710"/>
      <c r="L694" s="2710"/>
      <c r="M694" s="2710"/>
      <c r="N694" s="2710"/>
      <c r="O694" s="2710"/>
      <c r="P694" s="2710"/>
      <c r="Q694" s="2710"/>
      <c r="R694" s="2710"/>
      <c r="S694" s="2710"/>
      <c r="T694" s="2710"/>
      <c r="U694" s="2710"/>
      <c r="V694" s="2710"/>
      <c r="W694" s="2710"/>
      <c r="X694" s="2710"/>
      <c r="Y694" s="2710"/>
      <c r="Z694" s="2710"/>
      <c r="AA694" s="2710"/>
      <c r="AB694" s="2710"/>
      <c r="AC694" s="2710"/>
      <c r="AD694" s="2710"/>
      <c r="AE694" s="2710"/>
      <c r="AF694" s="2710"/>
      <c r="AG694" s="2710"/>
      <c r="AH694" s="2710"/>
      <c r="AI694" s="2710"/>
      <c r="AJ694" s="2710"/>
      <c r="AK694" s="2710"/>
      <c r="AL694" s="2710"/>
      <c r="AM694" s="2710"/>
      <c r="AN694" s="2710"/>
      <c r="AO694" s="2710"/>
      <c r="AP694" s="2710"/>
      <c r="AQ694" s="2710"/>
      <c r="AR694" s="2710"/>
      <c r="AS694" s="2710"/>
      <c r="AT694" s="2710"/>
      <c r="AU694" s="2710"/>
      <c r="AV694" s="2710"/>
      <c r="AW694" s="2710"/>
      <c r="AX694" s="2710"/>
      <c r="AY694" s="2710"/>
      <c r="AZ694" s="2710"/>
      <c r="BA694" s="2710"/>
      <c r="BB694" s="2710"/>
      <c r="BC694" s="2710"/>
      <c r="BD694" s="2710"/>
      <c r="BE694" s="2710"/>
      <c r="BF694" s="2710"/>
      <c r="BG694" s="2710"/>
      <c r="BH694" s="2710"/>
      <c r="BI694" s="2710"/>
      <c r="BJ694" s="2710"/>
      <c r="BK694" s="2710"/>
      <c r="BL694" s="2710"/>
      <c r="BM694" s="2710"/>
      <c r="BN694" s="2710"/>
      <c r="BO694" s="2710"/>
      <c r="BP694" s="2710"/>
      <c r="BQ694" s="2710"/>
      <c r="BR694" s="2710"/>
      <c r="BS694" s="2710"/>
      <c r="BT694" s="2710"/>
    </row>
    <row r="695" spans="1:72" x14ac:dyDescent="0.25">
      <c r="A695" s="2710"/>
      <c r="B695" s="2710"/>
      <c r="C695" s="2710"/>
      <c r="D695" s="2710"/>
      <c r="E695" s="2710"/>
      <c r="F695" s="2710"/>
      <c r="G695" s="2710"/>
      <c r="H695" s="2710"/>
      <c r="I695" s="2710"/>
      <c r="J695" s="2710"/>
      <c r="K695" s="2710"/>
      <c r="L695" s="2710"/>
      <c r="M695" s="2710"/>
      <c r="N695" s="2710"/>
      <c r="O695" s="2710"/>
      <c r="P695" s="2710"/>
      <c r="Q695" s="2710"/>
      <c r="R695" s="2710"/>
      <c r="S695" s="2710"/>
      <c r="T695" s="2710"/>
      <c r="U695" s="2710"/>
      <c r="V695" s="2710"/>
      <c r="W695" s="2710"/>
      <c r="X695" s="2710"/>
      <c r="Y695" s="2710"/>
      <c r="Z695" s="2710"/>
      <c r="AA695" s="2710"/>
      <c r="AB695" s="2710"/>
      <c r="AC695" s="2710"/>
      <c r="AD695" s="2710"/>
      <c r="AE695" s="2710"/>
      <c r="AF695" s="2710"/>
      <c r="AG695" s="2710"/>
      <c r="AH695" s="2710"/>
      <c r="AI695" s="2710"/>
      <c r="AJ695" s="2710"/>
      <c r="AK695" s="2710"/>
      <c r="AL695" s="2710"/>
      <c r="AM695" s="2710"/>
      <c r="AN695" s="2710"/>
      <c r="AO695" s="2710"/>
      <c r="AP695" s="2710"/>
      <c r="AQ695" s="2710"/>
      <c r="AR695" s="2710"/>
      <c r="AS695" s="2710"/>
      <c r="AT695" s="2710"/>
      <c r="AU695" s="2710"/>
      <c r="AV695" s="2710"/>
      <c r="AW695" s="2710"/>
      <c r="AX695" s="2710"/>
      <c r="AY695" s="2710"/>
      <c r="AZ695" s="2710"/>
      <c r="BA695" s="2710"/>
      <c r="BB695" s="2710"/>
      <c r="BC695" s="2710"/>
      <c r="BD695" s="2710"/>
      <c r="BE695" s="2710"/>
      <c r="BF695" s="2710"/>
      <c r="BG695" s="2710"/>
      <c r="BH695" s="2710"/>
      <c r="BI695" s="2710"/>
      <c r="BJ695" s="2710"/>
      <c r="BK695" s="2710"/>
      <c r="BL695" s="2710"/>
      <c r="BM695" s="2710"/>
      <c r="BN695" s="2710"/>
      <c r="BO695" s="2710"/>
      <c r="BP695" s="2710"/>
      <c r="BQ695" s="2710"/>
      <c r="BR695" s="2710"/>
      <c r="BS695" s="2710"/>
      <c r="BT695" s="2710"/>
    </row>
    <row r="696" spans="1:72" x14ac:dyDescent="0.25">
      <c r="A696" s="2710"/>
      <c r="B696" s="2710"/>
      <c r="C696" s="2710"/>
      <c r="D696" s="2710"/>
      <c r="E696" s="2710"/>
      <c r="F696" s="2710"/>
      <c r="G696" s="2710"/>
      <c r="H696" s="2710"/>
      <c r="I696" s="2710"/>
      <c r="J696" s="2710"/>
      <c r="K696" s="2710"/>
      <c r="L696" s="2710"/>
      <c r="M696" s="2710"/>
      <c r="N696" s="2710"/>
      <c r="O696" s="2710"/>
      <c r="P696" s="2710"/>
      <c r="Q696" s="2710"/>
      <c r="R696" s="2710"/>
      <c r="S696" s="2710"/>
      <c r="T696" s="2710"/>
      <c r="U696" s="2710"/>
      <c r="V696" s="2710"/>
      <c r="W696" s="2710"/>
      <c r="X696" s="2710"/>
      <c r="Y696" s="2710"/>
      <c r="Z696" s="2710"/>
      <c r="AA696" s="2710"/>
      <c r="AB696" s="2710"/>
      <c r="AC696" s="2710"/>
      <c r="AD696" s="2710"/>
      <c r="AE696" s="2710"/>
      <c r="AF696" s="2710"/>
      <c r="AG696" s="2710"/>
      <c r="AH696" s="2710"/>
      <c r="AI696" s="2710"/>
      <c r="AJ696" s="2710"/>
      <c r="AK696" s="2710"/>
      <c r="AL696" s="2710"/>
      <c r="AM696" s="2710"/>
      <c r="AN696" s="2710"/>
      <c r="AO696" s="2710"/>
      <c r="AP696" s="2710"/>
      <c r="AQ696" s="2710"/>
      <c r="AR696" s="2710"/>
      <c r="AS696" s="2710"/>
      <c r="AT696" s="2710"/>
      <c r="AU696" s="2710"/>
      <c r="AV696" s="2710"/>
      <c r="AW696" s="2710"/>
      <c r="AX696" s="2710"/>
      <c r="AY696" s="2710"/>
      <c r="AZ696" s="2710"/>
      <c r="BA696" s="2710"/>
      <c r="BB696" s="2710"/>
      <c r="BC696" s="2710"/>
      <c r="BD696" s="2710"/>
      <c r="BE696" s="2710"/>
      <c r="BF696" s="2710"/>
      <c r="BG696" s="2710"/>
      <c r="BH696" s="2710"/>
      <c r="BI696" s="2710"/>
      <c r="BJ696" s="2710"/>
      <c r="BK696" s="2710"/>
      <c r="BL696" s="2710"/>
      <c r="BM696" s="2710"/>
      <c r="BN696" s="2710"/>
      <c r="BO696" s="2710"/>
      <c r="BP696" s="2710"/>
      <c r="BQ696" s="2710"/>
      <c r="BR696" s="2710"/>
      <c r="BS696" s="2710"/>
      <c r="BT696" s="2710"/>
    </row>
    <row r="697" spans="1:72" x14ac:dyDescent="0.25">
      <c r="A697" s="2710"/>
      <c r="B697" s="2710"/>
      <c r="C697" s="2710"/>
      <c r="D697" s="2710"/>
      <c r="E697" s="2710"/>
      <c r="F697" s="2710"/>
      <c r="G697" s="2710"/>
      <c r="H697" s="2710"/>
      <c r="I697" s="2710"/>
      <c r="J697" s="2710"/>
      <c r="K697" s="2710"/>
      <c r="L697" s="2710"/>
      <c r="M697" s="2710"/>
      <c r="N697" s="2710"/>
      <c r="O697" s="2710"/>
      <c r="P697" s="2710"/>
      <c r="Q697" s="2710"/>
      <c r="R697" s="2710"/>
      <c r="S697" s="2710"/>
      <c r="T697" s="2710"/>
      <c r="U697" s="2710"/>
      <c r="V697" s="2710"/>
      <c r="W697" s="2710"/>
      <c r="X697" s="2710"/>
      <c r="Y697" s="2710"/>
      <c r="Z697" s="2710"/>
      <c r="AA697" s="2710"/>
      <c r="AB697" s="2710"/>
      <c r="AC697" s="2710"/>
      <c r="AD697" s="2710"/>
      <c r="AE697" s="2710"/>
      <c r="AF697" s="2710"/>
      <c r="AG697" s="2710"/>
      <c r="AH697" s="2710"/>
      <c r="AI697" s="2710"/>
      <c r="AJ697" s="2710"/>
      <c r="AK697" s="2710"/>
      <c r="AL697" s="2710"/>
      <c r="AM697" s="2710"/>
      <c r="AN697" s="2710"/>
      <c r="AO697" s="2710"/>
      <c r="AP697" s="2710"/>
      <c r="AQ697" s="2710"/>
      <c r="AR697" s="2710"/>
      <c r="AS697" s="2710"/>
      <c r="AT697" s="2710"/>
      <c r="AU697" s="2710"/>
      <c r="AV697" s="2710"/>
      <c r="AW697" s="2710"/>
      <c r="AX697" s="2710"/>
      <c r="AY697" s="2710"/>
      <c r="AZ697" s="2710"/>
      <c r="BA697" s="2710"/>
      <c r="BB697" s="2710"/>
      <c r="BC697" s="2710"/>
      <c r="BD697" s="2710"/>
      <c r="BE697" s="2710"/>
      <c r="BF697" s="2710"/>
      <c r="BG697" s="2710"/>
      <c r="BH697" s="2710"/>
      <c r="BI697" s="2710"/>
      <c r="BJ697" s="2710"/>
      <c r="BK697" s="2710"/>
      <c r="BL697" s="2710"/>
      <c r="BM697" s="2710"/>
      <c r="BN697" s="2710"/>
      <c r="BO697" s="2710"/>
      <c r="BP697" s="2710"/>
      <c r="BQ697" s="2710"/>
      <c r="BR697" s="2710"/>
      <c r="BS697" s="2710"/>
      <c r="BT697" s="2710"/>
    </row>
    <row r="698" spans="1:72" x14ac:dyDescent="0.25">
      <c r="A698" s="2710"/>
      <c r="B698" s="2710"/>
      <c r="C698" s="2710"/>
      <c r="D698" s="2710"/>
      <c r="E698" s="2710"/>
      <c r="F698" s="2710"/>
      <c r="G698" s="2710"/>
      <c r="H698" s="2710"/>
      <c r="I698" s="2710"/>
      <c r="J698" s="2710"/>
      <c r="K698" s="2710"/>
      <c r="L698" s="2710"/>
      <c r="M698" s="2710"/>
      <c r="N698" s="2710"/>
      <c r="O698" s="2710"/>
      <c r="P698" s="2710"/>
      <c r="Q698" s="2710"/>
      <c r="R698" s="2710"/>
      <c r="S698" s="2710"/>
      <c r="T698" s="2710"/>
      <c r="U698" s="2710"/>
      <c r="V698" s="2710"/>
      <c r="W698" s="2710"/>
      <c r="X698" s="2710"/>
      <c r="Y698" s="2710"/>
      <c r="Z698" s="2710"/>
      <c r="AA698" s="2710"/>
      <c r="AB698" s="2710"/>
      <c r="AC698" s="2710"/>
      <c r="AD698" s="2710"/>
      <c r="AE698" s="2710"/>
      <c r="AF698" s="2710"/>
      <c r="AG698" s="2710"/>
      <c r="AH698" s="2710"/>
      <c r="AI698" s="2710"/>
      <c r="AJ698" s="2710"/>
      <c r="AK698" s="2710"/>
      <c r="AL698" s="2710"/>
      <c r="AM698" s="2710"/>
      <c r="AN698" s="2710"/>
      <c r="AO698" s="2710"/>
      <c r="AP698" s="2710"/>
      <c r="AQ698" s="2710"/>
      <c r="AR698" s="2710"/>
      <c r="AS698" s="2710"/>
      <c r="AT698" s="2710"/>
      <c r="AU698" s="2710"/>
      <c r="AV698" s="2710"/>
      <c r="AW698" s="2710"/>
      <c r="AX698" s="2710"/>
      <c r="AY698" s="2710"/>
      <c r="AZ698" s="2710"/>
      <c r="BA698" s="2710"/>
      <c r="BB698" s="2710"/>
      <c r="BC698" s="2710"/>
      <c r="BD698" s="2710"/>
      <c r="BE698" s="2710"/>
      <c r="BF698" s="2710"/>
      <c r="BG698" s="2710"/>
      <c r="BH698" s="2710"/>
      <c r="BI698" s="2710"/>
      <c r="BJ698" s="2710"/>
      <c r="BK698" s="2710"/>
      <c r="BL698" s="2710"/>
      <c r="BM698" s="2710"/>
      <c r="BN698" s="2710"/>
      <c r="BO698" s="2710"/>
      <c r="BP698" s="2710"/>
      <c r="BQ698" s="2710"/>
      <c r="BR698" s="2710"/>
      <c r="BS698" s="2710"/>
      <c r="BT698" s="2710"/>
    </row>
    <row r="699" spans="1:72" x14ac:dyDescent="0.25">
      <c r="A699" s="2710"/>
      <c r="B699" s="2710"/>
      <c r="C699" s="2710"/>
      <c r="D699" s="2710"/>
      <c r="E699" s="2710"/>
      <c r="F699" s="2710"/>
      <c r="G699" s="2710"/>
      <c r="H699" s="2710"/>
      <c r="I699" s="2710"/>
      <c r="J699" s="2710"/>
      <c r="K699" s="2710"/>
      <c r="L699" s="2710"/>
      <c r="M699" s="2710"/>
      <c r="N699" s="2710"/>
      <c r="O699" s="2710"/>
      <c r="P699" s="2710"/>
      <c r="Q699" s="2710"/>
      <c r="R699" s="2710"/>
      <c r="S699" s="2710"/>
      <c r="T699" s="2710"/>
      <c r="U699" s="2710"/>
      <c r="V699" s="2710"/>
      <c r="W699" s="2710"/>
      <c r="X699" s="2710"/>
      <c r="Y699" s="2710"/>
      <c r="Z699" s="2710"/>
      <c r="AA699" s="2710"/>
      <c r="AB699" s="2710"/>
      <c r="AC699" s="2710"/>
      <c r="AD699" s="2710"/>
      <c r="AE699" s="2710"/>
      <c r="AF699" s="2710"/>
      <c r="AG699" s="2710"/>
      <c r="AH699" s="2710"/>
      <c r="AI699" s="2710"/>
      <c r="AJ699" s="2710"/>
      <c r="AK699" s="2710"/>
      <c r="AL699" s="2710"/>
      <c r="AM699" s="2710"/>
      <c r="AN699" s="2710"/>
      <c r="AO699" s="2710"/>
      <c r="AP699" s="2710"/>
      <c r="AQ699" s="2710"/>
      <c r="AR699" s="2710"/>
      <c r="AS699" s="2710"/>
      <c r="AT699" s="2710"/>
      <c r="AU699" s="2710"/>
      <c r="AV699" s="2710"/>
      <c r="AW699" s="2710"/>
      <c r="AX699" s="2710"/>
      <c r="AY699" s="2710"/>
      <c r="AZ699" s="2710"/>
      <c r="BA699" s="2710"/>
      <c r="BB699" s="2710"/>
      <c r="BC699" s="2710"/>
      <c r="BD699" s="2710"/>
      <c r="BE699" s="2710"/>
      <c r="BF699" s="2710"/>
      <c r="BG699" s="2710"/>
      <c r="BH699" s="2710"/>
      <c r="BI699" s="2710"/>
      <c r="BJ699" s="2710"/>
      <c r="BK699" s="2710"/>
      <c r="BL699" s="2710"/>
      <c r="BM699" s="2710"/>
      <c r="BN699" s="2710"/>
      <c r="BO699" s="2710"/>
      <c r="BP699" s="2710"/>
      <c r="BQ699" s="2710"/>
      <c r="BR699" s="2710"/>
      <c r="BS699" s="2710"/>
      <c r="BT699" s="2710"/>
    </row>
    <row r="700" spans="1:72" x14ac:dyDescent="0.25">
      <c r="A700" s="2710"/>
      <c r="B700" s="2710"/>
      <c r="C700" s="2710"/>
      <c r="D700" s="2710"/>
      <c r="E700" s="2710"/>
      <c r="F700" s="2710"/>
      <c r="G700" s="2710"/>
      <c r="H700" s="2710"/>
      <c r="I700" s="2710"/>
      <c r="J700" s="2710"/>
      <c r="K700" s="2710"/>
      <c r="L700" s="2710"/>
      <c r="M700" s="2710"/>
      <c r="N700" s="2710"/>
      <c r="O700" s="2710"/>
      <c r="P700" s="2710"/>
      <c r="Q700" s="2710"/>
      <c r="R700" s="2710"/>
      <c r="S700" s="2710"/>
      <c r="T700" s="2710"/>
      <c r="U700" s="2710"/>
      <c r="V700" s="2710"/>
      <c r="W700" s="2710"/>
      <c r="X700" s="2710"/>
      <c r="Y700" s="2710"/>
      <c r="Z700" s="2710"/>
      <c r="AA700" s="2710"/>
      <c r="AB700" s="2710"/>
      <c r="AC700" s="2710"/>
      <c r="AD700" s="2710"/>
      <c r="AE700" s="2710"/>
      <c r="AF700" s="2710"/>
      <c r="AG700" s="2710"/>
      <c r="AH700" s="2710"/>
      <c r="AI700" s="2710"/>
      <c r="AJ700" s="2710"/>
      <c r="AK700" s="2710"/>
      <c r="AL700" s="2710"/>
      <c r="AM700" s="2710"/>
      <c r="AN700" s="2710"/>
      <c r="AO700" s="2710"/>
      <c r="AP700" s="2710"/>
      <c r="AQ700" s="2710"/>
      <c r="AR700" s="2710"/>
      <c r="AS700" s="2710"/>
      <c r="AT700" s="2710"/>
      <c r="AU700" s="2710"/>
      <c r="AV700" s="2710"/>
      <c r="AW700" s="2710"/>
      <c r="AX700" s="2710"/>
      <c r="AY700" s="2710"/>
      <c r="AZ700" s="2710"/>
      <c r="BA700" s="2710"/>
      <c r="BB700" s="2710"/>
      <c r="BC700" s="2710"/>
      <c r="BD700" s="2710"/>
      <c r="BE700" s="2710"/>
      <c r="BF700" s="2710"/>
      <c r="BG700" s="2710"/>
      <c r="BH700" s="2710"/>
      <c r="BI700" s="2710"/>
      <c r="BJ700" s="2710"/>
      <c r="BK700" s="2710"/>
      <c r="BL700" s="2710"/>
      <c r="BM700" s="2710"/>
      <c r="BN700" s="2710"/>
      <c r="BO700" s="2710"/>
      <c r="BP700" s="2710"/>
      <c r="BQ700" s="2710"/>
      <c r="BR700" s="2710"/>
      <c r="BS700" s="2710"/>
      <c r="BT700" s="2710"/>
    </row>
    <row r="701" spans="1:72" x14ac:dyDescent="0.25">
      <c r="A701" s="2710"/>
      <c r="B701" s="2710"/>
      <c r="C701" s="2710"/>
      <c r="D701" s="2710"/>
      <c r="E701" s="2710"/>
      <c r="F701" s="2710"/>
      <c r="G701" s="2710"/>
      <c r="H701" s="2710"/>
      <c r="I701" s="2710"/>
      <c r="J701" s="2710"/>
      <c r="K701" s="2710"/>
      <c r="L701" s="2710"/>
      <c r="M701" s="2710"/>
      <c r="N701" s="2710"/>
      <c r="O701" s="2710"/>
      <c r="P701" s="2710"/>
      <c r="Q701" s="2710"/>
      <c r="R701" s="2710"/>
      <c r="S701" s="2710"/>
      <c r="T701" s="2710"/>
      <c r="U701" s="2710"/>
      <c r="V701" s="2710"/>
      <c r="W701" s="2710"/>
      <c r="X701" s="2710"/>
      <c r="Y701" s="2710"/>
      <c r="Z701" s="2710"/>
      <c r="AA701" s="2710"/>
      <c r="AB701" s="2710"/>
      <c r="AC701" s="2710"/>
      <c r="AD701" s="2710"/>
      <c r="AE701" s="2710"/>
      <c r="AF701" s="2710"/>
      <c r="AG701" s="2710"/>
      <c r="AH701" s="2710"/>
      <c r="AI701" s="2710"/>
      <c r="AJ701" s="2710"/>
      <c r="AK701" s="2710"/>
      <c r="AL701" s="2710"/>
      <c r="AM701" s="2710"/>
      <c r="AN701" s="2710"/>
      <c r="AO701" s="2710"/>
      <c r="AP701" s="2710"/>
      <c r="AQ701" s="2710"/>
      <c r="AR701" s="2710"/>
      <c r="AS701" s="2710"/>
      <c r="AT701" s="2710"/>
      <c r="AU701" s="2710"/>
      <c r="AV701" s="2710"/>
      <c r="AW701" s="2710"/>
      <c r="AX701" s="2710"/>
      <c r="AY701" s="2710"/>
      <c r="AZ701" s="2710"/>
      <c r="BA701" s="2710"/>
      <c r="BB701" s="2710"/>
      <c r="BC701" s="2710"/>
      <c r="BD701" s="2710"/>
      <c r="BE701" s="2710"/>
      <c r="BF701" s="2710"/>
      <c r="BG701" s="2710"/>
      <c r="BH701" s="2710"/>
      <c r="BI701" s="2710"/>
      <c r="BJ701" s="2710"/>
      <c r="BK701" s="2710"/>
      <c r="BL701" s="2710"/>
      <c r="BM701" s="2710"/>
      <c r="BN701" s="2710"/>
      <c r="BO701" s="2710"/>
      <c r="BP701" s="2710"/>
      <c r="BQ701" s="2710"/>
      <c r="BR701" s="2710"/>
      <c r="BS701" s="2710"/>
      <c r="BT701" s="2710"/>
    </row>
    <row r="702" spans="1:72" x14ac:dyDescent="0.25">
      <c r="A702" s="2710"/>
      <c r="B702" s="2710"/>
      <c r="C702" s="2710"/>
      <c r="D702" s="2710"/>
      <c r="E702" s="2710"/>
      <c r="F702" s="2710"/>
      <c r="G702" s="2710"/>
      <c r="H702" s="2710"/>
      <c r="I702" s="2710"/>
      <c r="J702" s="2710"/>
      <c r="K702" s="2710"/>
      <c r="L702" s="2710"/>
      <c r="M702" s="2710"/>
      <c r="N702" s="2710"/>
      <c r="O702" s="2710"/>
      <c r="P702" s="2710"/>
      <c r="Q702" s="2710"/>
      <c r="R702" s="2710"/>
      <c r="S702" s="2710"/>
      <c r="T702" s="2710"/>
      <c r="U702" s="2710"/>
      <c r="V702" s="2710"/>
      <c r="W702" s="2710"/>
      <c r="X702" s="2710"/>
      <c r="Y702" s="2710"/>
      <c r="Z702" s="2710"/>
      <c r="AA702" s="2710"/>
      <c r="AB702" s="2710"/>
      <c r="AC702" s="2710"/>
      <c r="AD702" s="2710"/>
      <c r="AE702" s="2710"/>
      <c r="AF702" s="2710"/>
      <c r="AG702" s="2710"/>
      <c r="AH702" s="2710"/>
      <c r="AI702" s="2710"/>
      <c r="AJ702" s="2710"/>
      <c r="AK702" s="2710"/>
      <c r="AL702" s="2710"/>
      <c r="AM702" s="2710"/>
      <c r="AN702" s="2710"/>
      <c r="AO702" s="2710"/>
      <c r="AP702" s="2710"/>
      <c r="AQ702" s="2710"/>
      <c r="AR702" s="2710"/>
      <c r="AS702" s="2710"/>
      <c r="AT702" s="2710"/>
      <c r="AU702" s="2710"/>
      <c r="AV702" s="2710"/>
      <c r="AW702" s="2710"/>
      <c r="AX702" s="2710"/>
      <c r="AY702" s="2710"/>
      <c r="AZ702" s="2710"/>
      <c r="BA702" s="2710"/>
      <c r="BB702" s="2710"/>
      <c r="BC702" s="2710"/>
      <c r="BD702" s="2710"/>
      <c r="BE702" s="2710"/>
      <c r="BF702" s="2710"/>
      <c r="BG702" s="2710"/>
      <c r="BH702" s="2710"/>
      <c r="BI702" s="2710"/>
      <c r="BJ702" s="2710"/>
      <c r="BK702" s="2710"/>
      <c r="BL702" s="2710"/>
      <c r="BM702" s="2710"/>
      <c r="BN702" s="2710"/>
      <c r="BO702" s="2710"/>
      <c r="BP702" s="2710"/>
      <c r="BQ702" s="2710"/>
      <c r="BR702" s="2710"/>
      <c r="BS702" s="2710"/>
      <c r="BT702" s="2710"/>
    </row>
    <row r="703" spans="1:72" x14ac:dyDescent="0.25">
      <c r="A703" s="2710"/>
      <c r="B703" s="2710"/>
      <c r="C703" s="2710"/>
      <c r="D703" s="2710"/>
      <c r="E703" s="2710"/>
      <c r="F703" s="2710"/>
      <c r="G703" s="2710"/>
      <c r="H703" s="2710"/>
      <c r="I703" s="2710"/>
      <c r="J703" s="2710"/>
      <c r="K703" s="2710"/>
      <c r="L703" s="2710"/>
      <c r="M703" s="2710"/>
      <c r="N703" s="2710"/>
      <c r="O703" s="2710"/>
      <c r="P703" s="2710"/>
      <c r="Q703" s="2710"/>
      <c r="R703" s="2710"/>
      <c r="S703" s="2710"/>
      <c r="T703" s="2710"/>
      <c r="U703" s="2710"/>
      <c r="V703" s="2710"/>
      <c r="W703" s="2710"/>
      <c r="X703" s="2710"/>
      <c r="Y703" s="2710"/>
      <c r="Z703" s="2710"/>
      <c r="AA703" s="2710"/>
      <c r="AB703" s="2710"/>
      <c r="AC703" s="2710"/>
      <c r="AD703" s="2710"/>
      <c r="AE703" s="2710"/>
      <c r="AF703" s="2710"/>
      <c r="AG703" s="2710"/>
      <c r="AH703" s="2710"/>
      <c r="AI703" s="2710"/>
      <c r="AJ703" s="2710"/>
      <c r="AK703" s="2710"/>
      <c r="AL703" s="2710"/>
      <c r="AM703" s="2710"/>
      <c r="AN703" s="2710"/>
      <c r="AO703" s="2710"/>
      <c r="AP703" s="2710"/>
      <c r="AQ703" s="2710"/>
      <c r="AR703" s="2710"/>
      <c r="AS703" s="2710"/>
      <c r="AT703" s="2710"/>
      <c r="AU703" s="2710"/>
      <c r="AV703" s="2710"/>
      <c r="AW703" s="2710"/>
      <c r="AX703" s="2710"/>
      <c r="AY703" s="2710"/>
      <c r="AZ703" s="2710"/>
      <c r="BA703" s="2710"/>
      <c r="BB703" s="2710"/>
      <c r="BC703" s="2710"/>
      <c r="BD703" s="2710"/>
      <c r="BE703" s="2710"/>
      <c r="BF703" s="2710"/>
      <c r="BG703" s="2710"/>
      <c r="BH703" s="2710"/>
      <c r="BI703" s="2710"/>
      <c r="BJ703" s="2710"/>
      <c r="BK703" s="2710"/>
      <c r="BL703" s="2710"/>
      <c r="BM703" s="2710"/>
      <c r="BN703" s="2710"/>
      <c r="BO703" s="2710"/>
      <c r="BP703" s="2710"/>
      <c r="BQ703" s="2710"/>
      <c r="BR703" s="2710"/>
      <c r="BS703" s="2710"/>
      <c r="BT703" s="2710"/>
    </row>
    <row r="704" spans="1:72" x14ac:dyDescent="0.25">
      <c r="A704" s="2710"/>
      <c r="B704" s="2710"/>
      <c r="C704" s="2710"/>
      <c r="D704" s="2710"/>
      <c r="E704" s="2710"/>
      <c r="F704" s="2710"/>
      <c r="G704" s="2710"/>
      <c r="H704" s="2710"/>
      <c r="I704" s="2710"/>
      <c r="J704" s="2710"/>
      <c r="K704" s="2710"/>
      <c r="L704" s="2710"/>
      <c r="M704" s="2710"/>
      <c r="N704" s="2710"/>
      <c r="O704" s="2710"/>
      <c r="P704" s="2710"/>
      <c r="Q704" s="2710"/>
      <c r="R704" s="2710"/>
      <c r="S704" s="2710"/>
      <c r="T704" s="2710"/>
      <c r="U704" s="2710"/>
      <c r="V704" s="2710"/>
      <c r="W704" s="2710"/>
      <c r="X704" s="2710"/>
      <c r="Y704" s="2710"/>
      <c r="Z704" s="2710"/>
      <c r="AA704" s="2710"/>
      <c r="AB704" s="2710"/>
      <c r="AC704" s="2710"/>
      <c r="AD704" s="2710"/>
      <c r="AE704" s="2710"/>
      <c r="AF704" s="2710"/>
      <c r="AG704" s="2710"/>
      <c r="AH704" s="2710"/>
      <c r="AI704" s="2710"/>
      <c r="AJ704" s="2710"/>
      <c r="AK704" s="2710"/>
      <c r="AL704" s="2710"/>
      <c r="AM704" s="2710"/>
      <c r="AN704" s="2710"/>
      <c r="AO704" s="2710"/>
      <c r="AP704" s="2710"/>
      <c r="AQ704" s="2710"/>
      <c r="AR704" s="2710"/>
      <c r="AS704" s="2710"/>
      <c r="AT704" s="2710"/>
      <c r="AU704" s="2710"/>
      <c r="AV704" s="2710"/>
      <c r="AW704" s="2710"/>
      <c r="AX704" s="2710"/>
      <c r="AY704" s="2710"/>
      <c r="AZ704" s="2710"/>
      <c r="BA704" s="2710"/>
      <c r="BB704" s="2710"/>
      <c r="BC704" s="2710"/>
      <c r="BD704" s="2710"/>
      <c r="BE704" s="2710"/>
      <c r="BF704" s="2710"/>
      <c r="BG704" s="2710"/>
      <c r="BH704" s="2710"/>
      <c r="BI704" s="2710"/>
      <c r="BJ704" s="2710"/>
      <c r="BK704" s="2710"/>
      <c r="BL704" s="2710"/>
      <c r="BM704" s="2710"/>
      <c r="BN704" s="2710"/>
      <c r="BO704" s="2710"/>
      <c r="BP704" s="2710"/>
      <c r="BQ704" s="2710"/>
      <c r="BR704" s="2710"/>
      <c r="BS704" s="2710"/>
      <c r="BT704" s="2710"/>
    </row>
    <row r="705" spans="1:72" x14ac:dyDescent="0.25">
      <c r="A705" s="2710"/>
      <c r="B705" s="2710"/>
      <c r="C705" s="2710"/>
      <c r="D705" s="2710"/>
      <c r="E705" s="2710"/>
      <c r="F705" s="2710"/>
      <c r="G705" s="2710"/>
      <c r="H705" s="2710"/>
      <c r="I705" s="2710"/>
      <c r="J705" s="2710"/>
      <c r="K705" s="2710"/>
      <c r="L705" s="2710"/>
      <c r="M705" s="2710"/>
      <c r="N705" s="2710"/>
      <c r="O705" s="2710"/>
      <c r="P705" s="2710"/>
      <c r="Q705" s="2710"/>
      <c r="R705" s="2710"/>
      <c r="S705" s="2710"/>
      <c r="T705" s="2710"/>
      <c r="U705" s="2710"/>
      <c r="V705" s="2710"/>
      <c r="W705" s="2710"/>
      <c r="X705" s="2710"/>
      <c r="Y705" s="2710"/>
      <c r="Z705" s="2710"/>
      <c r="AA705" s="2710"/>
      <c r="AB705" s="2710"/>
      <c r="AC705" s="2710"/>
      <c r="AD705" s="2710"/>
      <c r="AE705" s="2710"/>
      <c r="AF705" s="2710"/>
      <c r="AG705" s="2710"/>
      <c r="AH705" s="2710"/>
      <c r="AI705" s="2710"/>
      <c r="AJ705" s="2710"/>
      <c r="AK705" s="2710"/>
      <c r="AL705" s="2710"/>
      <c r="AM705" s="2710"/>
      <c r="AN705" s="2710"/>
      <c r="AO705" s="2710"/>
      <c r="AP705" s="2710"/>
      <c r="AQ705" s="2710"/>
      <c r="AR705" s="2710"/>
      <c r="AS705" s="2710"/>
      <c r="AT705" s="2710"/>
      <c r="AU705" s="2710"/>
      <c r="AV705" s="2710"/>
      <c r="AW705" s="2710"/>
      <c r="AX705" s="2710"/>
      <c r="AY705" s="2710"/>
      <c r="AZ705" s="2710"/>
      <c r="BA705" s="2710"/>
      <c r="BB705" s="2710"/>
      <c r="BC705" s="2710"/>
      <c r="BD705" s="2710"/>
      <c r="BE705" s="2710"/>
      <c r="BF705" s="2710"/>
      <c r="BG705" s="2710"/>
      <c r="BH705" s="2710"/>
      <c r="BI705" s="2710"/>
      <c r="BJ705" s="2710"/>
      <c r="BK705" s="2710"/>
      <c r="BL705" s="2710"/>
      <c r="BM705" s="2710"/>
      <c r="BN705" s="2710"/>
      <c r="BO705" s="2710"/>
      <c r="BP705" s="2710"/>
      <c r="BQ705" s="2710"/>
      <c r="BR705" s="2710"/>
      <c r="BS705" s="2710"/>
      <c r="BT705" s="2710"/>
    </row>
    <row r="706" spans="1:72" x14ac:dyDescent="0.25">
      <c r="A706" s="2710"/>
      <c r="B706" s="2710"/>
      <c r="C706" s="2710"/>
      <c r="D706" s="2710"/>
      <c r="E706" s="2710"/>
      <c r="F706" s="2710"/>
      <c r="G706" s="2710"/>
      <c r="H706" s="2710"/>
      <c r="I706" s="2710"/>
      <c r="J706" s="2710"/>
      <c r="K706" s="2710"/>
      <c r="L706" s="2710"/>
      <c r="M706" s="2710"/>
      <c r="N706" s="2710"/>
      <c r="O706" s="2710"/>
      <c r="P706" s="2710"/>
      <c r="Q706" s="2710"/>
      <c r="R706" s="2710"/>
      <c r="S706" s="2710"/>
      <c r="T706" s="2710"/>
      <c r="U706" s="2710"/>
      <c r="V706" s="2710"/>
      <c r="W706" s="2710"/>
      <c r="X706" s="2710"/>
      <c r="Y706" s="2710"/>
      <c r="Z706" s="2710"/>
      <c r="AA706" s="2710"/>
      <c r="AB706" s="2710"/>
      <c r="AC706" s="2710"/>
      <c r="AD706" s="2710"/>
      <c r="AE706" s="2710"/>
      <c r="AF706" s="2710"/>
      <c r="AG706" s="2710"/>
      <c r="AH706" s="2710"/>
      <c r="AI706" s="2710"/>
      <c r="AJ706" s="2710"/>
      <c r="AK706" s="2710"/>
      <c r="AL706" s="2710"/>
      <c r="AM706" s="2710"/>
      <c r="AN706" s="2710"/>
      <c r="AO706" s="2710"/>
      <c r="AP706" s="2710"/>
      <c r="AQ706" s="2710"/>
      <c r="AR706" s="2710"/>
      <c r="AS706" s="2710"/>
      <c r="AT706" s="2710"/>
      <c r="AU706" s="2710"/>
      <c r="AV706" s="2710"/>
      <c r="AW706" s="2710"/>
      <c r="AX706" s="2710"/>
      <c r="AY706" s="2710"/>
      <c r="AZ706" s="2710"/>
      <c r="BA706" s="2710"/>
      <c r="BB706" s="2710"/>
      <c r="BC706" s="2710"/>
      <c r="BD706" s="2710"/>
      <c r="BE706" s="2710"/>
      <c r="BF706" s="2710"/>
      <c r="BG706" s="2710"/>
      <c r="BH706" s="2710"/>
      <c r="BI706" s="2710"/>
      <c r="BJ706" s="2710"/>
      <c r="BK706" s="2710"/>
      <c r="BL706" s="2710"/>
      <c r="BM706" s="2710"/>
      <c r="BN706" s="2710"/>
      <c r="BO706" s="2710"/>
      <c r="BP706" s="2710"/>
      <c r="BQ706" s="2710"/>
      <c r="BR706" s="2710"/>
      <c r="BS706" s="2710"/>
      <c r="BT706" s="2710"/>
    </row>
    <row r="707" spans="1:72" x14ac:dyDescent="0.25">
      <c r="A707" s="2710"/>
      <c r="B707" s="2710"/>
      <c r="C707" s="2710"/>
      <c r="D707" s="2710"/>
      <c r="E707" s="2710"/>
      <c r="F707" s="2710"/>
      <c r="G707" s="2710"/>
      <c r="H707" s="2710"/>
      <c r="I707" s="2710"/>
      <c r="J707" s="2710"/>
      <c r="K707" s="2710"/>
      <c r="L707" s="2710"/>
      <c r="M707" s="2710"/>
      <c r="N707" s="2710"/>
      <c r="O707" s="2710"/>
      <c r="P707" s="2710"/>
      <c r="Q707" s="2710"/>
      <c r="R707" s="2710"/>
      <c r="S707" s="2710"/>
      <c r="T707" s="2710"/>
      <c r="U707" s="2710"/>
      <c r="V707" s="2710"/>
      <c r="W707" s="2710"/>
      <c r="X707" s="2710"/>
      <c r="Y707" s="2710"/>
      <c r="Z707" s="2710"/>
      <c r="AA707" s="2710"/>
      <c r="AB707" s="2710"/>
      <c r="AC707" s="2710"/>
      <c r="AD707" s="2710"/>
      <c r="AE707" s="2710"/>
      <c r="AF707" s="2710"/>
      <c r="AG707" s="2710"/>
      <c r="AH707" s="2710"/>
      <c r="AI707" s="2710"/>
      <c r="AJ707" s="2710"/>
      <c r="AK707" s="2710"/>
      <c r="AL707" s="2710"/>
      <c r="AM707" s="2710"/>
      <c r="AN707" s="2710"/>
      <c r="AO707" s="2710"/>
      <c r="AP707" s="2710"/>
      <c r="AQ707" s="2710"/>
      <c r="AR707" s="2710"/>
      <c r="AS707" s="2710"/>
      <c r="AT707" s="2710"/>
      <c r="AU707" s="2710"/>
      <c r="AV707" s="2710"/>
      <c r="AW707" s="2710"/>
      <c r="AX707" s="2710"/>
      <c r="AY707" s="2710"/>
      <c r="AZ707" s="2710"/>
      <c r="BA707" s="2710"/>
      <c r="BB707" s="2710"/>
      <c r="BC707" s="2710"/>
      <c r="BD707" s="2710"/>
      <c r="BE707" s="2710"/>
      <c r="BF707" s="2710"/>
      <c r="BG707" s="2710"/>
      <c r="BH707" s="2710"/>
      <c r="BI707" s="2710"/>
      <c r="BJ707" s="2710"/>
      <c r="BK707" s="2710"/>
      <c r="BL707" s="2710"/>
      <c r="BM707" s="2710"/>
      <c r="BN707" s="2710"/>
      <c r="BO707" s="2710"/>
      <c r="BP707" s="2710"/>
      <c r="BQ707" s="2710"/>
      <c r="BR707" s="2710"/>
      <c r="BS707" s="2710"/>
      <c r="BT707" s="2710"/>
    </row>
    <row r="708" spans="1:72" x14ac:dyDescent="0.25">
      <c r="A708" s="2710"/>
      <c r="B708" s="2710"/>
      <c r="C708" s="2710"/>
      <c r="D708" s="2710"/>
      <c r="E708" s="2710"/>
      <c r="F708" s="2710"/>
      <c r="G708" s="2710"/>
      <c r="H708" s="2710"/>
      <c r="I708" s="2710"/>
      <c r="J708" s="2710"/>
      <c r="K708" s="2710"/>
      <c r="L708" s="2710"/>
      <c r="M708" s="2710"/>
      <c r="N708" s="2710"/>
      <c r="O708" s="2710"/>
      <c r="P708" s="2710"/>
      <c r="Q708" s="2710"/>
      <c r="R708" s="2710"/>
      <c r="S708" s="2710"/>
      <c r="T708" s="2710"/>
      <c r="U708" s="2710"/>
      <c r="V708" s="2710"/>
      <c r="W708" s="2710"/>
      <c r="X708" s="2710"/>
      <c r="Y708" s="2710"/>
      <c r="Z708" s="2710"/>
      <c r="AA708" s="2710"/>
      <c r="AB708" s="2710"/>
      <c r="AC708" s="2710"/>
      <c r="AD708" s="2710"/>
      <c r="AE708" s="2710"/>
      <c r="AF708" s="2710"/>
      <c r="AG708" s="2710"/>
      <c r="AH708" s="2710"/>
      <c r="AI708" s="2710"/>
      <c r="AJ708" s="2710"/>
      <c r="AK708" s="2710"/>
      <c r="AL708" s="2710"/>
      <c r="AM708" s="2710"/>
      <c r="AN708" s="2710"/>
      <c r="AO708" s="2710"/>
      <c r="AP708" s="2710"/>
      <c r="AQ708" s="2710"/>
      <c r="AR708" s="2710"/>
      <c r="AS708" s="2710"/>
      <c r="AT708" s="2710"/>
      <c r="AU708" s="2710"/>
      <c r="AV708" s="2710"/>
      <c r="AW708" s="2710"/>
      <c r="AX708" s="2710"/>
      <c r="AY708" s="2710"/>
      <c r="AZ708" s="2710"/>
      <c r="BA708" s="2710"/>
      <c r="BB708" s="2710"/>
      <c r="BC708" s="2710"/>
      <c r="BD708" s="2710"/>
      <c r="BE708" s="2710"/>
      <c r="BF708" s="2710"/>
      <c r="BG708" s="2710"/>
      <c r="BH708" s="2710"/>
      <c r="BI708" s="2710"/>
      <c r="BJ708" s="2710"/>
      <c r="BK708" s="2710"/>
      <c r="BL708" s="2710"/>
      <c r="BM708" s="2710"/>
      <c r="BN708" s="2710"/>
      <c r="BO708" s="2710"/>
      <c r="BP708" s="2710"/>
      <c r="BQ708" s="2710"/>
      <c r="BR708" s="2710"/>
      <c r="BS708" s="2710"/>
      <c r="BT708" s="2710"/>
    </row>
    <row r="709" spans="1:72" x14ac:dyDescent="0.25">
      <c r="A709" s="2710"/>
      <c r="B709" s="2710"/>
      <c r="C709" s="2710"/>
      <c r="D709" s="2710"/>
      <c r="E709" s="2710"/>
      <c r="F709" s="2710"/>
      <c r="G709" s="2710"/>
      <c r="H709" s="2710"/>
      <c r="I709" s="2710"/>
      <c r="J709" s="2710"/>
      <c r="K709" s="2710"/>
      <c r="L709" s="2710"/>
      <c r="M709" s="2710"/>
      <c r="N709" s="2710"/>
      <c r="O709" s="2710"/>
      <c r="P709" s="2710"/>
      <c r="Q709" s="2710"/>
      <c r="R709" s="2710"/>
      <c r="S709" s="2710"/>
      <c r="T709" s="2710"/>
      <c r="U709" s="2710"/>
      <c r="V709" s="2710"/>
      <c r="W709" s="2710"/>
      <c r="X709" s="2710"/>
      <c r="Y709" s="2710"/>
      <c r="Z709" s="2710"/>
      <c r="AA709" s="2710"/>
      <c r="AB709" s="2710"/>
      <c r="AC709" s="2710"/>
      <c r="AD709" s="2710"/>
      <c r="AE709" s="2710"/>
      <c r="AF709" s="2710"/>
      <c r="AG709" s="2710"/>
      <c r="AH709" s="2710"/>
      <c r="AI709" s="2710"/>
      <c r="AJ709" s="2710"/>
      <c r="AK709" s="2710"/>
      <c r="AL709" s="2710"/>
      <c r="AM709" s="2710"/>
      <c r="AN709" s="2710"/>
      <c r="AO709" s="2710"/>
      <c r="AP709" s="2710"/>
      <c r="AQ709" s="2710"/>
      <c r="AR709" s="2710"/>
      <c r="AS709" s="2710"/>
      <c r="AT709" s="2710"/>
      <c r="AU709" s="2710"/>
      <c r="AV709" s="2710"/>
      <c r="AW709" s="2710"/>
      <c r="AX709" s="2710"/>
      <c r="AY709" s="2710"/>
      <c r="AZ709" s="2710"/>
      <c r="BA709" s="2710"/>
      <c r="BB709" s="2710"/>
      <c r="BC709" s="2710"/>
      <c r="BD709" s="2710"/>
      <c r="BE709" s="2710"/>
      <c r="BF709" s="2710"/>
      <c r="BG709" s="2710"/>
      <c r="BH709" s="2710"/>
      <c r="BI709" s="2710"/>
      <c r="BJ709" s="2710"/>
      <c r="BK709" s="2710"/>
      <c r="BL709" s="2710"/>
      <c r="BM709" s="2710"/>
      <c r="BN709" s="2710"/>
      <c r="BO709" s="2710"/>
      <c r="BP709" s="2710"/>
      <c r="BQ709" s="2710"/>
      <c r="BR709" s="2710"/>
      <c r="BS709" s="2710"/>
      <c r="BT709" s="2710"/>
    </row>
    <row r="710" spans="1:72" x14ac:dyDescent="0.25">
      <c r="A710" s="2710"/>
      <c r="B710" s="2710"/>
      <c r="C710" s="2710"/>
      <c r="D710" s="2710"/>
      <c r="E710" s="2710"/>
      <c r="F710" s="2710"/>
      <c r="G710" s="2710"/>
      <c r="H710" s="2710"/>
      <c r="I710" s="2710"/>
      <c r="J710" s="2710"/>
      <c r="K710" s="2710"/>
      <c r="L710" s="2710"/>
      <c r="M710" s="2710"/>
      <c r="N710" s="2710"/>
      <c r="O710" s="2710"/>
      <c r="P710" s="2710"/>
      <c r="Q710" s="2710"/>
      <c r="R710" s="2710"/>
      <c r="S710" s="2710"/>
      <c r="T710" s="2710"/>
      <c r="U710" s="2710"/>
      <c r="V710" s="2710"/>
      <c r="W710" s="2710"/>
      <c r="X710" s="2710"/>
      <c r="Y710" s="2710"/>
      <c r="Z710" s="2710"/>
      <c r="AA710" s="2710"/>
      <c r="AB710" s="2710"/>
      <c r="AC710" s="2710"/>
      <c r="AD710" s="2710"/>
      <c r="AE710" s="2710"/>
      <c r="AF710" s="2710"/>
      <c r="AG710" s="2710"/>
      <c r="AH710" s="2710"/>
      <c r="AI710" s="2710"/>
      <c r="AJ710" s="2710"/>
      <c r="AK710" s="2710"/>
      <c r="AL710" s="2710"/>
      <c r="AM710" s="2710"/>
      <c r="AN710" s="2710"/>
      <c r="AO710" s="2710"/>
      <c r="AP710" s="2710"/>
      <c r="AQ710" s="2710"/>
      <c r="AR710" s="2710"/>
      <c r="AS710" s="2710"/>
      <c r="AT710" s="2710"/>
      <c r="AU710" s="2710"/>
      <c r="AV710" s="2710"/>
      <c r="AW710" s="2710"/>
      <c r="AX710" s="2710"/>
      <c r="AY710" s="2710"/>
      <c r="AZ710" s="2710"/>
      <c r="BA710" s="2710"/>
      <c r="BB710" s="2710"/>
      <c r="BC710" s="2710"/>
      <c r="BD710" s="2710"/>
      <c r="BE710" s="2710"/>
      <c r="BF710" s="2710"/>
      <c r="BG710" s="2710"/>
      <c r="BH710" s="2710"/>
      <c r="BI710" s="2710"/>
      <c r="BJ710" s="2710"/>
      <c r="BK710" s="2710"/>
      <c r="BL710" s="2710"/>
      <c r="BM710" s="2710"/>
      <c r="BN710" s="2710"/>
      <c r="BO710" s="2710"/>
      <c r="BP710" s="2710"/>
      <c r="BQ710" s="2710"/>
      <c r="BR710" s="2710"/>
      <c r="BS710" s="2710"/>
      <c r="BT710" s="2710"/>
    </row>
    <row r="711" spans="1:72" x14ac:dyDescent="0.25">
      <c r="A711" s="2710"/>
      <c r="B711" s="2710"/>
      <c r="C711" s="2710"/>
      <c r="D711" s="2710"/>
      <c r="E711" s="2710"/>
      <c r="F711" s="2710"/>
      <c r="G711" s="2710"/>
      <c r="H711" s="2710"/>
      <c r="I711" s="2710"/>
      <c r="J711" s="2710"/>
      <c r="K711" s="2710"/>
      <c r="L711" s="2710"/>
      <c r="M711" s="2710"/>
      <c r="N711" s="2710"/>
      <c r="O711" s="2710"/>
      <c r="P711" s="2710"/>
      <c r="Q711" s="2710"/>
      <c r="R711" s="2710"/>
      <c r="S711" s="2710"/>
      <c r="T711" s="2710"/>
      <c r="U711" s="2710"/>
      <c r="V711" s="2710"/>
      <c r="W711" s="2710"/>
      <c r="X711" s="2710"/>
      <c r="Y711" s="2710"/>
      <c r="Z711" s="2710"/>
      <c r="AA711" s="2710"/>
      <c r="AB711" s="2710"/>
      <c r="AC711" s="2710"/>
      <c r="AD711" s="2710"/>
      <c r="AE711" s="2710"/>
      <c r="AF711" s="2710"/>
      <c r="AG711" s="2710"/>
      <c r="AH711" s="2710"/>
      <c r="AI711" s="2710"/>
      <c r="AJ711" s="2710"/>
      <c r="AK711" s="2710"/>
      <c r="AL711" s="2710"/>
      <c r="AM711" s="2710"/>
      <c r="AN711" s="2710"/>
      <c r="AO711" s="2710"/>
      <c r="AP711" s="2710"/>
      <c r="AQ711" s="2710"/>
      <c r="AR711" s="2710"/>
      <c r="AS711" s="2710"/>
      <c r="AT711" s="2710"/>
      <c r="AU711" s="2710"/>
      <c r="AV711" s="2710"/>
      <c r="AW711" s="2710"/>
      <c r="AX711" s="2710"/>
      <c r="AY711" s="2710"/>
      <c r="AZ711" s="2710"/>
      <c r="BA711" s="2710"/>
      <c r="BB711" s="2710"/>
      <c r="BC711" s="2710"/>
      <c r="BD711" s="2710"/>
      <c r="BE711" s="2710"/>
      <c r="BF711" s="2710"/>
      <c r="BG711" s="2710"/>
      <c r="BH711" s="2710"/>
      <c r="BI711" s="2710"/>
      <c r="BJ711" s="2710"/>
      <c r="BK711" s="2710"/>
      <c r="BL711" s="2710"/>
      <c r="BM711" s="2710"/>
      <c r="BN711" s="2710"/>
      <c r="BO711" s="2710"/>
      <c r="BP711" s="2710"/>
      <c r="BQ711" s="2710"/>
      <c r="BR711" s="2710"/>
      <c r="BS711" s="2710"/>
      <c r="BT711" s="2710"/>
    </row>
    <row r="712" spans="1:72" x14ac:dyDescent="0.25">
      <c r="A712" s="2710"/>
      <c r="B712" s="2710"/>
      <c r="C712" s="2710"/>
      <c r="D712" s="2710"/>
      <c r="E712" s="2710"/>
      <c r="F712" s="2710"/>
      <c r="G712" s="2710"/>
      <c r="H712" s="2710"/>
      <c r="I712" s="2710"/>
      <c r="J712" s="2710"/>
      <c r="K712" s="2710"/>
      <c r="L712" s="2710"/>
      <c r="M712" s="2710"/>
      <c r="N712" s="2710"/>
      <c r="O712" s="2710"/>
      <c r="P712" s="2710"/>
      <c r="Q712" s="2710"/>
      <c r="R712" s="2710"/>
      <c r="S712" s="2710"/>
      <c r="T712" s="2710"/>
      <c r="U712" s="2710"/>
      <c r="V712" s="2710"/>
      <c r="W712" s="2710"/>
      <c r="X712" s="2710"/>
      <c r="Y712" s="2710"/>
      <c r="Z712" s="2710"/>
      <c r="AA712" s="2710"/>
      <c r="AB712" s="2710"/>
      <c r="AC712" s="2710"/>
      <c r="AD712" s="2710"/>
      <c r="AE712" s="2710"/>
      <c r="AF712" s="2710"/>
      <c r="AG712" s="2710"/>
      <c r="AH712" s="2710"/>
      <c r="AI712" s="2710"/>
      <c r="AJ712" s="2710"/>
      <c r="AK712" s="2710"/>
      <c r="AL712" s="2710"/>
      <c r="AM712" s="2710"/>
      <c r="AN712" s="2710"/>
      <c r="AO712" s="2710"/>
      <c r="AP712" s="2710"/>
      <c r="AQ712" s="2710"/>
      <c r="AR712" s="2710"/>
      <c r="AS712" s="2710"/>
      <c r="AT712" s="2710"/>
      <c r="AU712" s="2710"/>
      <c r="AV712" s="2710"/>
      <c r="AW712" s="2710"/>
      <c r="AX712" s="2710"/>
      <c r="AY712" s="2710"/>
      <c r="AZ712" s="2710"/>
      <c r="BA712" s="2710"/>
      <c r="BB712" s="2710"/>
      <c r="BC712" s="2710"/>
      <c r="BD712" s="2710"/>
      <c r="BE712" s="2710"/>
      <c r="BF712" s="2710"/>
      <c r="BG712" s="2710"/>
      <c r="BH712" s="2710"/>
      <c r="BI712" s="2710"/>
      <c r="BJ712" s="2710"/>
      <c r="BK712" s="2710"/>
      <c r="BL712" s="2710"/>
      <c r="BM712" s="2710"/>
      <c r="BN712" s="2710"/>
      <c r="BO712" s="2710"/>
      <c r="BP712" s="2710"/>
      <c r="BQ712" s="2710"/>
      <c r="BR712" s="2710"/>
      <c r="BS712" s="2710"/>
      <c r="BT712" s="2710"/>
    </row>
    <row r="713" spans="1:72" x14ac:dyDescent="0.25">
      <c r="A713" s="2710"/>
      <c r="B713" s="2710"/>
      <c r="C713" s="2710"/>
      <c r="D713" s="2710"/>
      <c r="E713" s="2710"/>
      <c r="F713" s="2710"/>
      <c r="G713" s="2710"/>
      <c r="H713" s="2710"/>
      <c r="I713" s="2710"/>
      <c r="J713" s="2710"/>
      <c r="K713" s="2710"/>
      <c r="L713" s="2710"/>
      <c r="M713" s="2710"/>
      <c r="N713" s="2710"/>
      <c r="O713" s="2710"/>
      <c r="P713" s="2710"/>
      <c r="Q713" s="2710"/>
      <c r="R713" s="2710"/>
      <c r="S713" s="2710"/>
      <c r="T713" s="2710"/>
      <c r="U713" s="2710"/>
      <c r="V713" s="2710"/>
      <c r="W713" s="2710"/>
      <c r="X713" s="2710"/>
      <c r="Y713" s="2710"/>
      <c r="Z713" s="2710"/>
      <c r="AA713" s="2710"/>
      <c r="AB713" s="2710"/>
      <c r="AC713" s="2710"/>
      <c r="AD713" s="2710"/>
      <c r="AE713" s="2710"/>
      <c r="AF713" s="2710"/>
      <c r="AG713" s="2710"/>
      <c r="AH713" s="2710"/>
      <c r="AI713" s="2710"/>
      <c r="AJ713" s="2710"/>
      <c r="AK713" s="2710"/>
      <c r="AL713" s="2710"/>
      <c r="AM713" s="2710"/>
      <c r="AN713" s="2710"/>
      <c r="AO713" s="2710"/>
      <c r="AP713" s="2710"/>
      <c r="AQ713" s="2710"/>
      <c r="AR713" s="2710"/>
      <c r="AS713" s="2710"/>
      <c r="AT713" s="2710"/>
      <c r="AU713" s="2710"/>
      <c r="AV713" s="2710"/>
      <c r="AW713" s="2710"/>
      <c r="AX713" s="2710"/>
      <c r="AY713" s="2710"/>
      <c r="AZ713" s="2710"/>
      <c r="BA713" s="2710"/>
      <c r="BB713" s="2710"/>
      <c r="BC713" s="2710"/>
      <c r="BD713" s="2710"/>
      <c r="BE713" s="2710"/>
      <c r="BF713" s="2710"/>
      <c r="BG713" s="2710"/>
      <c r="BH713" s="2710"/>
      <c r="BI713" s="2710"/>
      <c r="BJ713" s="2710"/>
      <c r="BK713" s="2710"/>
      <c r="BL713" s="2710"/>
      <c r="BM713" s="2710"/>
      <c r="BN713" s="2710"/>
      <c r="BO713" s="2710"/>
      <c r="BP713" s="2710"/>
      <c r="BQ713" s="2710"/>
      <c r="BR713" s="2710"/>
      <c r="BS713" s="2710"/>
      <c r="BT713" s="2710"/>
    </row>
    <row r="714" spans="1:72" x14ac:dyDescent="0.25">
      <c r="A714" s="2710"/>
      <c r="B714" s="2710"/>
      <c r="C714" s="2710"/>
      <c r="D714" s="2710"/>
      <c r="E714" s="2710"/>
      <c r="F714" s="2710"/>
      <c r="G714" s="2710"/>
      <c r="H714" s="2710"/>
      <c r="I714" s="2710"/>
      <c r="J714" s="2710"/>
      <c r="K714" s="2710"/>
      <c r="L714" s="2710"/>
      <c r="M714" s="2710"/>
      <c r="N714" s="2710"/>
      <c r="O714" s="2710"/>
      <c r="P714" s="2710"/>
      <c r="Q714" s="2710"/>
      <c r="R714" s="2710"/>
      <c r="S714" s="2710"/>
      <c r="T714" s="2710"/>
      <c r="U714" s="2710"/>
      <c r="V714" s="2710"/>
      <c r="W714" s="2710"/>
      <c r="X714" s="2710"/>
      <c r="Y714" s="2710"/>
      <c r="Z714" s="2710"/>
      <c r="AA714" s="2710"/>
      <c r="AB714" s="2710"/>
      <c r="AC714" s="2710"/>
      <c r="AD714" s="2710"/>
      <c r="AE714" s="2710"/>
      <c r="AF714" s="2710"/>
      <c r="AG714" s="2710"/>
      <c r="AH714" s="2710"/>
      <c r="AI714" s="2710"/>
      <c r="AJ714" s="2710"/>
      <c r="AK714" s="2710"/>
      <c r="AL714" s="2710"/>
      <c r="AM714" s="2710"/>
      <c r="AN714" s="2710"/>
      <c r="AO714" s="2710"/>
      <c r="AP714" s="2710"/>
      <c r="AQ714" s="2710"/>
      <c r="AR714" s="2710"/>
      <c r="AS714" s="2710"/>
      <c r="AT714" s="2710"/>
      <c r="AU714" s="2710"/>
      <c r="AV714" s="2710"/>
      <c r="AW714" s="2710"/>
      <c r="AX714" s="2710"/>
      <c r="AY714" s="2710"/>
      <c r="AZ714" s="2710"/>
      <c r="BA714" s="2710"/>
      <c r="BB714" s="2710"/>
      <c r="BC714" s="2710"/>
      <c r="BD714" s="2710"/>
      <c r="BE714" s="2710"/>
      <c r="BF714" s="2710"/>
      <c r="BG714" s="2710"/>
      <c r="BH714" s="2710"/>
      <c r="BI714" s="2710"/>
      <c r="BJ714" s="2710"/>
      <c r="BK714" s="2710"/>
      <c r="BL714" s="2710"/>
      <c r="BM714" s="2710"/>
      <c r="BN714" s="2710"/>
      <c r="BO714" s="2710"/>
      <c r="BP714" s="2710"/>
      <c r="BQ714" s="2710"/>
      <c r="BR714" s="2710"/>
      <c r="BS714" s="2710"/>
      <c r="BT714" s="2710"/>
    </row>
    <row r="715" spans="1:72" x14ac:dyDescent="0.25">
      <c r="A715" s="2710"/>
      <c r="B715" s="2710"/>
      <c r="C715" s="2710"/>
      <c r="D715" s="2710"/>
      <c r="E715" s="2710"/>
      <c r="F715" s="2710"/>
      <c r="G715" s="2710"/>
      <c r="H715" s="2710"/>
      <c r="I715" s="2710"/>
      <c r="J715" s="2710"/>
      <c r="K715" s="2710"/>
      <c r="L715" s="2710"/>
      <c r="M715" s="2710"/>
      <c r="N715" s="2710"/>
      <c r="O715" s="2710"/>
      <c r="P715" s="2710"/>
      <c r="Q715" s="2710"/>
      <c r="R715" s="2710"/>
      <c r="S715" s="2710"/>
      <c r="T715" s="2710"/>
      <c r="U715" s="2710"/>
      <c r="V715" s="2710"/>
      <c r="W715" s="2710"/>
      <c r="X715" s="2710"/>
      <c r="Y715" s="2710"/>
      <c r="Z715" s="2710"/>
      <c r="AA715" s="2710"/>
      <c r="AB715" s="2710"/>
      <c r="AC715" s="2710"/>
      <c r="AD715" s="2710"/>
      <c r="AE715" s="2710"/>
      <c r="AF715" s="2710"/>
      <c r="AG715" s="2710"/>
      <c r="AH715" s="2710"/>
      <c r="AI715" s="2710"/>
      <c r="AJ715" s="2710"/>
      <c r="AK715" s="2710"/>
      <c r="AL715" s="2710"/>
      <c r="AM715" s="2710"/>
      <c r="AN715" s="2710"/>
      <c r="AO715" s="2710"/>
      <c r="AP715" s="2710"/>
      <c r="AQ715" s="2710"/>
      <c r="AR715" s="2710"/>
      <c r="AS715" s="2710"/>
      <c r="AT715" s="2710"/>
      <c r="AU715" s="2710"/>
      <c r="AV715" s="2710"/>
      <c r="AW715" s="2710"/>
      <c r="AX715" s="2710"/>
      <c r="AY715" s="2710"/>
      <c r="AZ715" s="2710"/>
      <c r="BA715" s="2710"/>
      <c r="BB715" s="2710"/>
      <c r="BC715" s="2710"/>
      <c r="BD715" s="2710"/>
      <c r="BE715" s="2710"/>
      <c r="BF715" s="2710"/>
      <c r="BG715" s="2710"/>
      <c r="BH715" s="2710"/>
      <c r="BI715" s="2710"/>
      <c r="BJ715" s="2710"/>
      <c r="BK715" s="2710"/>
      <c r="BL715" s="2710"/>
      <c r="BM715" s="2710"/>
      <c r="BN715" s="2710"/>
      <c r="BO715" s="2710"/>
      <c r="BP715" s="2710"/>
      <c r="BQ715" s="2710"/>
      <c r="BR715" s="2710"/>
      <c r="BS715" s="2710"/>
      <c r="BT715" s="2710"/>
    </row>
    <row r="716" spans="1:72" x14ac:dyDescent="0.25">
      <c r="A716" s="2710"/>
      <c r="B716" s="2710"/>
      <c r="C716" s="2710"/>
      <c r="D716" s="2710"/>
      <c r="E716" s="2710"/>
      <c r="F716" s="2710"/>
      <c r="G716" s="2710"/>
      <c r="H716" s="2710"/>
      <c r="I716" s="2710"/>
      <c r="J716" s="2710"/>
      <c r="K716" s="2710"/>
      <c r="L716" s="2710"/>
      <c r="M716" s="2710"/>
      <c r="N716" s="2710"/>
      <c r="O716" s="2710"/>
      <c r="P716" s="2710"/>
      <c r="Q716" s="2710"/>
      <c r="R716" s="2710"/>
      <c r="S716" s="2710"/>
      <c r="T716" s="2710"/>
      <c r="U716" s="2710"/>
      <c r="V716" s="2710"/>
      <c r="W716" s="2710"/>
      <c r="X716" s="2710"/>
      <c r="Y716" s="2710"/>
      <c r="Z716" s="2710"/>
      <c r="AA716" s="2710"/>
      <c r="AB716" s="2710"/>
      <c r="AC716" s="2710"/>
      <c r="AD716" s="2710"/>
      <c r="AE716" s="2710"/>
      <c r="AF716" s="2710"/>
      <c r="AG716" s="2710"/>
      <c r="AH716" s="2710"/>
      <c r="AI716" s="2710"/>
      <c r="AJ716" s="2710"/>
      <c r="AK716" s="2710"/>
      <c r="AL716" s="2710"/>
      <c r="AM716" s="2710"/>
      <c r="AN716" s="2710"/>
      <c r="AO716" s="2710"/>
      <c r="AP716" s="2710"/>
      <c r="AQ716" s="2710"/>
      <c r="AR716" s="2710"/>
      <c r="AS716" s="2710"/>
      <c r="AT716" s="2710"/>
      <c r="AU716" s="2710"/>
      <c r="AV716" s="2710"/>
      <c r="AW716" s="2710"/>
      <c r="AX716" s="2710"/>
      <c r="AY716" s="2710"/>
      <c r="AZ716" s="2710"/>
      <c r="BA716" s="2710"/>
      <c r="BB716" s="2710"/>
      <c r="BC716" s="2710"/>
      <c r="BD716" s="2710"/>
      <c r="BE716" s="2710"/>
      <c r="BF716" s="2710"/>
      <c r="BG716" s="2710"/>
      <c r="BH716" s="2710"/>
      <c r="BI716" s="2710"/>
      <c r="BJ716" s="2710"/>
      <c r="BK716" s="2710"/>
      <c r="BL716" s="2710"/>
      <c r="BM716" s="2710"/>
      <c r="BN716" s="2710"/>
      <c r="BO716" s="2710"/>
      <c r="BP716" s="2710"/>
      <c r="BQ716" s="2710"/>
      <c r="BR716" s="2710"/>
      <c r="BS716" s="2710"/>
      <c r="BT716" s="2710"/>
    </row>
    <row r="717" spans="1:72" x14ac:dyDescent="0.25">
      <c r="A717" s="2710"/>
      <c r="B717" s="2710"/>
      <c r="C717" s="2710"/>
      <c r="D717" s="2710"/>
      <c r="E717" s="2710"/>
      <c r="F717" s="2710"/>
      <c r="G717" s="2710"/>
      <c r="H717" s="2710"/>
      <c r="I717" s="2710"/>
      <c r="J717" s="2710"/>
      <c r="K717" s="2710"/>
      <c r="L717" s="2710"/>
      <c r="M717" s="2710"/>
      <c r="N717" s="2710"/>
      <c r="O717" s="2710"/>
      <c r="P717" s="2710"/>
      <c r="Q717" s="2710"/>
      <c r="R717" s="2710"/>
      <c r="S717" s="2710"/>
      <c r="T717" s="2710"/>
      <c r="U717" s="2710"/>
      <c r="V717" s="2710"/>
      <c r="W717" s="2710"/>
      <c r="X717" s="2710"/>
      <c r="Y717" s="2710"/>
      <c r="Z717" s="2710"/>
      <c r="AA717" s="2710"/>
      <c r="AB717" s="2710"/>
      <c r="AC717" s="2710"/>
      <c r="AD717" s="2710"/>
      <c r="AE717" s="2710"/>
      <c r="AF717" s="2710"/>
      <c r="AG717" s="2710"/>
      <c r="AH717" s="2710"/>
      <c r="AI717" s="2710"/>
      <c r="AJ717" s="2710"/>
      <c r="AK717" s="2710"/>
      <c r="AL717" s="2710"/>
      <c r="AM717" s="2710"/>
      <c r="AN717" s="2710"/>
      <c r="AO717" s="2710"/>
      <c r="AP717" s="2710"/>
      <c r="AQ717" s="2710"/>
      <c r="AR717" s="2710"/>
      <c r="AS717" s="2710"/>
      <c r="AT717" s="2710"/>
      <c r="AU717" s="2710"/>
      <c r="AV717" s="2710"/>
      <c r="AW717" s="2710"/>
      <c r="AX717" s="2710"/>
      <c r="AY717" s="2710"/>
      <c r="AZ717" s="2710"/>
      <c r="BA717" s="2710"/>
      <c r="BB717" s="2710"/>
      <c r="BC717" s="2710"/>
      <c r="BD717" s="2710"/>
      <c r="BE717" s="2710"/>
      <c r="BF717" s="2710"/>
      <c r="BG717" s="2710"/>
      <c r="BH717" s="2710"/>
      <c r="BI717" s="2710"/>
      <c r="BJ717" s="2710"/>
      <c r="BK717" s="2710"/>
      <c r="BL717" s="2710"/>
      <c r="BM717" s="2710"/>
      <c r="BN717" s="2710"/>
      <c r="BO717" s="2710"/>
      <c r="BP717" s="2710"/>
      <c r="BQ717" s="2710"/>
      <c r="BR717" s="2710"/>
      <c r="BS717" s="2710"/>
      <c r="BT717" s="2710"/>
    </row>
    <row r="718" spans="1:72" x14ac:dyDescent="0.25">
      <c r="A718" s="2710"/>
      <c r="B718" s="2710"/>
      <c r="C718" s="2710"/>
      <c r="D718" s="2710"/>
      <c r="E718" s="2710"/>
      <c r="F718" s="2710"/>
      <c r="G718" s="2710"/>
      <c r="H718" s="2710"/>
      <c r="I718" s="2710"/>
      <c r="J718" s="2710"/>
      <c r="K718" s="2710"/>
      <c r="L718" s="2710"/>
      <c r="M718" s="2710"/>
      <c r="N718" s="2710"/>
      <c r="O718" s="2710"/>
      <c r="P718" s="2710"/>
      <c r="Q718" s="2710"/>
      <c r="R718" s="2710"/>
      <c r="S718" s="2710"/>
      <c r="T718" s="2710"/>
      <c r="U718" s="2710"/>
      <c r="V718" s="2710"/>
      <c r="W718" s="2710"/>
      <c r="X718" s="2710"/>
      <c r="Y718" s="2710"/>
      <c r="Z718" s="2710"/>
      <c r="AA718" s="2710"/>
      <c r="AB718" s="2710"/>
      <c r="AC718" s="2710"/>
      <c r="AD718" s="2710"/>
      <c r="AE718" s="2710"/>
      <c r="AF718" s="2710"/>
      <c r="AG718" s="2710"/>
      <c r="AH718" s="2710"/>
      <c r="AI718" s="2710"/>
      <c r="AJ718" s="2710"/>
      <c r="AK718" s="2710"/>
      <c r="AL718" s="2710"/>
      <c r="AM718" s="2710"/>
      <c r="AN718" s="2710"/>
      <c r="AO718" s="2710"/>
      <c r="AP718" s="2710"/>
      <c r="AQ718" s="2710"/>
      <c r="AR718" s="2710"/>
      <c r="AS718" s="2710"/>
      <c r="AT718" s="2710"/>
      <c r="AU718" s="2710"/>
      <c r="AV718" s="2710"/>
      <c r="AW718" s="2710"/>
      <c r="AX718" s="2710"/>
      <c r="AY718" s="2710"/>
      <c r="AZ718" s="2710"/>
      <c r="BA718" s="2710"/>
      <c r="BB718" s="2710"/>
      <c r="BC718" s="2710"/>
      <c r="BD718" s="2710"/>
      <c r="BE718" s="2710"/>
      <c r="BF718" s="2710"/>
      <c r="BG718" s="2710"/>
      <c r="BH718" s="2710"/>
      <c r="BI718" s="2710"/>
      <c r="BJ718" s="2710"/>
      <c r="BK718" s="2710"/>
      <c r="BL718" s="2710"/>
      <c r="BM718" s="2710"/>
      <c r="BN718" s="2710"/>
      <c r="BO718" s="2710"/>
      <c r="BP718" s="2710"/>
      <c r="BQ718" s="2710"/>
      <c r="BR718" s="2710"/>
      <c r="BS718" s="2710"/>
      <c r="BT718" s="2710"/>
    </row>
    <row r="719" spans="1:72" x14ac:dyDescent="0.25">
      <c r="A719" s="2710"/>
      <c r="B719" s="2710"/>
      <c r="C719" s="2710"/>
      <c r="D719" s="2710"/>
      <c r="E719" s="2710"/>
      <c r="F719" s="2710"/>
      <c r="G719" s="2710"/>
      <c r="H719" s="2710"/>
      <c r="I719" s="2710"/>
      <c r="J719" s="2710"/>
      <c r="K719" s="2710"/>
      <c r="L719" s="2710"/>
      <c r="M719" s="2710"/>
      <c r="N719" s="2710"/>
      <c r="O719" s="2710"/>
      <c r="P719" s="2710"/>
      <c r="Q719" s="2710"/>
      <c r="R719" s="2710"/>
      <c r="S719" s="2710"/>
      <c r="T719" s="2710"/>
      <c r="U719" s="2710"/>
      <c r="V719" s="2710"/>
      <c r="W719" s="2710"/>
      <c r="X719" s="2710"/>
      <c r="Y719" s="2710"/>
      <c r="Z719" s="2710"/>
      <c r="AA719" s="2710"/>
      <c r="AB719" s="2710"/>
      <c r="AC719" s="2710"/>
      <c r="AD719" s="2710"/>
      <c r="AE719" s="2710"/>
      <c r="AF719" s="2710"/>
      <c r="AG719" s="2710"/>
      <c r="AH719" s="2710"/>
      <c r="AI719" s="2710"/>
      <c r="AJ719" s="2710"/>
      <c r="AK719" s="2710"/>
      <c r="AL719" s="2710"/>
      <c r="AM719" s="2710"/>
      <c r="AN719" s="2710"/>
      <c r="AO719" s="2710"/>
      <c r="AP719" s="2710"/>
      <c r="AQ719" s="2710"/>
      <c r="AR719" s="2710"/>
      <c r="AS719" s="2710"/>
      <c r="AT719" s="2710"/>
      <c r="AU719" s="2710"/>
      <c r="AV719" s="2710"/>
      <c r="AW719" s="2710"/>
      <c r="AX719" s="2710"/>
      <c r="AY719" s="2710"/>
      <c r="AZ719" s="2710"/>
      <c r="BA719" s="2710"/>
      <c r="BB719" s="2710"/>
      <c r="BC719" s="2710"/>
      <c r="BD719" s="2710"/>
      <c r="BE719" s="2710"/>
      <c r="BF719" s="2710"/>
      <c r="BG719" s="2710"/>
      <c r="BH719" s="2710"/>
      <c r="BI719" s="2710"/>
      <c r="BJ719" s="2710"/>
      <c r="BK719" s="2710"/>
      <c r="BL719" s="2710"/>
      <c r="BM719" s="2710"/>
      <c r="BN719" s="2710"/>
      <c r="BO719" s="2710"/>
      <c r="BP719" s="2710"/>
      <c r="BQ719" s="2710"/>
      <c r="BR719" s="2710"/>
      <c r="BS719" s="2710"/>
      <c r="BT719" s="2710"/>
    </row>
    <row r="720" spans="1:72" x14ac:dyDescent="0.25">
      <c r="A720" s="2710"/>
      <c r="B720" s="2710"/>
      <c r="C720" s="2710"/>
      <c r="D720" s="2710"/>
      <c r="E720" s="2710"/>
      <c r="F720" s="2710"/>
      <c r="G720" s="2710"/>
      <c r="H720" s="2710"/>
      <c r="I720" s="2710"/>
      <c r="J720" s="2710"/>
      <c r="K720" s="2710"/>
      <c r="L720" s="2710"/>
      <c r="M720" s="2710"/>
      <c r="N720" s="2710"/>
      <c r="O720" s="2710"/>
      <c r="P720" s="2710"/>
      <c r="Q720" s="2710"/>
      <c r="R720" s="2710"/>
      <c r="S720" s="2710"/>
      <c r="T720" s="2710"/>
      <c r="U720" s="2710"/>
      <c r="V720" s="2710"/>
      <c r="W720" s="2710"/>
      <c r="X720" s="2710"/>
      <c r="Y720" s="2710"/>
      <c r="Z720" s="2710"/>
      <c r="AA720" s="2710"/>
      <c r="AB720" s="2710"/>
      <c r="AC720" s="2710"/>
      <c r="AD720" s="2710"/>
      <c r="AE720" s="2710"/>
      <c r="AF720" s="2710"/>
      <c r="AG720" s="2710"/>
      <c r="AH720" s="2710"/>
      <c r="AI720" s="2710"/>
      <c r="AJ720" s="2710"/>
      <c r="AK720" s="2710"/>
      <c r="AL720" s="2710"/>
      <c r="AM720" s="2710"/>
      <c r="AN720" s="2710"/>
      <c r="AO720" s="2710"/>
      <c r="AP720" s="2710"/>
      <c r="AQ720" s="2710"/>
      <c r="AR720" s="2710"/>
      <c r="AS720" s="2710"/>
      <c r="AT720" s="2710"/>
      <c r="AU720" s="2710"/>
      <c r="AV720" s="2710"/>
      <c r="AW720" s="2710"/>
      <c r="AX720" s="2710"/>
      <c r="AY720" s="2710"/>
      <c r="AZ720" s="2710"/>
      <c r="BA720" s="2710"/>
      <c r="BB720" s="2710"/>
      <c r="BC720" s="2710"/>
      <c r="BD720" s="2710"/>
      <c r="BE720" s="2710"/>
      <c r="BF720" s="2710"/>
      <c r="BG720" s="2710"/>
      <c r="BH720" s="2710"/>
      <c r="BI720" s="2710"/>
      <c r="BJ720" s="2710"/>
      <c r="BK720" s="2710"/>
      <c r="BL720" s="2710"/>
      <c r="BM720" s="2710"/>
      <c r="BN720" s="2710"/>
      <c r="BO720" s="2710"/>
      <c r="BP720" s="2710"/>
      <c r="BQ720" s="2710"/>
      <c r="BR720" s="2710"/>
      <c r="BS720" s="2710"/>
      <c r="BT720" s="2710"/>
    </row>
    <row r="721" spans="1:72" x14ac:dyDescent="0.25">
      <c r="A721" s="2710"/>
      <c r="B721" s="2710"/>
      <c r="C721" s="2710"/>
      <c r="D721" s="2710"/>
      <c r="E721" s="2710"/>
      <c r="F721" s="2710"/>
      <c r="G721" s="2710"/>
      <c r="H721" s="2710"/>
      <c r="I721" s="2710"/>
      <c r="J721" s="2710"/>
      <c r="K721" s="2710"/>
      <c r="L721" s="2710"/>
      <c r="M721" s="2710"/>
      <c r="N721" s="2710"/>
      <c r="O721" s="2710"/>
      <c r="P721" s="2710"/>
      <c r="Q721" s="2710"/>
      <c r="R721" s="2710"/>
      <c r="S721" s="2710"/>
      <c r="T721" s="2710"/>
      <c r="U721" s="2710"/>
      <c r="V721" s="2710"/>
      <c r="W721" s="2710"/>
      <c r="X721" s="2710"/>
      <c r="Y721" s="2710"/>
      <c r="Z721" s="2710"/>
      <c r="AA721" s="2710"/>
      <c r="AB721" s="2710"/>
      <c r="AC721" s="2710"/>
      <c r="AD721" s="2710"/>
      <c r="AE721" s="2710"/>
      <c r="AF721" s="2710"/>
      <c r="AG721" s="2710"/>
      <c r="AH721" s="2710"/>
      <c r="AI721" s="2710"/>
      <c r="AJ721" s="2710"/>
      <c r="AK721" s="2710"/>
      <c r="AL721" s="2710"/>
      <c r="AM721" s="2710"/>
      <c r="AN721" s="2710"/>
      <c r="AO721" s="2710"/>
      <c r="AP721" s="2710"/>
      <c r="AQ721" s="2710"/>
      <c r="AR721" s="2710"/>
      <c r="AS721" s="2710"/>
      <c r="AT721" s="2710"/>
      <c r="AU721" s="2710"/>
      <c r="AV721" s="2710"/>
      <c r="AW721" s="2710"/>
      <c r="AX721" s="2710"/>
      <c r="AY721" s="2710"/>
      <c r="AZ721" s="2710"/>
      <c r="BA721" s="2710"/>
      <c r="BB721" s="2710"/>
      <c r="BC721" s="2710"/>
      <c r="BD721" s="2710"/>
      <c r="BE721" s="2710"/>
      <c r="BF721" s="2710"/>
      <c r="BG721" s="2710"/>
      <c r="BH721" s="2710"/>
      <c r="BI721" s="2710"/>
      <c r="BJ721" s="2710"/>
      <c r="BK721" s="2710"/>
      <c r="BL721" s="2710"/>
      <c r="BM721" s="2710"/>
      <c r="BN721" s="2710"/>
      <c r="BO721" s="2710"/>
      <c r="BP721" s="2710"/>
      <c r="BQ721" s="2710"/>
      <c r="BR721" s="2710"/>
      <c r="BS721" s="2710"/>
      <c r="BT721" s="2710"/>
    </row>
    <row r="722" spans="1:72" x14ac:dyDescent="0.25">
      <c r="A722" s="2710"/>
      <c r="B722" s="2710"/>
      <c r="C722" s="2710"/>
      <c r="D722" s="2710"/>
      <c r="E722" s="2710"/>
      <c r="F722" s="2710"/>
      <c r="G722" s="2710"/>
      <c r="H722" s="2710"/>
      <c r="I722" s="2710"/>
      <c r="J722" s="2710"/>
      <c r="K722" s="2710"/>
      <c r="L722" s="2710"/>
      <c r="M722" s="2710"/>
      <c r="N722" s="2710"/>
      <c r="O722" s="2710"/>
      <c r="P722" s="2710"/>
      <c r="Q722" s="2710"/>
      <c r="R722" s="2710"/>
      <c r="S722" s="2710"/>
      <c r="T722" s="2710"/>
      <c r="U722" s="2710"/>
      <c r="V722" s="2710"/>
      <c r="W722" s="2710"/>
      <c r="X722" s="2710"/>
      <c r="Y722" s="2710"/>
      <c r="Z722" s="2710"/>
      <c r="AA722" s="2710"/>
      <c r="AB722" s="2710"/>
      <c r="AC722" s="2710"/>
      <c r="AD722" s="2710"/>
      <c r="AE722" s="2710"/>
      <c r="AF722" s="2710"/>
      <c r="AG722" s="2710"/>
      <c r="AH722" s="2710"/>
      <c r="AI722" s="2710"/>
      <c r="AJ722" s="2710"/>
      <c r="AK722" s="2710"/>
      <c r="AL722" s="2710"/>
      <c r="AM722" s="2710"/>
      <c r="AN722" s="2710"/>
      <c r="AO722" s="2710"/>
      <c r="AP722" s="2710"/>
      <c r="AQ722" s="2710"/>
      <c r="AR722" s="2710"/>
      <c r="AS722" s="2710"/>
      <c r="AT722" s="2710"/>
      <c r="AU722" s="2710"/>
      <c r="AV722" s="2710"/>
      <c r="AW722" s="2710"/>
      <c r="AX722" s="2710"/>
      <c r="AY722" s="2710"/>
      <c r="AZ722" s="2710"/>
      <c r="BA722" s="2710"/>
      <c r="BB722" s="2710"/>
      <c r="BC722" s="2710"/>
      <c r="BD722" s="2710"/>
      <c r="BE722" s="2710"/>
      <c r="BF722" s="2710"/>
      <c r="BG722" s="2710"/>
      <c r="BH722" s="2710"/>
      <c r="BI722" s="2710"/>
      <c r="BJ722" s="2710"/>
      <c r="BK722" s="2710"/>
      <c r="BL722" s="2710"/>
      <c r="BM722" s="2710"/>
      <c r="BN722" s="2710"/>
      <c r="BO722" s="2710"/>
      <c r="BP722" s="2710"/>
      <c r="BQ722" s="2710"/>
      <c r="BR722" s="2710"/>
      <c r="BS722" s="2710"/>
      <c r="BT722" s="2710"/>
    </row>
    <row r="723" spans="1:72" x14ac:dyDescent="0.25">
      <c r="A723" s="2710"/>
      <c r="B723" s="2710"/>
      <c r="C723" s="2710"/>
      <c r="D723" s="2710"/>
      <c r="E723" s="2710"/>
      <c r="F723" s="2710"/>
      <c r="G723" s="2710"/>
      <c r="H723" s="2710"/>
      <c r="I723" s="2710"/>
      <c r="J723" s="2710"/>
      <c r="K723" s="2710"/>
      <c r="L723" s="2710"/>
      <c r="M723" s="2710"/>
      <c r="N723" s="2710"/>
      <c r="O723" s="2710"/>
      <c r="P723" s="2710"/>
      <c r="Q723" s="2710"/>
      <c r="R723" s="2710"/>
      <c r="S723" s="2710"/>
      <c r="T723" s="2710"/>
      <c r="U723" s="2710"/>
      <c r="V723" s="2710"/>
      <c r="W723" s="2710"/>
      <c r="X723" s="2710"/>
      <c r="Y723" s="2710"/>
      <c r="Z723" s="2710"/>
      <c r="AA723" s="2710"/>
      <c r="AB723" s="2710"/>
      <c r="AC723" s="2710"/>
      <c r="AD723" s="2710"/>
      <c r="AE723" s="2710"/>
      <c r="AF723" s="2710"/>
      <c r="AG723" s="2710"/>
      <c r="AH723" s="2710"/>
      <c r="AI723" s="2710"/>
      <c r="AJ723" s="2710"/>
      <c r="AK723" s="2710"/>
      <c r="AL723" s="2710"/>
      <c r="AM723" s="2710"/>
      <c r="AN723" s="2710"/>
      <c r="AO723" s="2710"/>
      <c r="AP723" s="2710"/>
      <c r="AQ723" s="2710"/>
      <c r="AR723" s="2710"/>
      <c r="AS723" s="2710"/>
      <c r="AT723" s="2710"/>
      <c r="AU723" s="2710"/>
      <c r="AV723" s="2710"/>
      <c r="AW723" s="2710"/>
      <c r="AX723" s="2710"/>
      <c r="AY723" s="2710"/>
      <c r="AZ723" s="2710"/>
      <c r="BA723" s="2710"/>
      <c r="BB723" s="2710"/>
      <c r="BC723" s="2710"/>
      <c r="BD723" s="2710"/>
      <c r="BE723" s="2710"/>
      <c r="BF723" s="2710"/>
      <c r="BG723" s="2710"/>
      <c r="BH723" s="2710"/>
      <c r="BI723" s="2710"/>
      <c r="BJ723" s="2710"/>
      <c r="BK723" s="2710"/>
      <c r="BL723" s="2710"/>
      <c r="BM723" s="2710"/>
      <c r="BN723" s="2710"/>
      <c r="BO723" s="2710"/>
      <c r="BP723" s="2710"/>
      <c r="BQ723" s="2710"/>
      <c r="BR723" s="2710"/>
      <c r="BS723" s="2710"/>
      <c r="BT723" s="2710"/>
    </row>
    <row r="724" spans="1:72" x14ac:dyDescent="0.25">
      <c r="A724" s="2710"/>
      <c r="B724" s="2710"/>
      <c r="C724" s="2710"/>
      <c r="D724" s="2710"/>
      <c r="E724" s="2710"/>
      <c r="F724" s="2710"/>
      <c r="G724" s="2710"/>
      <c r="H724" s="2710"/>
      <c r="I724" s="2710"/>
      <c r="J724" s="2710"/>
      <c r="K724" s="2710"/>
      <c r="L724" s="2710"/>
      <c r="M724" s="2710"/>
      <c r="N724" s="2710"/>
      <c r="O724" s="2710"/>
      <c r="P724" s="2710"/>
      <c r="Q724" s="2710"/>
      <c r="R724" s="2710"/>
      <c r="S724" s="2710"/>
      <c r="T724" s="2710"/>
      <c r="U724" s="2710"/>
      <c r="V724" s="2710"/>
      <c r="W724" s="2710"/>
      <c r="X724" s="2710"/>
      <c r="Y724" s="2710"/>
      <c r="Z724" s="2710"/>
      <c r="AA724" s="2710"/>
      <c r="AB724" s="2710"/>
      <c r="AC724" s="2710"/>
      <c r="AD724" s="2710"/>
      <c r="AE724" s="2710"/>
      <c r="AF724" s="2710"/>
      <c r="AG724" s="2710"/>
      <c r="AH724" s="2710"/>
      <c r="AI724" s="2710"/>
      <c r="AJ724" s="2710"/>
      <c r="AK724" s="2710"/>
      <c r="AL724" s="2710"/>
      <c r="AM724" s="2710"/>
      <c r="AN724" s="2710"/>
      <c r="AO724" s="2710"/>
      <c r="AP724" s="2710"/>
      <c r="AQ724" s="2710"/>
      <c r="AR724" s="2710"/>
      <c r="AS724" s="2710"/>
      <c r="AT724" s="2710"/>
      <c r="AU724" s="2710"/>
      <c r="AV724" s="2710"/>
      <c r="AW724" s="2710"/>
      <c r="AX724" s="2710"/>
      <c r="AY724" s="2710"/>
      <c r="AZ724" s="2710"/>
      <c r="BA724" s="2710"/>
      <c r="BB724" s="2710"/>
      <c r="BC724" s="2710"/>
      <c r="BD724" s="2710"/>
      <c r="BE724" s="2710"/>
      <c r="BF724" s="2710"/>
      <c r="BG724" s="2710"/>
      <c r="BH724" s="2710"/>
      <c r="BI724" s="2710"/>
      <c r="BJ724" s="2710"/>
      <c r="BK724" s="2710"/>
      <c r="BL724" s="2710"/>
      <c r="BM724" s="2710"/>
      <c r="BN724" s="2710"/>
      <c r="BO724" s="2710"/>
      <c r="BP724" s="2710"/>
      <c r="BQ724" s="2710"/>
      <c r="BR724" s="2710"/>
      <c r="BS724" s="2710"/>
      <c r="BT724" s="2710"/>
    </row>
    <row r="725" spans="1:72" x14ac:dyDescent="0.25">
      <c r="A725" s="2710"/>
      <c r="B725" s="2710"/>
      <c r="C725" s="2710"/>
      <c r="D725" s="2710"/>
      <c r="E725" s="2710"/>
      <c r="F725" s="2710"/>
      <c r="G725" s="2710"/>
      <c r="H725" s="2710"/>
      <c r="I725" s="2710"/>
      <c r="J725" s="2710"/>
      <c r="K725" s="2710"/>
      <c r="L725" s="2710"/>
      <c r="M725" s="2710"/>
      <c r="N725" s="2710"/>
      <c r="O725" s="2710"/>
      <c r="P725" s="2710"/>
      <c r="Q725" s="2710"/>
      <c r="R725" s="2710"/>
      <c r="S725" s="2710"/>
      <c r="T725" s="2710"/>
      <c r="U725" s="2710"/>
      <c r="V725" s="2710"/>
      <c r="W725" s="2710"/>
      <c r="X725" s="2710"/>
      <c r="Y725" s="2710"/>
      <c r="Z725" s="2710"/>
      <c r="AA725" s="2710"/>
      <c r="AB725" s="2710"/>
      <c r="AC725" s="2710"/>
      <c r="AD725" s="2710"/>
      <c r="AE725" s="2710"/>
      <c r="AF725" s="2710"/>
      <c r="AG725" s="2710"/>
      <c r="AH725" s="2710"/>
      <c r="AI725" s="2710"/>
      <c r="AJ725" s="2710"/>
      <c r="AK725" s="2710"/>
      <c r="AL725" s="2710"/>
      <c r="AM725" s="2710"/>
      <c r="AN725" s="2710"/>
      <c r="AO725" s="2710"/>
      <c r="AP725" s="2710"/>
      <c r="AQ725" s="2710"/>
      <c r="AR725" s="2710"/>
      <c r="AS725" s="2710"/>
      <c r="AT725" s="2710"/>
      <c r="AU725" s="2710"/>
      <c r="AV725" s="2710"/>
      <c r="AW725" s="2710"/>
      <c r="AX725" s="2710"/>
      <c r="AY725" s="2710"/>
      <c r="AZ725" s="2710"/>
      <c r="BA725" s="2710"/>
      <c r="BB725" s="2710"/>
      <c r="BC725" s="2710"/>
      <c r="BD725" s="2710"/>
      <c r="BE725" s="2710"/>
      <c r="BF725" s="2710"/>
      <c r="BG725" s="2710"/>
      <c r="BH725" s="2710"/>
      <c r="BI725" s="2710"/>
      <c r="BJ725" s="2710"/>
      <c r="BK725" s="2710"/>
      <c r="BL725" s="2710"/>
      <c r="BM725" s="2710"/>
      <c r="BN725" s="2710"/>
      <c r="BO725" s="2710"/>
      <c r="BP725" s="2710"/>
      <c r="BQ725" s="2710"/>
      <c r="BR725" s="2710"/>
      <c r="BS725" s="2710"/>
      <c r="BT725" s="2710"/>
    </row>
    <row r="726" spans="1:72" x14ac:dyDescent="0.25">
      <c r="A726" s="2710"/>
      <c r="B726" s="2710"/>
      <c r="C726" s="2710"/>
      <c r="D726" s="2710"/>
      <c r="E726" s="2710"/>
      <c r="F726" s="2710"/>
      <c r="G726" s="2710"/>
      <c r="H726" s="2710"/>
      <c r="I726" s="2710"/>
      <c r="J726" s="2710"/>
      <c r="K726" s="2710"/>
      <c r="L726" s="2710"/>
      <c r="M726" s="2710"/>
      <c r="N726" s="2710"/>
      <c r="O726" s="2710"/>
      <c r="P726" s="2710"/>
      <c r="Q726" s="2710"/>
      <c r="R726" s="2710"/>
      <c r="S726" s="2710"/>
      <c r="T726" s="2710"/>
      <c r="U726" s="2710"/>
      <c r="V726" s="2710"/>
      <c r="W726" s="2710"/>
      <c r="X726" s="2710"/>
      <c r="Y726" s="2710"/>
      <c r="Z726" s="2710"/>
      <c r="AA726" s="2710"/>
      <c r="AB726" s="2710"/>
      <c r="AC726" s="2710"/>
      <c r="AD726" s="2710"/>
      <c r="AE726" s="2710"/>
      <c r="AF726" s="2710"/>
      <c r="AG726" s="2710"/>
      <c r="AH726" s="2710"/>
      <c r="AI726" s="2710"/>
      <c r="AJ726" s="2710"/>
      <c r="AK726" s="2710"/>
      <c r="AL726" s="2710"/>
      <c r="AM726" s="2710"/>
      <c r="AN726" s="2710"/>
      <c r="AO726" s="2710"/>
      <c r="AP726" s="2710"/>
      <c r="AQ726" s="2710"/>
      <c r="AR726" s="2710"/>
      <c r="AS726" s="2710"/>
      <c r="AT726" s="2710"/>
      <c r="AU726" s="2710"/>
      <c r="AV726" s="2710"/>
      <c r="AW726" s="2710"/>
      <c r="AX726" s="2710"/>
      <c r="AY726" s="2710"/>
      <c r="AZ726" s="2710"/>
      <c r="BA726" s="2710"/>
      <c r="BB726" s="2710"/>
      <c r="BC726" s="2710"/>
      <c r="BD726" s="2710"/>
      <c r="BE726" s="2710"/>
      <c r="BF726" s="2710"/>
      <c r="BG726" s="2710"/>
      <c r="BH726" s="2710"/>
      <c r="BI726" s="2710"/>
      <c r="BJ726" s="2710"/>
      <c r="BK726" s="2710"/>
      <c r="BL726" s="2710"/>
      <c r="BM726" s="2710"/>
      <c r="BN726" s="2710"/>
      <c r="BO726" s="2710"/>
      <c r="BP726" s="2710"/>
      <c r="BQ726" s="2710"/>
      <c r="BR726" s="2710"/>
      <c r="BS726" s="2710"/>
      <c r="BT726" s="2710"/>
    </row>
    <row r="727" spans="1:72" x14ac:dyDescent="0.25">
      <c r="A727" s="2710"/>
      <c r="B727" s="2710"/>
      <c r="C727" s="2710"/>
      <c r="D727" s="2710"/>
      <c r="E727" s="2710"/>
      <c r="F727" s="2710"/>
      <c r="G727" s="2710"/>
      <c r="H727" s="2710"/>
      <c r="I727" s="2710"/>
      <c r="J727" s="2710"/>
      <c r="K727" s="2710"/>
      <c r="L727" s="2710"/>
      <c r="M727" s="2710"/>
      <c r="N727" s="2710"/>
      <c r="O727" s="2710"/>
      <c r="P727" s="2710"/>
      <c r="Q727" s="2710"/>
      <c r="R727" s="2710"/>
      <c r="S727" s="2710"/>
      <c r="T727" s="2710"/>
      <c r="U727" s="2710"/>
      <c r="V727" s="2710"/>
      <c r="W727" s="2710"/>
      <c r="X727" s="2710"/>
      <c r="Y727" s="2710"/>
      <c r="Z727" s="2710"/>
      <c r="AA727" s="2710"/>
      <c r="AB727" s="2710"/>
      <c r="AC727" s="2710"/>
      <c r="AD727" s="2710"/>
      <c r="AE727" s="2710"/>
      <c r="AF727" s="2710"/>
      <c r="AG727" s="2710"/>
      <c r="AH727" s="2710"/>
      <c r="AI727" s="2710"/>
      <c r="AJ727" s="2710"/>
      <c r="AK727" s="2710"/>
      <c r="AL727" s="2710"/>
      <c r="AM727" s="2710"/>
      <c r="AN727" s="2710"/>
      <c r="AO727" s="2710"/>
      <c r="AP727" s="2710"/>
      <c r="AQ727" s="2710"/>
      <c r="AR727" s="2710"/>
      <c r="AS727" s="2710"/>
      <c r="AT727" s="2710"/>
      <c r="AU727" s="2710"/>
      <c r="AV727" s="2710"/>
      <c r="AW727" s="2710"/>
      <c r="AX727" s="2710"/>
      <c r="AY727" s="2710"/>
      <c r="AZ727" s="2710"/>
      <c r="BA727" s="2710"/>
      <c r="BB727" s="2710"/>
      <c r="BC727" s="2710"/>
      <c r="BD727" s="2710"/>
      <c r="BE727" s="2710"/>
      <c r="BF727" s="2710"/>
      <c r="BG727" s="2710"/>
      <c r="BH727" s="2710"/>
      <c r="BI727" s="2710"/>
      <c r="BJ727" s="2710"/>
      <c r="BK727" s="2710"/>
      <c r="BL727" s="2710"/>
      <c r="BM727" s="2710"/>
      <c r="BN727" s="2710"/>
      <c r="BO727" s="2710"/>
      <c r="BP727" s="2710"/>
      <c r="BQ727" s="2710"/>
      <c r="BR727" s="2710"/>
      <c r="BS727" s="2710"/>
      <c r="BT727" s="2710"/>
    </row>
    <row r="728" spans="1:72" x14ac:dyDescent="0.25">
      <c r="A728" s="2710"/>
      <c r="B728" s="2710"/>
      <c r="C728" s="2710"/>
      <c r="D728" s="2710"/>
      <c r="E728" s="2710"/>
      <c r="F728" s="2710"/>
      <c r="G728" s="2710"/>
      <c r="H728" s="2710"/>
      <c r="I728" s="2710"/>
      <c r="J728" s="2710"/>
      <c r="K728" s="2710"/>
      <c r="L728" s="2710"/>
      <c r="M728" s="2710"/>
      <c r="N728" s="2710"/>
      <c r="O728" s="2710"/>
      <c r="P728" s="2710"/>
      <c r="Q728" s="2710"/>
      <c r="R728" s="2710"/>
      <c r="S728" s="2710"/>
      <c r="T728" s="2710"/>
      <c r="U728" s="2710"/>
      <c r="V728" s="2710"/>
      <c r="W728" s="2710"/>
      <c r="X728" s="2710"/>
      <c r="Y728" s="2710"/>
      <c r="Z728" s="2710"/>
      <c r="AA728" s="2710"/>
      <c r="AB728" s="2710"/>
      <c r="AC728" s="2710"/>
      <c r="AD728" s="2710"/>
      <c r="AE728" s="2710"/>
      <c r="AF728" s="2710"/>
      <c r="AG728" s="2710"/>
      <c r="AH728" s="2710"/>
      <c r="AI728" s="2710"/>
      <c r="AJ728" s="2710"/>
      <c r="AK728" s="2710"/>
      <c r="AL728" s="2710"/>
      <c r="AM728" s="2710"/>
      <c r="AN728" s="2710"/>
      <c r="AO728" s="2710"/>
      <c r="AP728" s="2710"/>
      <c r="AQ728" s="2710"/>
      <c r="AR728" s="2710"/>
      <c r="AS728" s="2710"/>
      <c r="AT728" s="2710"/>
      <c r="AU728" s="2710"/>
      <c r="AV728" s="2710"/>
      <c r="AW728" s="2710"/>
      <c r="AX728" s="2710"/>
      <c r="AY728" s="2710"/>
      <c r="AZ728" s="2710"/>
      <c r="BA728" s="2710"/>
      <c r="BB728" s="2710"/>
      <c r="BC728" s="2710"/>
      <c r="BD728" s="2710"/>
      <c r="BE728" s="2710"/>
      <c r="BF728" s="2710"/>
      <c r="BG728" s="2710"/>
      <c r="BH728" s="2710"/>
      <c r="BI728" s="2710"/>
      <c r="BJ728" s="2710"/>
      <c r="BK728" s="2710"/>
      <c r="BL728" s="2710"/>
      <c r="BM728" s="2710"/>
      <c r="BN728" s="2710"/>
      <c r="BO728" s="2710"/>
      <c r="BP728" s="2710"/>
      <c r="BQ728" s="2710"/>
      <c r="BR728" s="2710"/>
      <c r="BS728" s="2710"/>
      <c r="BT728" s="2710"/>
    </row>
    <row r="729" spans="1:72" x14ac:dyDescent="0.25">
      <c r="A729" s="2710"/>
      <c r="B729" s="2710"/>
      <c r="C729" s="2710"/>
      <c r="D729" s="2710"/>
      <c r="E729" s="2710"/>
      <c r="F729" s="2710"/>
      <c r="G729" s="2710"/>
      <c r="H729" s="2710"/>
      <c r="I729" s="2710"/>
      <c r="J729" s="2710"/>
      <c r="K729" s="2710"/>
      <c r="L729" s="2710"/>
      <c r="M729" s="2710"/>
      <c r="N729" s="2710"/>
      <c r="O729" s="2710"/>
      <c r="P729" s="2710"/>
      <c r="Q729" s="2710"/>
      <c r="R729" s="2710"/>
      <c r="S729" s="2710"/>
      <c r="T729" s="2710"/>
      <c r="U729" s="2710"/>
      <c r="V729" s="2710"/>
      <c r="W729" s="2710"/>
      <c r="X729" s="2710"/>
      <c r="Y729" s="2710"/>
      <c r="Z729" s="2710"/>
      <c r="AA729" s="2710"/>
      <c r="AB729" s="2710"/>
      <c r="AC729" s="2710"/>
      <c r="AD729" s="2710"/>
      <c r="AE729" s="2710"/>
      <c r="AF729" s="2710"/>
      <c r="AG729" s="2710"/>
      <c r="AH729" s="2710"/>
      <c r="AI729" s="2710"/>
      <c r="AJ729" s="2710"/>
      <c r="AK729" s="2710"/>
      <c r="AL729" s="2710"/>
      <c r="AM729" s="2710"/>
      <c r="AN729" s="2710"/>
      <c r="AO729" s="2710"/>
      <c r="AP729" s="2710"/>
      <c r="AQ729" s="2710"/>
      <c r="AR729" s="2710"/>
      <c r="AS729" s="2710"/>
      <c r="AT729" s="2710"/>
      <c r="AU729" s="2710"/>
      <c r="AV729" s="2710"/>
      <c r="AW729" s="2710"/>
      <c r="AX729" s="2710"/>
      <c r="AY729" s="2710"/>
      <c r="AZ729" s="2710"/>
      <c r="BA729" s="2710"/>
      <c r="BB729" s="2710"/>
      <c r="BC729" s="2710"/>
      <c r="BD729" s="2710"/>
      <c r="BE729" s="2710"/>
      <c r="BF729" s="2710"/>
      <c r="BG729" s="2710"/>
      <c r="BH729" s="2710"/>
      <c r="BI729" s="2710"/>
      <c r="BJ729" s="2710"/>
      <c r="BK729" s="2710"/>
      <c r="BL729" s="2710"/>
      <c r="BM729" s="2710"/>
      <c r="BN729" s="2710"/>
      <c r="BO729" s="2710"/>
      <c r="BP729" s="2710"/>
      <c r="BQ729" s="2710"/>
      <c r="BR729" s="2710"/>
      <c r="BS729" s="2710"/>
      <c r="BT729" s="2710"/>
    </row>
    <row r="730" spans="1:72" x14ac:dyDescent="0.25">
      <c r="A730" s="2710"/>
      <c r="B730" s="2710"/>
      <c r="C730" s="2710"/>
      <c r="D730" s="2710"/>
      <c r="E730" s="2710"/>
      <c r="F730" s="2710"/>
      <c r="G730" s="2710"/>
      <c r="H730" s="2710"/>
      <c r="I730" s="2710"/>
      <c r="J730" s="2710"/>
      <c r="K730" s="2710"/>
      <c r="L730" s="2710"/>
      <c r="M730" s="2710"/>
      <c r="N730" s="2710"/>
      <c r="O730" s="2710"/>
      <c r="P730" s="2710"/>
      <c r="Q730" s="2710"/>
      <c r="R730" s="2710"/>
      <c r="S730" s="2710"/>
      <c r="T730" s="2710"/>
      <c r="U730" s="2710"/>
      <c r="V730" s="2710"/>
      <c r="W730" s="2710"/>
      <c r="X730" s="2710"/>
      <c r="Y730" s="2710"/>
      <c r="Z730" s="2710"/>
      <c r="AA730" s="2710"/>
      <c r="AB730" s="2710"/>
      <c r="AC730" s="2710"/>
      <c r="AD730" s="2710"/>
      <c r="AE730" s="2710"/>
      <c r="AF730" s="2710"/>
      <c r="AG730" s="2710"/>
      <c r="AH730" s="2710"/>
      <c r="AI730" s="2710"/>
      <c r="AJ730" s="2710"/>
      <c r="AK730" s="2710"/>
      <c r="AL730" s="2710"/>
      <c r="AM730" s="2710"/>
      <c r="AN730" s="2710"/>
      <c r="AO730" s="2710"/>
      <c r="AP730" s="2710"/>
      <c r="AQ730" s="2710"/>
      <c r="AR730" s="2710"/>
      <c r="AS730" s="2710"/>
      <c r="AT730" s="2710"/>
      <c r="AU730" s="2710"/>
      <c r="AV730" s="2710"/>
      <c r="AW730" s="2710"/>
      <c r="AX730" s="2710"/>
      <c r="AY730" s="2710"/>
      <c r="AZ730" s="2710"/>
      <c r="BA730" s="2710"/>
      <c r="BB730" s="2710"/>
      <c r="BC730" s="2710"/>
      <c r="BD730" s="2710"/>
      <c r="BE730" s="2710"/>
      <c r="BF730" s="2710"/>
      <c r="BG730" s="2710"/>
      <c r="BH730" s="2710"/>
      <c r="BI730" s="2710"/>
      <c r="BJ730" s="2710"/>
      <c r="BK730" s="2710"/>
      <c r="BL730" s="2710"/>
      <c r="BM730" s="2710"/>
      <c r="BN730" s="2710"/>
      <c r="BO730" s="2710"/>
      <c r="BP730" s="2710"/>
      <c r="BQ730" s="2710"/>
      <c r="BR730" s="2710"/>
      <c r="BS730" s="2710"/>
      <c r="BT730" s="2710"/>
    </row>
    <row r="731" spans="1:72" x14ac:dyDescent="0.25">
      <c r="A731" s="2710"/>
      <c r="B731" s="2710"/>
      <c r="C731" s="2710"/>
      <c r="D731" s="2710"/>
      <c r="E731" s="2710"/>
      <c r="F731" s="2710"/>
      <c r="G731" s="2710"/>
      <c r="H731" s="2710"/>
      <c r="I731" s="2710"/>
      <c r="J731" s="2710"/>
      <c r="K731" s="2710"/>
      <c r="L731" s="2710"/>
      <c r="M731" s="2710"/>
      <c r="N731" s="2710"/>
      <c r="O731" s="2710"/>
      <c r="P731" s="2710"/>
      <c r="Q731" s="2710"/>
      <c r="R731" s="2710"/>
      <c r="S731" s="2710"/>
      <c r="T731" s="2710"/>
      <c r="U731" s="2710"/>
      <c r="V731" s="2710"/>
      <c r="W731" s="2710"/>
      <c r="X731" s="2710"/>
      <c r="Y731" s="2710"/>
      <c r="Z731" s="2710"/>
      <c r="AA731" s="2710"/>
      <c r="AB731" s="2710"/>
      <c r="AC731" s="2710"/>
      <c r="AD731" s="2710"/>
      <c r="AE731" s="2710"/>
      <c r="AF731" s="2710"/>
      <c r="AG731" s="2710"/>
      <c r="AH731" s="2710"/>
      <c r="AI731" s="2710"/>
      <c r="AJ731" s="2710"/>
      <c r="AK731" s="2710"/>
      <c r="AL731" s="2710"/>
      <c r="AM731" s="2710"/>
      <c r="AN731" s="2710"/>
      <c r="AO731" s="2710"/>
      <c r="AP731" s="2710"/>
      <c r="AQ731" s="2710"/>
      <c r="AR731" s="2710"/>
      <c r="AS731" s="2710"/>
      <c r="AT731" s="2710"/>
      <c r="AU731" s="2710"/>
      <c r="AV731" s="2710"/>
      <c r="AW731" s="2710"/>
      <c r="AX731" s="2710"/>
      <c r="AY731" s="2710"/>
      <c r="AZ731" s="2710"/>
      <c r="BA731" s="2710"/>
      <c r="BB731" s="2710"/>
      <c r="BC731" s="2710"/>
      <c r="BD731" s="2710"/>
      <c r="BE731" s="2710"/>
      <c r="BF731" s="2710"/>
      <c r="BG731" s="2710"/>
      <c r="BH731" s="2710"/>
      <c r="BI731" s="2710"/>
      <c r="BJ731" s="2710"/>
      <c r="BK731" s="2710"/>
      <c r="BL731" s="2710"/>
      <c r="BM731" s="2710"/>
      <c r="BN731" s="2710"/>
      <c r="BO731" s="2710"/>
      <c r="BP731" s="2710"/>
      <c r="BQ731" s="2710"/>
      <c r="BR731" s="2710"/>
      <c r="BS731" s="2710"/>
      <c r="BT731" s="2710"/>
    </row>
    <row r="732" spans="1:72" x14ac:dyDescent="0.25">
      <c r="A732" s="2710"/>
      <c r="B732" s="2710"/>
      <c r="C732" s="2710"/>
      <c r="D732" s="2710"/>
      <c r="E732" s="2710"/>
      <c r="F732" s="2710"/>
      <c r="G732" s="2710"/>
      <c r="H732" s="2710"/>
      <c r="I732" s="2710"/>
      <c r="J732" s="2710"/>
      <c r="K732" s="2710"/>
      <c r="L732" s="2710"/>
      <c r="M732" s="2710"/>
      <c r="N732" s="2710"/>
      <c r="O732" s="2710"/>
      <c r="P732" s="2710"/>
      <c r="Q732" s="2710"/>
      <c r="R732" s="2710"/>
      <c r="S732" s="2710"/>
      <c r="T732" s="2710"/>
      <c r="U732" s="2710"/>
      <c r="V732" s="2710"/>
      <c r="W732" s="2710"/>
      <c r="X732" s="2710"/>
      <c r="Y732" s="2710"/>
      <c r="Z732" s="2710"/>
      <c r="AA732" s="2710"/>
      <c r="AB732" s="2710"/>
      <c r="AC732" s="2710"/>
      <c r="AD732" s="2710"/>
      <c r="AE732" s="2710"/>
      <c r="AF732" s="2710"/>
      <c r="AG732" s="2710"/>
      <c r="AH732" s="2710"/>
      <c r="AI732" s="2710"/>
      <c r="AJ732" s="2710"/>
      <c r="AK732" s="2710"/>
      <c r="AL732" s="2710"/>
      <c r="AM732" s="2710"/>
      <c r="AN732" s="2710"/>
      <c r="AO732" s="2710"/>
      <c r="AP732" s="2710"/>
      <c r="AQ732" s="2710"/>
      <c r="AR732" s="2710"/>
      <c r="AS732" s="2710"/>
      <c r="AT732" s="2710"/>
      <c r="AU732" s="2710"/>
      <c r="AV732" s="2710"/>
      <c r="AW732" s="2710"/>
      <c r="AX732" s="2710"/>
      <c r="AY732" s="2710"/>
      <c r="AZ732" s="2710"/>
      <c r="BA732" s="2710"/>
      <c r="BB732" s="2710"/>
      <c r="BC732" s="2710"/>
      <c r="BD732" s="2710"/>
      <c r="BE732" s="2710"/>
      <c r="BF732" s="2710"/>
      <c r="BG732" s="2710"/>
      <c r="BH732" s="2710"/>
      <c r="BI732" s="2710"/>
      <c r="BJ732" s="2710"/>
      <c r="BK732" s="2710"/>
      <c r="BL732" s="2710"/>
      <c r="BM732" s="2710"/>
      <c r="BN732" s="2710"/>
      <c r="BO732" s="2710"/>
      <c r="BP732" s="2710"/>
      <c r="BQ732" s="2710"/>
      <c r="BR732" s="2710"/>
      <c r="BS732" s="2710"/>
      <c r="BT732" s="2710"/>
    </row>
    <row r="733" spans="1:72" x14ac:dyDescent="0.25">
      <c r="A733" s="2710"/>
      <c r="B733" s="2710"/>
      <c r="C733" s="2710"/>
      <c r="D733" s="2710"/>
      <c r="E733" s="2710"/>
      <c r="F733" s="2710"/>
      <c r="G733" s="2710"/>
      <c r="H733" s="2710"/>
      <c r="I733" s="2710"/>
      <c r="J733" s="2710"/>
      <c r="K733" s="2710"/>
      <c r="L733" s="2710"/>
      <c r="M733" s="2710"/>
      <c r="N733" s="2710"/>
      <c r="O733" s="2710"/>
      <c r="P733" s="2710"/>
      <c r="Q733" s="2710"/>
      <c r="R733" s="2710"/>
      <c r="S733" s="2710"/>
      <c r="T733" s="2710"/>
      <c r="U733" s="2710"/>
      <c r="V733" s="2710"/>
      <c r="W733" s="2710"/>
      <c r="X733" s="2710"/>
      <c r="Y733" s="2710"/>
      <c r="Z733" s="2710"/>
      <c r="AA733" s="2710"/>
      <c r="AB733" s="2710"/>
      <c r="AC733" s="2710"/>
      <c r="AD733" s="2710"/>
      <c r="AE733" s="2710"/>
      <c r="AF733" s="2710"/>
      <c r="AG733" s="2710"/>
      <c r="AH733" s="2710"/>
      <c r="AI733" s="2710"/>
      <c r="AJ733" s="2710"/>
      <c r="AK733" s="2710"/>
      <c r="AL733" s="2710"/>
      <c r="AM733" s="2710"/>
      <c r="AN733" s="2710"/>
      <c r="AO733" s="2710"/>
      <c r="AP733" s="2710"/>
      <c r="AQ733" s="2710"/>
      <c r="AR733" s="2710"/>
      <c r="AS733" s="2710"/>
      <c r="AT733" s="2710"/>
      <c r="AU733" s="2710"/>
      <c r="AV733" s="2710"/>
      <c r="AW733" s="2710"/>
      <c r="AX733" s="2710"/>
      <c r="AY733" s="2710"/>
      <c r="AZ733" s="2710"/>
      <c r="BA733" s="2710"/>
      <c r="BB733" s="2710"/>
      <c r="BC733" s="2710"/>
      <c r="BD733" s="2710"/>
      <c r="BE733" s="2710"/>
      <c r="BF733" s="2710"/>
      <c r="BG733" s="2710"/>
      <c r="BH733" s="2710"/>
      <c r="BI733" s="2710"/>
      <c r="BJ733" s="2710"/>
      <c r="BK733" s="2710"/>
      <c r="BL733" s="2710"/>
      <c r="BM733" s="2710"/>
      <c r="BN733" s="2710"/>
      <c r="BO733" s="2710"/>
      <c r="BP733" s="2710"/>
      <c r="BQ733" s="2710"/>
      <c r="BR733" s="2710"/>
      <c r="BS733" s="2710"/>
      <c r="BT733" s="2710"/>
    </row>
    <row r="734" spans="1:72" x14ac:dyDescent="0.25">
      <c r="A734" s="2710"/>
      <c r="B734" s="2710"/>
      <c r="C734" s="2710"/>
      <c r="D734" s="2710"/>
      <c r="E734" s="2710"/>
      <c r="F734" s="2710"/>
      <c r="G734" s="2710"/>
      <c r="H734" s="2710"/>
      <c r="I734" s="2710"/>
      <c r="J734" s="2710"/>
      <c r="K734" s="2710"/>
      <c r="L734" s="2710"/>
      <c r="M734" s="2710"/>
      <c r="N734" s="2710"/>
      <c r="O734" s="2710"/>
      <c r="P734" s="2710"/>
      <c r="Q734" s="2710"/>
      <c r="R734" s="2710"/>
      <c r="S734" s="2710"/>
      <c r="T734" s="2710"/>
      <c r="U734" s="2710"/>
      <c r="V734" s="2710"/>
      <c r="W734" s="2710"/>
      <c r="X734" s="2710"/>
      <c r="Y734" s="2710"/>
      <c r="Z734" s="2710"/>
      <c r="AA734" s="2710"/>
      <c r="AB734" s="2710"/>
      <c r="AC734" s="2710"/>
      <c r="AD734" s="2710"/>
      <c r="AE734" s="2710"/>
      <c r="AF734" s="2710"/>
      <c r="AG734" s="2710"/>
      <c r="AH734" s="2710"/>
      <c r="AI734" s="2710"/>
      <c r="AJ734" s="2710"/>
      <c r="AK734" s="2710"/>
      <c r="AL734" s="2710"/>
      <c r="AM734" s="2710"/>
      <c r="AN734" s="2710"/>
      <c r="AO734" s="2710"/>
      <c r="AP734" s="2710"/>
      <c r="AQ734" s="2710"/>
      <c r="AR734" s="2710"/>
      <c r="AS734" s="2710"/>
      <c r="AT734" s="2710"/>
      <c r="AU734" s="2710"/>
      <c r="AV734" s="2710"/>
      <c r="AW734" s="2710"/>
      <c r="AX734" s="2710"/>
      <c r="AY734" s="2710"/>
      <c r="AZ734" s="2710"/>
      <c r="BA734" s="2710"/>
      <c r="BB734" s="2710"/>
      <c r="BC734" s="2710"/>
      <c r="BD734" s="2710"/>
      <c r="BE734" s="2710"/>
      <c r="BF734" s="2710"/>
      <c r="BG734" s="2710"/>
      <c r="BH734" s="2710"/>
      <c r="BI734" s="2710"/>
      <c r="BJ734" s="2710"/>
      <c r="BK734" s="2710"/>
      <c r="BL734" s="2710"/>
      <c r="BM734" s="2710"/>
      <c r="BN734" s="2710"/>
      <c r="BO734" s="2710"/>
      <c r="BP734" s="2710"/>
      <c r="BQ734" s="2710"/>
      <c r="BR734" s="2710"/>
      <c r="BS734" s="2710"/>
      <c r="BT734" s="2710"/>
    </row>
    <row r="735" spans="1:72" x14ac:dyDescent="0.25">
      <c r="A735" s="2710"/>
      <c r="B735" s="2710"/>
      <c r="C735" s="2710"/>
      <c r="D735" s="2710"/>
      <c r="E735" s="2710"/>
      <c r="F735" s="2710"/>
      <c r="G735" s="2710"/>
      <c r="H735" s="2710"/>
      <c r="I735" s="2710"/>
      <c r="J735" s="2710"/>
      <c r="K735" s="2710"/>
      <c r="L735" s="2710"/>
      <c r="M735" s="2710"/>
      <c r="N735" s="2710"/>
      <c r="O735" s="2710"/>
      <c r="P735" s="2710"/>
      <c r="Q735" s="2710"/>
      <c r="R735" s="2710"/>
      <c r="S735" s="2710"/>
      <c r="T735" s="2710"/>
      <c r="U735" s="2710"/>
      <c r="V735" s="2710"/>
      <c r="W735" s="2710"/>
      <c r="X735" s="2710"/>
      <c r="Y735" s="2710"/>
      <c r="Z735" s="2710"/>
      <c r="AA735" s="2710"/>
      <c r="AB735" s="2710"/>
      <c r="AC735" s="2710"/>
      <c r="AD735" s="2710"/>
      <c r="AE735" s="2710"/>
      <c r="AF735" s="2710"/>
      <c r="AG735" s="2710"/>
      <c r="AH735" s="2710"/>
      <c r="AI735" s="2710"/>
      <c r="AJ735" s="2710"/>
      <c r="AK735" s="2710"/>
      <c r="AL735" s="2710"/>
      <c r="AM735" s="2710"/>
      <c r="AN735" s="2710"/>
      <c r="AO735" s="2710"/>
      <c r="AP735" s="2710"/>
      <c r="AQ735" s="2710"/>
      <c r="AR735" s="2710"/>
      <c r="AS735" s="2710"/>
      <c r="AT735" s="2710"/>
      <c r="AU735" s="2710"/>
      <c r="AV735" s="2710"/>
      <c r="AW735" s="2710"/>
      <c r="AX735" s="2710"/>
      <c r="AY735" s="2710"/>
      <c r="AZ735" s="2710"/>
      <c r="BA735" s="2710"/>
      <c r="BB735" s="2710"/>
      <c r="BC735" s="2710"/>
      <c r="BD735" s="2710"/>
      <c r="BE735" s="2710"/>
      <c r="BF735" s="2710"/>
      <c r="BG735" s="2710"/>
      <c r="BH735" s="2710"/>
      <c r="BI735" s="2710"/>
      <c r="BJ735" s="2710"/>
      <c r="BK735" s="2710"/>
      <c r="BL735" s="2710"/>
      <c r="BM735" s="2710"/>
      <c r="BN735" s="2710"/>
      <c r="BO735" s="2710"/>
      <c r="BP735" s="2710"/>
      <c r="BQ735" s="2710"/>
      <c r="BR735" s="2710"/>
      <c r="BS735" s="2710"/>
      <c r="BT735" s="2710"/>
    </row>
    <row r="736" spans="1:72" x14ac:dyDescent="0.25">
      <c r="A736" s="2710"/>
      <c r="B736" s="2710"/>
      <c r="C736" s="2710"/>
      <c r="D736" s="2710"/>
      <c r="E736" s="2710"/>
      <c r="F736" s="2710"/>
      <c r="G736" s="2710"/>
      <c r="H736" s="2710"/>
      <c r="I736" s="2710"/>
      <c r="J736" s="2710"/>
      <c r="K736" s="2710"/>
      <c r="L736" s="2710"/>
      <c r="M736" s="2710"/>
      <c r="N736" s="2710"/>
      <c r="O736" s="2710"/>
      <c r="P736" s="2710"/>
      <c r="Q736" s="2710"/>
      <c r="R736" s="2710"/>
      <c r="S736" s="2710"/>
      <c r="T736" s="2710"/>
      <c r="U736" s="2710"/>
      <c r="V736" s="2710"/>
      <c r="W736" s="2710"/>
      <c r="X736" s="2710"/>
      <c r="Y736" s="2710"/>
      <c r="Z736" s="2710"/>
      <c r="AA736" s="2710"/>
      <c r="AB736" s="2710"/>
      <c r="AC736" s="2710"/>
      <c r="AD736" s="2710"/>
      <c r="AE736" s="2710"/>
      <c r="AF736" s="2710"/>
      <c r="AG736" s="2710"/>
      <c r="AH736" s="2710"/>
      <c r="AI736" s="2710"/>
      <c r="AJ736" s="2710"/>
      <c r="AK736" s="2710"/>
      <c r="AL736" s="2710"/>
      <c r="AM736" s="2710"/>
      <c r="AN736" s="2710"/>
      <c r="AO736" s="2710"/>
      <c r="AP736" s="2710"/>
      <c r="AQ736" s="2710"/>
      <c r="AR736" s="2710"/>
      <c r="AS736" s="2710"/>
      <c r="AT736" s="2710"/>
      <c r="AU736" s="2710"/>
      <c r="AV736" s="2710"/>
      <c r="AW736" s="2710"/>
      <c r="AX736" s="2710"/>
      <c r="AY736" s="2710"/>
      <c r="AZ736" s="2710"/>
      <c r="BA736" s="2710"/>
      <c r="BB736" s="2710"/>
      <c r="BC736" s="2710"/>
      <c r="BD736" s="2710"/>
      <c r="BE736" s="2710"/>
      <c r="BF736" s="2710"/>
      <c r="BG736" s="2710"/>
      <c r="BH736" s="2710"/>
      <c r="BI736" s="2710"/>
      <c r="BJ736" s="2710"/>
      <c r="BK736" s="2710"/>
      <c r="BL736" s="2710"/>
      <c r="BM736" s="2710"/>
      <c r="BN736" s="2710"/>
      <c r="BO736" s="2710"/>
      <c r="BP736" s="2710"/>
      <c r="BQ736" s="2710"/>
      <c r="BR736" s="2710"/>
      <c r="BS736" s="2710"/>
      <c r="BT736" s="2710"/>
    </row>
    <row r="737" spans="1:72" x14ac:dyDescent="0.25">
      <c r="A737" s="2710"/>
      <c r="B737" s="2710"/>
      <c r="C737" s="2710"/>
      <c r="D737" s="2710"/>
      <c r="E737" s="2710"/>
      <c r="F737" s="2710"/>
      <c r="G737" s="2710"/>
      <c r="H737" s="2710"/>
      <c r="I737" s="2710"/>
      <c r="J737" s="2710"/>
      <c r="K737" s="2710"/>
      <c r="L737" s="2710"/>
      <c r="M737" s="2710"/>
      <c r="N737" s="2710"/>
      <c r="O737" s="2710"/>
      <c r="P737" s="2710"/>
      <c r="Q737" s="2710"/>
      <c r="R737" s="2710"/>
      <c r="S737" s="2710"/>
      <c r="T737" s="2710"/>
      <c r="U737" s="2710"/>
      <c r="V737" s="2710"/>
      <c r="W737" s="2710"/>
      <c r="X737" s="2710"/>
      <c r="Y737" s="2710"/>
      <c r="Z737" s="2710"/>
      <c r="AA737" s="2710"/>
      <c r="AB737" s="2710"/>
      <c r="AC737" s="2710"/>
      <c r="AD737" s="2710"/>
      <c r="AE737" s="2710"/>
      <c r="AF737" s="2710"/>
      <c r="AG737" s="2710"/>
      <c r="AH737" s="2710"/>
      <c r="AI737" s="2710"/>
      <c r="AJ737" s="2710"/>
      <c r="AK737" s="2710"/>
      <c r="AL737" s="2710"/>
      <c r="AM737" s="2710"/>
      <c r="AN737" s="2710"/>
      <c r="AO737" s="2710"/>
      <c r="AP737" s="2710"/>
      <c r="AQ737" s="2710"/>
      <c r="AR737" s="2710"/>
      <c r="AS737" s="2710"/>
      <c r="AT737" s="2710"/>
      <c r="AU737" s="2710"/>
      <c r="AV737" s="2710"/>
      <c r="AW737" s="2710"/>
      <c r="AX737" s="2710"/>
      <c r="AY737" s="2710"/>
      <c r="AZ737" s="2710"/>
      <c r="BA737" s="2710"/>
      <c r="BB737" s="2710"/>
      <c r="BC737" s="2710"/>
      <c r="BD737" s="2710"/>
      <c r="BE737" s="2710"/>
      <c r="BF737" s="2710"/>
      <c r="BG737" s="2710"/>
      <c r="BH737" s="2710"/>
      <c r="BI737" s="2710"/>
      <c r="BJ737" s="2710"/>
      <c r="BK737" s="2710"/>
      <c r="BL737" s="2710"/>
      <c r="BM737" s="2710"/>
      <c r="BN737" s="2710"/>
      <c r="BO737" s="2710"/>
      <c r="BP737" s="2710"/>
      <c r="BQ737" s="2710"/>
      <c r="BR737" s="2710"/>
      <c r="BS737" s="2710"/>
      <c r="BT737" s="2710"/>
    </row>
    <row r="738" spans="1:72" x14ac:dyDescent="0.25">
      <c r="A738" s="2710"/>
      <c r="B738" s="2710"/>
      <c r="C738" s="2710"/>
      <c r="D738" s="2710"/>
      <c r="E738" s="2710"/>
      <c r="F738" s="2710"/>
      <c r="G738" s="2710"/>
      <c r="H738" s="2710"/>
      <c r="I738" s="2710"/>
      <c r="J738" s="2710"/>
      <c r="K738" s="2710"/>
      <c r="L738" s="2710"/>
      <c r="M738" s="2710"/>
      <c r="N738" s="2710"/>
      <c r="O738" s="2710"/>
      <c r="P738" s="2710"/>
      <c r="Q738" s="2710"/>
      <c r="R738" s="2710"/>
      <c r="S738" s="2710"/>
      <c r="T738" s="2710"/>
      <c r="U738" s="2710"/>
      <c r="V738" s="2710"/>
      <c r="W738" s="2710"/>
      <c r="X738" s="2710"/>
      <c r="Y738" s="2710"/>
      <c r="Z738" s="2710"/>
      <c r="AA738" s="2710"/>
      <c r="AB738" s="2710"/>
      <c r="AC738" s="2710"/>
      <c r="AD738" s="2710"/>
      <c r="AE738" s="2710"/>
      <c r="AF738" s="2710"/>
      <c r="AG738" s="2710"/>
      <c r="AH738" s="2710"/>
      <c r="AI738" s="2710"/>
      <c r="AJ738" s="2710"/>
      <c r="AK738" s="2710"/>
      <c r="AL738" s="2710"/>
      <c r="AM738" s="2710"/>
      <c r="AN738" s="2710"/>
      <c r="AO738" s="2710"/>
      <c r="AP738" s="2710"/>
      <c r="AQ738" s="2710"/>
      <c r="AR738" s="2710"/>
      <c r="AS738" s="2710"/>
      <c r="AT738" s="2710"/>
      <c r="AU738" s="2710"/>
      <c r="AV738" s="2710"/>
      <c r="AW738" s="2710"/>
      <c r="AX738" s="2710"/>
      <c r="AY738" s="2710"/>
      <c r="AZ738" s="2710"/>
      <c r="BA738" s="2710"/>
      <c r="BB738" s="2710"/>
      <c r="BC738" s="2710"/>
      <c r="BD738" s="2710"/>
      <c r="BE738" s="2710"/>
      <c r="BF738" s="2710"/>
      <c r="BG738" s="2710"/>
      <c r="BH738" s="2710"/>
      <c r="BI738" s="2710"/>
      <c r="BJ738" s="2710"/>
      <c r="BK738" s="2710"/>
      <c r="BL738" s="2710"/>
      <c r="BM738" s="2710"/>
      <c r="BN738" s="2710"/>
      <c r="BO738" s="2710"/>
      <c r="BP738" s="2710"/>
      <c r="BQ738" s="2710"/>
      <c r="BR738" s="2710"/>
      <c r="BS738" s="2710"/>
      <c r="BT738" s="2710"/>
    </row>
    <row r="739" spans="1:72" x14ac:dyDescent="0.25">
      <c r="A739" s="2710"/>
      <c r="B739" s="2710"/>
      <c r="C739" s="2710"/>
      <c r="D739" s="2710"/>
      <c r="E739" s="2710"/>
      <c r="F739" s="2710"/>
      <c r="G739" s="2710"/>
      <c r="H739" s="2710"/>
      <c r="I739" s="2710"/>
      <c r="J739" s="2710"/>
      <c r="K739" s="2710"/>
      <c r="L739" s="2710"/>
      <c r="M739" s="2710"/>
      <c r="N739" s="2710"/>
      <c r="O739" s="2710"/>
      <c r="P739" s="2710"/>
      <c r="Q739" s="2710"/>
      <c r="R739" s="2710"/>
      <c r="S739" s="2710"/>
      <c r="T739" s="2710"/>
      <c r="U739" s="2710"/>
      <c r="V739" s="2710"/>
      <c r="W739" s="2710"/>
      <c r="X739" s="2710"/>
      <c r="Y739" s="2710"/>
      <c r="Z739" s="2710"/>
      <c r="AA739" s="2710"/>
      <c r="AB739" s="2710"/>
      <c r="AC739" s="2710"/>
      <c r="AD739" s="2710"/>
      <c r="AE739" s="2710"/>
      <c r="AF739" s="2710"/>
      <c r="AG739" s="2710"/>
      <c r="AH739" s="2710"/>
      <c r="AI739" s="2710"/>
      <c r="AJ739" s="2710"/>
      <c r="AK739" s="2710"/>
      <c r="AL739" s="2710"/>
      <c r="AM739" s="2710"/>
      <c r="AN739" s="2710"/>
      <c r="AO739" s="2710"/>
      <c r="AP739" s="2710"/>
      <c r="AQ739" s="2710"/>
      <c r="AR739" s="2710"/>
      <c r="AS739" s="2710"/>
      <c r="AT739" s="2710"/>
      <c r="AU739" s="2710"/>
      <c r="AV739" s="2710"/>
      <c r="AW739" s="2710"/>
      <c r="AX739" s="2710"/>
      <c r="AY739" s="2710"/>
      <c r="AZ739" s="2710"/>
      <c r="BA739" s="2710"/>
      <c r="BB739" s="2710"/>
      <c r="BC739" s="2710"/>
      <c r="BD739" s="2710"/>
      <c r="BE739" s="2710"/>
      <c r="BF739" s="2710"/>
      <c r="BG739" s="2710"/>
      <c r="BH739" s="2710"/>
      <c r="BI739" s="2710"/>
      <c r="BJ739" s="2710"/>
      <c r="BK739" s="2710"/>
      <c r="BL739" s="2710"/>
      <c r="BM739" s="2710"/>
      <c r="BN739" s="2710"/>
      <c r="BO739" s="2710"/>
      <c r="BP739" s="2710"/>
      <c r="BQ739" s="2710"/>
      <c r="BR739" s="2710"/>
      <c r="BS739" s="2710"/>
      <c r="BT739" s="2710"/>
    </row>
    <row r="740" spans="1:72" x14ac:dyDescent="0.25">
      <c r="A740" s="2710"/>
      <c r="B740" s="2710"/>
      <c r="C740" s="2710"/>
      <c r="D740" s="2710"/>
      <c r="E740" s="2710"/>
      <c r="F740" s="2710"/>
      <c r="G740" s="2710"/>
      <c r="H740" s="2710"/>
      <c r="I740" s="2710"/>
      <c r="J740" s="2710"/>
      <c r="K740" s="2710"/>
      <c r="L740" s="2710"/>
      <c r="M740" s="2710"/>
      <c r="N740" s="2710"/>
      <c r="O740" s="2710"/>
      <c r="P740" s="2710"/>
      <c r="Q740" s="2710"/>
      <c r="R740" s="2710"/>
      <c r="S740" s="2710"/>
      <c r="T740" s="2710"/>
      <c r="U740" s="2710"/>
      <c r="V740" s="2710"/>
      <c r="W740" s="2710"/>
      <c r="X740" s="2710"/>
      <c r="Y740" s="2710"/>
      <c r="Z740" s="2710"/>
      <c r="AA740" s="2710"/>
      <c r="AB740" s="2710"/>
      <c r="AC740" s="2710"/>
      <c r="AD740" s="2710"/>
      <c r="AE740" s="2710"/>
      <c r="AF740" s="2710"/>
      <c r="AG740" s="2710"/>
      <c r="AH740" s="2710"/>
      <c r="AI740" s="2710"/>
      <c r="AJ740" s="2710"/>
      <c r="AK740" s="2710"/>
      <c r="AL740" s="2710"/>
      <c r="AM740" s="2710"/>
      <c r="AN740" s="2710"/>
      <c r="AO740" s="2710"/>
      <c r="AP740" s="2710"/>
      <c r="AQ740" s="2710"/>
      <c r="AR740" s="2710"/>
      <c r="AS740" s="2710"/>
      <c r="AT740" s="2710"/>
      <c r="AU740" s="2710"/>
      <c r="AV740" s="2710"/>
      <c r="AW740" s="2710"/>
      <c r="AX740" s="2710"/>
      <c r="AY740" s="2710"/>
      <c r="AZ740" s="2710"/>
      <c r="BA740" s="2710"/>
      <c r="BB740" s="2710"/>
      <c r="BC740" s="2710"/>
      <c r="BD740" s="2710"/>
      <c r="BE740" s="2710"/>
      <c r="BF740" s="2710"/>
      <c r="BG740" s="2710"/>
      <c r="BH740" s="2710"/>
      <c r="BI740" s="2710"/>
      <c r="BJ740" s="2710"/>
      <c r="BK740" s="2710"/>
      <c r="BL740" s="2710"/>
      <c r="BM740" s="2710"/>
      <c r="BN740" s="2710"/>
      <c r="BO740" s="2710"/>
      <c r="BP740" s="2710"/>
      <c r="BQ740" s="2710"/>
      <c r="BR740" s="2710"/>
      <c r="BS740" s="2710"/>
      <c r="BT740" s="2710"/>
    </row>
    <row r="741" spans="1:72" x14ac:dyDescent="0.25">
      <c r="A741" s="2710"/>
      <c r="B741" s="2710"/>
      <c r="C741" s="2710"/>
      <c r="D741" s="2710"/>
      <c r="E741" s="2710"/>
      <c r="F741" s="2710"/>
      <c r="G741" s="2710"/>
      <c r="H741" s="2710"/>
      <c r="I741" s="2710"/>
      <c r="J741" s="2710"/>
      <c r="K741" s="2710"/>
      <c r="L741" s="2710"/>
      <c r="M741" s="2710"/>
      <c r="N741" s="2710"/>
      <c r="O741" s="2710"/>
      <c r="P741" s="2710"/>
      <c r="Q741" s="2710"/>
      <c r="R741" s="2710"/>
      <c r="S741" s="2710"/>
      <c r="T741" s="2710"/>
      <c r="U741" s="2710"/>
      <c r="V741" s="2710"/>
      <c r="W741" s="2710"/>
      <c r="X741" s="2710"/>
      <c r="Y741" s="2710"/>
      <c r="Z741" s="2710"/>
      <c r="AA741" s="2710"/>
      <c r="AB741" s="2710"/>
      <c r="AC741" s="2710"/>
      <c r="AD741" s="2710"/>
      <c r="AE741" s="2710"/>
      <c r="AF741" s="2710"/>
      <c r="AG741" s="2710"/>
      <c r="AH741" s="2710"/>
      <c r="AI741" s="2710"/>
      <c r="AJ741" s="2710"/>
      <c r="AK741" s="2710"/>
      <c r="AL741" s="2710"/>
      <c r="AM741" s="2710"/>
      <c r="AN741" s="2710"/>
      <c r="AO741" s="2710"/>
      <c r="AP741" s="2710"/>
      <c r="AQ741" s="2710"/>
      <c r="AR741" s="2710"/>
      <c r="AS741" s="2710"/>
      <c r="AT741" s="2710"/>
      <c r="AU741" s="2710"/>
      <c r="AV741" s="2710"/>
      <c r="AW741" s="2710"/>
      <c r="AX741" s="2710"/>
      <c r="AY741" s="2710"/>
      <c r="AZ741" s="2710"/>
      <c r="BA741" s="2710"/>
      <c r="BB741" s="2710"/>
      <c r="BC741" s="2710"/>
      <c r="BD741" s="2710"/>
      <c r="BE741" s="2710"/>
      <c r="BF741" s="2710"/>
      <c r="BG741" s="2710"/>
      <c r="BH741" s="2710"/>
      <c r="BI741" s="2710"/>
      <c r="BJ741" s="2710"/>
      <c r="BK741" s="2710"/>
      <c r="BL741" s="2710"/>
      <c r="BM741" s="2710"/>
      <c r="BN741" s="2710"/>
      <c r="BO741" s="2710"/>
      <c r="BP741" s="2710"/>
      <c r="BQ741" s="2710"/>
      <c r="BR741" s="2710"/>
      <c r="BS741" s="2710"/>
      <c r="BT741" s="2710"/>
    </row>
    <row r="742" spans="1:72" x14ac:dyDescent="0.25">
      <c r="A742" s="2710"/>
      <c r="B742" s="2710"/>
      <c r="C742" s="2710"/>
      <c r="D742" s="2710"/>
      <c r="E742" s="2710"/>
      <c r="F742" s="2710"/>
      <c r="G742" s="2710"/>
      <c r="H742" s="2710"/>
      <c r="I742" s="2710"/>
      <c r="J742" s="2710"/>
      <c r="K742" s="2710"/>
      <c r="L742" s="2710"/>
      <c r="M742" s="2710"/>
      <c r="N742" s="2710"/>
      <c r="O742" s="2710"/>
      <c r="P742" s="2710"/>
      <c r="Q742" s="2710"/>
      <c r="R742" s="2710"/>
      <c r="S742" s="2710"/>
      <c r="T742" s="2710"/>
      <c r="U742" s="2710"/>
      <c r="V742" s="2710"/>
      <c r="W742" s="2710"/>
      <c r="X742" s="2710"/>
      <c r="Y742" s="2710"/>
      <c r="Z742" s="2710"/>
      <c r="AA742" s="2710"/>
      <c r="AB742" s="2710"/>
      <c r="AC742" s="2710"/>
      <c r="AD742" s="2710"/>
      <c r="AE742" s="2710"/>
      <c r="AF742" s="2710"/>
      <c r="AG742" s="2710"/>
      <c r="AH742" s="2710"/>
      <c r="AI742" s="2710"/>
      <c r="AJ742" s="2710"/>
      <c r="AK742" s="2710"/>
      <c r="AL742" s="2710"/>
      <c r="AM742" s="2710"/>
      <c r="AN742" s="2710"/>
      <c r="AO742" s="2710"/>
      <c r="AP742" s="2710"/>
      <c r="AQ742" s="2710"/>
      <c r="AR742" s="2710"/>
      <c r="AS742" s="2710"/>
      <c r="AT742" s="2710"/>
      <c r="AU742" s="2710"/>
      <c r="AV742" s="2710"/>
      <c r="AW742" s="2710"/>
      <c r="AX742" s="2710"/>
      <c r="AY742" s="2710"/>
      <c r="AZ742" s="2710"/>
      <c r="BA742" s="2710"/>
      <c r="BB742" s="2710"/>
      <c r="BC742" s="2710"/>
      <c r="BD742" s="2710"/>
      <c r="BE742" s="2710"/>
      <c r="BF742" s="2710"/>
      <c r="BG742" s="2710"/>
      <c r="BH742" s="2710"/>
      <c r="BI742" s="2710"/>
      <c r="BJ742" s="2710"/>
      <c r="BK742" s="2710"/>
      <c r="BL742" s="2710"/>
      <c r="BM742" s="2710"/>
      <c r="BN742" s="2710"/>
      <c r="BO742" s="2710"/>
      <c r="BP742" s="2710"/>
      <c r="BQ742" s="2710"/>
      <c r="BR742" s="2710"/>
      <c r="BS742" s="2710"/>
      <c r="BT742" s="2710"/>
    </row>
    <row r="743" spans="1:72" x14ac:dyDescent="0.25">
      <c r="A743" s="2710"/>
      <c r="B743" s="2710"/>
      <c r="C743" s="2710"/>
      <c r="D743" s="2710"/>
      <c r="E743" s="2710"/>
      <c r="F743" s="2710"/>
      <c r="G743" s="2710"/>
      <c r="H743" s="2710"/>
      <c r="I743" s="2710"/>
      <c r="J743" s="2710"/>
      <c r="K743" s="2710"/>
      <c r="L743" s="2710"/>
      <c r="M743" s="2710"/>
      <c r="N743" s="2710"/>
      <c r="O743" s="2710"/>
      <c r="P743" s="2710"/>
      <c r="Q743" s="2710"/>
      <c r="R743" s="2710"/>
      <c r="S743" s="2710"/>
      <c r="T743" s="2710"/>
      <c r="U743" s="2710"/>
      <c r="V743" s="2710"/>
      <c r="W743" s="2710"/>
      <c r="X743" s="2710"/>
      <c r="Y743" s="2710"/>
      <c r="Z743" s="2710"/>
      <c r="AA743" s="2710"/>
      <c r="AB743" s="2710"/>
      <c r="AC743" s="2710"/>
      <c r="AD743" s="2710"/>
      <c r="AE743" s="2710"/>
      <c r="AF743" s="2710"/>
      <c r="AG743" s="2710"/>
      <c r="AH743" s="2710"/>
      <c r="AI743" s="2710"/>
      <c r="AJ743" s="2710"/>
      <c r="AK743" s="2710"/>
      <c r="AL743" s="2710"/>
      <c r="AM743" s="2710"/>
      <c r="AN743" s="2710"/>
      <c r="AO743" s="2710"/>
      <c r="AP743" s="2710"/>
      <c r="AQ743" s="2710"/>
      <c r="AR743" s="2710"/>
      <c r="AS743" s="2710"/>
      <c r="AT743" s="2710"/>
      <c r="AU743" s="2710"/>
      <c r="AV743" s="2710"/>
      <c r="AW743" s="2710"/>
      <c r="AX743" s="2710"/>
      <c r="AY743" s="2710"/>
      <c r="AZ743" s="2710"/>
      <c r="BA743" s="2710"/>
      <c r="BB743" s="2710"/>
      <c r="BC743" s="2710"/>
      <c r="BD743" s="2710"/>
      <c r="BE743" s="2710"/>
      <c r="BF743" s="2710"/>
      <c r="BG743" s="2710"/>
      <c r="BH743" s="2710"/>
      <c r="BI743" s="2710"/>
      <c r="BJ743" s="2710"/>
      <c r="BK743" s="2710"/>
      <c r="BL743" s="2710"/>
      <c r="BM743" s="2710"/>
      <c r="BN743" s="2710"/>
      <c r="BO743" s="2710"/>
      <c r="BP743" s="2710"/>
      <c r="BQ743" s="2710"/>
      <c r="BR743" s="2710"/>
      <c r="BS743" s="2710"/>
      <c r="BT743" s="2710"/>
    </row>
    <row r="744" spans="1:72" x14ac:dyDescent="0.25">
      <c r="A744" s="2710"/>
      <c r="B744" s="2710"/>
      <c r="C744" s="2710"/>
      <c r="D744" s="2710"/>
      <c r="E744" s="2710"/>
      <c r="F744" s="2710"/>
      <c r="G744" s="2710"/>
      <c r="H744" s="2710"/>
      <c r="I744" s="2710"/>
      <c r="J744" s="2710"/>
      <c r="K744" s="2710"/>
      <c r="L744" s="2710"/>
      <c r="M744" s="2710"/>
      <c r="N744" s="2710"/>
      <c r="O744" s="2710"/>
      <c r="P744" s="2710"/>
      <c r="Q744" s="2710"/>
      <c r="R744" s="2710"/>
      <c r="S744" s="2710"/>
      <c r="T744" s="2710"/>
      <c r="U744" s="2710"/>
      <c r="V744" s="2710"/>
      <c r="W744" s="2710"/>
      <c r="X744" s="2710"/>
      <c r="Y744" s="2710"/>
      <c r="Z744" s="2710"/>
      <c r="AA744" s="2710"/>
      <c r="AB744" s="2710"/>
      <c r="AC744" s="2710"/>
      <c r="AD744" s="2710"/>
      <c r="AE744" s="2710"/>
      <c r="AF744" s="2710"/>
      <c r="AG744" s="2710"/>
      <c r="AH744" s="2710"/>
      <c r="AI744" s="2710"/>
      <c r="AJ744" s="2710"/>
      <c r="AK744" s="2710"/>
      <c r="AL744" s="2710"/>
      <c r="AM744" s="2710"/>
      <c r="AN744" s="2710"/>
      <c r="AO744" s="2710"/>
      <c r="AP744" s="2710"/>
      <c r="AQ744" s="2710"/>
      <c r="AR744" s="2710"/>
      <c r="AS744" s="2710"/>
      <c r="AT744" s="2710"/>
      <c r="AU744" s="2710"/>
      <c r="AV744" s="2710"/>
      <c r="AW744" s="2710"/>
      <c r="AX744" s="2710"/>
      <c r="AY744" s="2710"/>
      <c r="AZ744" s="2710"/>
      <c r="BA744" s="2710"/>
      <c r="BB744" s="2710"/>
      <c r="BC744" s="2710"/>
      <c r="BD744" s="2710"/>
      <c r="BE744" s="2710"/>
      <c r="BF744" s="2710"/>
      <c r="BG744" s="2710"/>
      <c r="BH744" s="2710"/>
      <c r="BI744" s="2710"/>
      <c r="BJ744" s="2710"/>
      <c r="BK744" s="2710"/>
      <c r="BL744" s="2710"/>
      <c r="BM744" s="2710"/>
      <c r="BN744" s="2710"/>
      <c r="BO744" s="2710"/>
      <c r="BP744" s="2710"/>
      <c r="BQ744" s="2710"/>
      <c r="BR744" s="2710"/>
      <c r="BS744" s="2710"/>
      <c r="BT744" s="2710"/>
    </row>
    <row r="745" spans="1:72" x14ac:dyDescent="0.25">
      <c r="A745" s="2710"/>
      <c r="B745" s="2710"/>
      <c r="C745" s="2710"/>
      <c r="D745" s="2710"/>
      <c r="E745" s="2710"/>
      <c r="F745" s="2710"/>
      <c r="G745" s="2710"/>
      <c r="H745" s="2710"/>
      <c r="I745" s="2710"/>
      <c r="J745" s="2710"/>
      <c r="K745" s="2710"/>
      <c r="L745" s="2710"/>
      <c r="M745" s="2710"/>
      <c r="N745" s="2710"/>
      <c r="O745" s="2710"/>
      <c r="P745" s="2710"/>
      <c r="Q745" s="2710"/>
      <c r="R745" s="2710"/>
      <c r="S745" s="2710"/>
      <c r="T745" s="2710"/>
      <c r="U745" s="2710"/>
      <c r="V745" s="2710"/>
      <c r="W745" s="2710"/>
      <c r="X745" s="2710"/>
      <c r="Y745" s="2710"/>
      <c r="Z745" s="2710"/>
      <c r="AA745" s="2710"/>
      <c r="AB745" s="2710"/>
      <c r="AC745" s="2710"/>
      <c r="AD745" s="2710"/>
      <c r="AE745" s="2710"/>
      <c r="AF745" s="2710"/>
      <c r="AG745" s="2710"/>
      <c r="AH745" s="2710"/>
      <c r="AI745" s="2710"/>
      <c r="AJ745" s="2710"/>
      <c r="AK745" s="2710"/>
      <c r="AL745" s="2710"/>
      <c r="AM745" s="2710"/>
      <c r="AN745" s="2710"/>
      <c r="AO745" s="2710"/>
      <c r="AP745" s="2710"/>
      <c r="AQ745" s="2710"/>
      <c r="AR745" s="2710"/>
      <c r="AS745" s="2710"/>
      <c r="AT745" s="2710"/>
      <c r="AU745" s="2710"/>
      <c r="AV745" s="2710"/>
      <c r="AW745" s="2710"/>
      <c r="AX745" s="2710"/>
      <c r="AY745" s="2710"/>
      <c r="AZ745" s="2710"/>
      <c r="BA745" s="2710"/>
      <c r="BB745" s="2710"/>
      <c r="BC745" s="2710"/>
      <c r="BD745" s="2710"/>
      <c r="BE745" s="2710"/>
      <c r="BF745" s="2710"/>
      <c r="BG745" s="2710"/>
      <c r="BH745" s="2710"/>
      <c r="BI745" s="2710"/>
      <c r="BJ745" s="2710"/>
      <c r="BK745" s="2710"/>
      <c r="BL745" s="2710"/>
      <c r="BM745" s="2710"/>
      <c r="BN745" s="2710"/>
      <c r="BO745" s="2710"/>
      <c r="BP745" s="2710"/>
      <c r="BQ745" s="2710"/>
      <c r="BR745" s="2710"/>
      <c r="BS745" s="2710"/>
      <c r="BT745" s="2710"/>
    </row>
    <row r="746" spans="1:72" x14ac:dyDescent="0.25">
      <c r="A746" s="2710"/>
      <c r="B746" s="2710"/>
      <c r="C746" s="2710"/>
      <c r="D746" s="2710"/>
      <c r="E746" s="2710"/>
      <c r="F746" s="2710"/>
      <c r="G746" s="2710"/>
      <c r="H746" s="2710"/>
      <c r="I746" s="2710"/>
      <c r="J746" s="2710"/>
      <c r="K746" s="2710"/>
      <c r="L746" s="2710"/>
      <c r="M746" s="2710"/>
      <c r="N746" s="2710"/>
      <c r="O746" s="2710"/>
      <c r="P746" s="2710"/>
      <c r="Q746" s="2710"/>
      <c r="R746" s="2710"/>
      <c r="S746" s="2710"/>
      <c r="T746" s="2710"/>
      <c r="U746" s="2710"/>
      <c r="V746" s="2710"/>
      <c r="W746" s="2710"/>
      <c r="X746" s="2710"/>
      <c r="Y746" s="2710"/>
      <c r="Z746" s="2710"/>
      <c r="AA746" s="2710"/>
      <c r="AB746" s="2710"/>
      <c r="AC746" s="2710"/>
      <c r="AD746" s="2710"/>
      <c r="AE746" s="2710"/>
      <c r="AF746" s="2710"/>
      <c r="AG746" s="2710"/>
      <c r="AH746" s="2710"/>
      <c r="AI746" s="2710"/>
      <c r="AJ746" s="2710"/>
      <c r="AK746" s="2710"/>
      <c r="AL746" s="2710"/>
      <c r="AM746" s="2710"/>
      <c r="AN746" s="2710"/>
      <c r="AO746" s="2710"/>
      <c r="AP746" s="2710"/>
      <c r="AQ746" s="2710"/>
      <c r="AR746" s="2710"/>
      <c r="AS746" s="2710"/>
      <c r="AT746" s="2710"/>
      <c r="AU746" s="2710"/>
      <c r="AV746" s="2710"/>
      <c r="AW746" s="2710"/>
      <c r="AX746" s="2710"/>
      <c r="AY746" s="2710"/>
      <c r="AZ746" s="2710"/>
      <c r="BA746" s="2710"/>
      <c r="BB746" s="2710"/>
      <c r="BC746" s="2710"/>
      <c r="BD746" s="2710"/>
      <c r="BE746" s="2710"/>
      <c r="BF746" s="2710"/>
      <c r="BG746" s="2710"/>
      <c r="BH746" s="2710"/>
      <c r="BI746" s="2710"/>
      <c r="BJ746" s="2710"/>
      <c r="BK746" s="2710"/>
      <c r="BL746" s="2710"/>
      <c r="BM746" s="2710"/>
      <c r="BN746" s="2710"/>
      <c r="BO746" s="2710"/>
      <c r="BP746" s="2710"/>
      <c r="BQ746" s="2710"/>
      <c r="BR746" s="2710"/>
      <c r="BS746" s="2710"/>
      <c r="BT746" s="2710"/>
    </row>
    <row r="747" spans="1:72" x14ac:dyDescent="0.25">
      <c r="A747" s="2710"/>
      <c r="B747" s="2710"/>
      <c r="C747" s="2710"/>
      <c r="D747" s="2710"/>
      <c r="E747" s="2710"/>
      <c r="F747" s="2710"/>
      <c r="G747" s="2710"/>
      <c r="H747" s="2710"/>
      <c r="I747" s="2710"/>
      <c r="J747" s="2710"/>
      <c r="K747" s="2710"/>
      <c r="L747" s="2710"/>
      <c r="M747" s="2710"/>
      <c r="N747" s="2710"/>
      <c r="O747" s="2710"/>
      <c r="P747" s="2710"/>
      <c r="Q747" s="2710"/>
      <c r="R747" s="2710"/>
      <c r="S747" s="2710"/>
      <c r="T747" s="2710"/>
      <c r="U747" s="2710"/>
      <c r="V747" s="2710"/>
      <c r="W747" s="2710"/>
      <c r="X747" s="2710"/>
      <c r="Y747" s="2710"/>
      <c r="Z747" s="2710"/>
      <c r="AA747" s="2710"/>
      <c r="AB747" s="2710"/>
      <c r="AC747" s="2710"/>
      <c r="AD747" s="2710"/>
      <c r="AE747" s="2710"/>
      <c r="AF747" s="2710"/>
      <c r="AG747" s="2710"/>
      <c r="AH747" s="2710"/>
      <c r="AI747" s="2710"/>
      <c r="AJ747" s="2710"/>
      <c r="AK747" s="2710"/>
      <c r="AL747" s="2710"/>
      <c r="AM747" s="2710"/>
      <c r="AN747" s="2710"/>
      <c r="AO747" s="2710"/>
      <c r="AP747" s="2710"/>
      <c r="AQ747" s="2710"/>
      <c r="AR747" s="2710"/>
      <c r="AS747" s="2710"/>
      <c r="AT747" s="2710"/>
      <c r="AU747" s="2710"/>
      <c r="AV747" s="2710"/>
      <c r="AW747" s="2710"/>
      <c r="AX747" s="2710"/>
      <c r="AY747" s="2710"/>
      <c r="AZ747" s="2710"/>
      <c r="BA747" s="2710"/>
      <c r="BB747" s="2710"/>
      <c r="BC747" s="2710"/>
      <c r="BD747" s="2710"/>
      <c r="BE747" s="2710"/>
      <c r="BF747" s="2710"/>
      <c r="BG747" s="2710"/>
      <c r="BH747" s="2710"/>
      <c r="BI747" s="2710"/>
      <c r="BJ747" s="2710"/>
      <c r="BK747" s="2710"/>
      <c r="BL747" s="2710"/>
      <c r="BM747" s="2710"/>
      <c r="BN747" s="2710"/>
      <c r="BO747" s="2710"/>
      <c r="BP747" s="2710"/>
      <c r="BQ747" s="2710"/>
      <c r="BR747" s="2710"/>
      <c r="BS747" s="2710"/>
      <c r="BT747" s="2710"/>
    </row>
    <row r="748" spans="1:72" x14ac:dyDescent="0.25">
      <c r="A748" s="2710"/>
      <c r="B748" s="2710"/>
      <c r="C748" s="2710"/>
      <c r="D748" s="2710"/>
      <c r="E748" s="2710"/>
      <c r="F748" s="2710"/>
      <c r="G748" s="2710"/>
      <c r="H748" s="2710"/>
      <c r="I748" s="2710"/>
      <c r="J748" s="2710"/>
      <c r="K748" s="2710"/>
      <c r="L748" s="2710"/>
      <c r="M748" s="2710"/>
      <c r="N748" s="2710"/>
      <c r="O748" s="2710"/>
      <c r="P748" s="2710"/>
      <c r="Q748" s="2710"/>
      <c r="R748" s="2710"/>
      <c r="S748" s="2710"/>
      <c r="T748" s="2710"/>
      <c r="U748" s="2710"/>
      <c r="V748" s="2710"/>
      <c r="W748" s="2710"/>
      <c r="X748" s="2710"/>
      <c r="Y748" s="2710"/>
      <c r="Z748" s="2710"/>
      <c r="AA748" s="2710"/>
      <c r="AB748" s="2710"/>
      <c r="AC748" s="2710"/>
      <c r="AD748" s="2710"/>
      <c r="AE748" s="2710"/>
      <c r="AF748" s="2710"/>
      <c r="AG748" s="2710"/>
      <c r="AH748" s="2710"/>
      <c r="AI748" s="2710"/>
      <c r="AJ748" s="2710"/>
      <c r="AK748" s="2710"/>
      <c r="AL748" s="2710"/>
      <c r="AM748" s="2710"/>
      <c r="AN748" s="2710"/>
      <c r="AO748" s="2710"/>
      <c r="AP748" s="2710"/>
      <c r="AQ748" s="2710"/>
      <c r="AR748" s="2710"/>
      <c r="AS748" s="2710"/>
      <c r="AT748" s="2710"/>
      <c r="AU748" s="2710"/>
      <c r="AV748" s="2710"/>
      <c r="AW748" s="2710"/>
      <c r="AX748" s="2710"/>
      <c r="AY748" s="2710"/>
      <c r="AZ748" s="2710"/>
      <c r="BA748" s="2710"/>
      <c r="BB748" s="2710"/>
      <c r="BC748" s="2710"/>
      <c r="BD748" s="2710"/>
      <c r="BE748" s="2710"/>
      <c r="BF748" s="2710"/>
      <c r="BG748" s="2710"/>
      <c r="BH748" s="2710"/>
      <c r="BI748" s="2710"/>
      <c r="BJ748" s="2710"/>
      <c r="BK748" s="2710"/>
      <c r="BL748" s="2710"/>
      <c r="BM748" s="2710"/>
      <c r="BN748" s="2710"/>
      <c r="BO748" s="2710"/>
      <c r="BP748" s="2710"/>
      <c r="BQ748" s="2710"/>
      <c r="BR748" s="2710"/>
      <c r="BS748" s="2710"/>
      <c r="BT748" s="2710"/>
    </row>
    <row r="749" spans="1:72" x14ac:dyDescent="0.25">
      <c r="A749" s="2710"/>
      <c r="B749" s="2710"/>
      <c r="C749" s="2710"/>
      <c r="D749" s="2710"/>
      <c r="E749" s="2710"/>
      <c r="F749" s="2710"/>
      <c r="G749" s="2710"/>
      <c r="H749" s="2710"/>
      <c r="I749" s="2710"/>
      <c r="J749" s="2710"/>
      <c r="K749" s="2710"/>
      <c r="L749" s="2710"/>
      <c r="M749" s="2710"/>
      <c r="N749" s="2710"/>
      <c r="O749" s="2710"/>
      <c r="P749" s="2710"/>
      <c r="Q749" s="2710"/>
      <c r="R749" s="2710"/>
      <c r="S749" s="2710"/>
      <c r="T749" s="2710"/>
      <c r="U749" s="2710"/>
      <c r="V749" s="2710"/>
      <c r="W749" s="2710"/>
      <c r="X749" s="2710"/>
      <c r="Y749" s="2710"/>
      <c r="Z749" s="2710"/>
      <c r="AA749" s="2710"/>
      <c r="AB749" s="2710"/>
      <c r="AC749" s="2710"/>
      <c r="AD749" s="2710"/>
      <c r="AE749" s="2710"/>
      <c r="AF749" s="2710"/>
      <c r="AG749" s="2710"/>
      <c r="AH749" s="2710"/>
      <c r="AI749" s="2710"/>
      <c r="AJ749" s="2710"/>
      <c r="AK749" s="2710"/>
      <c r="AL749" s="2710"/>
      <c r="AM749" s="2710"/>
      <c r="AN749" s="2710"/>
      <c r="AO749" s="2710"/>
      <c r="AP749" s="2710"/>
      <c r="AQ749" s="2710"/>
      <c r="AR749" s="2710"/>
      <c r="AS749" s="2710"/>
      <c r="AT749" s="2710"/>
      <c r="AU749" s="2710"/>
      <c r="AV749" s="2710"/>
      <c r="AW749" s="2710"/>
      <c r="AX749" s="2710"/>
      <c r="AY749" s="2710"/>
      <c r="AZ749" s="2710"/>
      <c r="BA749" s="2710"/>
      <c r="BB749" s="2710"/>
      <c r="BC749" s="2710"/>
      <c r="BD749" s="2710"/>
      <c r="BE749" s="2710"/>
      <c r="BF749" s="2710"/>
      <c r="BG749" s="2710"/>
      <c r="BH749" s="2710"/>
      <c r="BI749" s="2710"/>
      <c r="BJ749" s="2710"/>
      <c r="BK749" s="2710"/>
      <c r="BL749" s="2710"/>
      <c r="BM749" s="2710"/>
      <c r="BN749" s="2710"/>
      <c r="BO749" s="2710"/>
      <c r="BP749" s="2710"/>
      <c r="BQ749" s="2710"/>
      <c r="BR749" s="2710"/>
      <c r="BS749" s="2710"/>
      <c r="BT749" s="2710"/>
    </row>
    <row r="750" spans="1:72" x14ac:dyDescent="0.25">
      <c r="A750" s="2710"/>
      <c r="B750" s="2710"/>
      <c r="C750" s="2710"/>
      <c r="D750" s="2710"/>
      <c r="E750" s="2710"/>
      <c r="F750" s="2710"/>
      <c r="G750" s="2710"/>
      <c r="H750" s="2710"/>
      <c r="I750" s="2710"/>
      <c r="J750" s="2710"/>
      <c r="K750" s="2710"/>
      <c r="L750" s="2710"/>
      <c r="M750" s="2710"/>
      <c r="N750" s="2710"/>
      <c r="O750" s="2710"/>
      <c r="P750" s="2710"/>
      <c r="Q750" s="2710"/>
      <c r="R750" s="2710"/>
      <c r="S750" s="2710"/>
      <c r="T750" s="2710"/>
      <c r="U750" s="2710"/>
      <c r="V750" s="2710"/>
      <c r="W750" s="2710"/>
      <c r="X750" s="2710"/>
      <c r="Y750" s="2710"/>
      <c r="Z750" s="2710"/>
      <c r="AA750" s="2710"/>
      <c r="AB750" s="2710"/>
      <c r="AC750" s="2710"/>
      <c r="AD750" s="2710"/>
      <c r="AE750" s="2710"/>
      <c r="AF750" s="2710"/>
      <c r="AG750" s="2710"/>
      <c r="AH750" s="2710"/>
      <c r="AI750" s="2710"/>
      <c r="AJ750" s="2710"/>
      <c r="AK750" s="2710"/>
      <c r="AL750" s="2710"/>
      <c r="AM750" s="2710"/>
      <c r="AN750" s="2710"/>
      <c r="AO750" s="2710"/>
      <c r="AP750" s="2710"/>
      <c r="AQ750" s="2710"/>
      <c r="AR750" s="2710"/>
      <c r="AS750" s="2710"/>
      <c r="AT750" s="2710"/>
      <c r="AU750" s="2710"/>
      <c r="AV750" s="2710"/>
      <c r="AW750" s="2710"/>
      <c r="AX750" s="2710"/>
      <c r="AY750" s="2710"/>
      <c r="AZ750" s="2710"/>
      <c r="BA750" s="2710"/>
      <c r="BB750" s="2710"/>
      <c r="BC750" s="2710"/>
      <c r="BD750" s="2710"/>
      <c r="BE750" s="2710"/>
      <c r="BF750" s="2710"/>
      <c r="BG750" s="2710"/>
      <c r="BH750" s="2710"/>
      <c r="BI750" s="2710"/>
      <c r="BJ750" s="2710"/>
      <c r="BK750" s="2710"/>
      <c r="BL750" s="2710"/>
      <c r="BM750" s="2710"/>
      <c r="BN750" s="2710"/>
      <c r="BO750" s="2710"/>
      <c r="BP750" s="2710"/>
      <c r="BQ750" s="2710"/>
      <c r="BR750" s="2710"/>
      <c r="BS750" s="2710"/>
      <c r="BT750" s="2710"/>
    </row>
    <row r="751" spans="1:72" x14ac:dyDescent="0.25">
      <c r="A751" s="2710"/>
      <c r="B751" s="2710"/>
      <c r="C751" s="2710"/>
      <c r="D751" s="2710"/>
      <c r="E751" s="2710"/>
      <c r="F751" s="2710"/>
      <c r="G751" s="2710"/>
      <c r="H751" s="2710"/>
      <c r="I751" s="2710"/>
      <c r="J751" s="2710"/>
      <c r="K751" s="2710"/>
      <c r="L751" s="2710"/>
      <c r="M751" s="2710"/>
      <c r="N751" s="2710"/>
      <c r="O751" s="2710"/>
      <c r="P751" s="2710"/>
      <c r="Q751" s="2710"/>
      <c r="R751" s="2710"/>
      <c r="S751" s="2710"/>
      <c r="T751" s="2710"/>
      <c r="U751" s="2710"/>
      <c r="V751" s="2710"/>
      <c r="W751" s="2710"/>
      <c r="X751" s="2710"/>
      <c r="Y751" s="2710"/>
      <c r="Z751" s="2710"/>
      <c r="AA751" s="2710"/>
      <c r="AB751" s="2710"/>
      <c r="AC751" s="2710"/>
      <c r="AD751" s="2710"/>
      <c r="AE751" s="2710"/>
      <c r="AF751" s="2710"/>
      <c r="AG751" s="2710"/>
      <c r="AH751" s="2710"/>
      <c r="AI751" s="2710"/>
      <c r="AJ751" s="2710"/>
      <c r="AK751" s="2710"/>
      <c r="AL751" s="2710"/>
      <c r="AM751" s="2710"/>
      <c r="AN751" s="2710"/>
      <c r="AO751" s="2710"/>
      <c r="AP751" s="2710"/>
      <c r="AQ751" s="2710"/>
      <c r="AR751" s="2710"/>
      <c r="AS751" s="2710"/>
      <c r="AT751" s="2710"/>
      <c r="AU751" s="2710"/>
      <c r="AV751" s="2710"/>
      <c r="AW751" s="2710"/>
      <c r="AX751" s="2710"/>
      <c r="AY751" s="2710"/>
      <c r="AZ751" s="2710"/>
      <c r="BA751" s="2710"/>
      <c r="BB751" s="2710"/>
      <c r="BC751" s="2710"/>
      <c r="BD751" s="2710"/>
      <c r="BE751" s="2710"/>
      <c r="BF751" s="2710"/>
      <c r="BG751" s="2710"/>
      <c r="BH751" s="2710"/>
      <c r="BI751" s="2710"/>
      <c r="BJ751" s="2710"/>
      <c r="BK751" s="2710"/>
      <c r="BL751" s="2710"/>
      <c r="BM751" s="2710"/>
      <c r="BN751" s="2710"/>
      <c r="BO751" s="2710"/>
      <c r="BP751" s="2710"/>
      <c r="BQ751" s="2710"/>
      <c r="BR751" s="2710"/>
      <c r="BS751" s="2710"/>
      <c r="BT751" s="2710"/>
    </row>
    <row r="752" spans="1:72" x14ac:dyDescent="0.25">
      <c r="A752" s="2710"/>
      <c r="B752" s="2710"/>
      <c r="C752" s="2710"/>
      <c r="D752" s="2710"/>
      <c r="E752" s="2710"/>
      <c r="F752" s="2710"/>
      <c r="G752" s="2710"/>
      <c r="H752" s="2710"/>
      <c r="I752" s="2710"/>
      <c r="J752" s="2710"/>
      <c r="K752" s="2710"/>
      <c r="L752" s="2710"/>
      <c r="M752" s="2710"/>
      <c r="N752" s="2710"/>
      <c r="O752" s="2710"/>
      <c r="P752" s="2710"/>
      <c r="Q752" s="2710"/>
      <c r="R752" s="2710"/>
      <c r="S752" s="2710"/>
      <c r="T752" s="2710"/>
      <c r="U752" s="2710"/>
      <c r="V752" s="2710"/>
      <c r="W752" s="2710"/>
      <c r="X752" s="2710"/>
      <c r="Y752" s="2710"/>
      <c r="Z752" s="2710"/>
      <c r="AA752" s="2710"/>
      <c r="AB752" s="2710"/>
      <c r="AC752" s="2710"/>
      <c r="AD752" s="2710"/>
      <c r="AE752" s="2710"/>
      <c r="AF752" s="2710"/>
      <c r="AG752" s="2710"/>
      <c r="AH752" s="2710"/>
      <c r="AI752" s="2710"/>
      <c r="AJ752" s="2710"/>
      <c r="AK752" s="2710"/>
      <c r="AL752" s="2710"/>
      <c r="AM752" s="2710"/>
      <c r="AN752" s="2710"/>
      <c r="AO752" s="2710"/>
      <c r="AP752" s="2710"/>
      <c r="AQ752" s="2710"/>
      <c r="AR752" s="2710"/>
      <c r="AS752" s="2710"/>
      <c r="AT752" s="2710"/>
      <c r="AU752" s="2710"/>
      <c r="AV752" s="2710"/>
      <c r="AW752" s="2710"/>
      <c r="AX752" s="2710"/>
      <c r="AY752" s="2710"/>
      <c r="AZ752" s="2710"/>
      <c r="BA752" s="2710"/>
      <c r="BB752" s="2710"/>
      <c r="BC752" s="2710"/>
      <c r="BD752" s="2710"/>
      <c r="BE752" s="2710"/>
      <c r="BF752" s="2710"/>
      <c r="BG752" s="2710"/>
      <c r="BH752" s="2710"/>
      <c r="BI752" s="2710"/>
      <c r="BJ752" s="2710"/>
      <c r="BK752" s="2710"/>
      <c r="BL752" s="2710"/>
      <c r="BM752" s="2710"/>
      <c r="BN752" s="2710"/>
      <c r="BO752" s="2710"/>
      <c r="BP752" s="2710"/>
      <c r="BQ752" s="2710"/>
      <c r="BR752" s="2710"/>
      <c r="BS752" s="2710"/>
      <c r="BT752" s="2710"/>
    </row>
    <row r="753" spans="1:72" x14ac:dyDescent="0.25">
      <c r="A753" s="2710"/>
      <c r="B753" s="2710"/>
      <c r="C753" s="2710"/>
      <c r="D753" s="2710"/>
      <c r="E753" s="2710"/>
      <c r="F753" s="2710"/>
      <c r="G753" s="2710"/>
      <c r="H753" s="2710"/>
      <c r="I753" s="2710"/>
      <c r="J753" s="2710"/>
      <c r="K753" s="2710"/>
      <c r="L753" s="2710"/>
      <c r="M753" s="2710"/>
      <c r="N753" s="2710"/>
      <c r="O753" s="2710"/>
      <c r="P753" s="2710"/>
      <c r="Q753" s="2710"/>
      <c r="R753" s="2710"/>
      <c r="S753" s="2710"/>
      <c r="T753" s="2710"/>
      <c r="U753" s="2710"/>
      <c r="V753" s="2710"/>
      <c r="W753" s="2710"/>
      <c r="X753" s="2710"/>
      <c r="Y753" s="2710"/>
      <c r="Z753" s="2710"/>
      <c r="AA753" s="2710"/>
      <c r="AB753" s="2710"/>
      <c r="AC753" s="2710"/>
      <c r="AD753" s="2710"/>
      <c r="AE753" s="2710"/>
      <c r="AF753" s="2710"/>
      <c r="AG753" s="2710"/>
      <c r="AH753" s="2710"/>
      <c r="AI753" s="2710"/>
      <c r="AJ753" s="2710"/>
      <c r="AK753" s="2710"/>
      <c r="AL753" s="2710"/>
      <c r="AM753" s="2710"/>
      <c r="AN753" s="2710"/>
      <c r="AO753" s="2710"/>
      <c r="AP753" s="2710"/>
      <c r="AQ753" s="2710"/>
      <c r="AR753" s="2710"/>
      <c r="AS753" s="2710"/>
      <c r="AT753" s="2710"/>
      <c r="AU753" s="2710"/>
      <c r="AV753" s="2710"/>
      <c r="AW753" s="2710"/>
      <c r="AX753" s="2710"/>
      <c r="AY753" s="2710"/>
      <c r="AZ753" s="2710"/>
      <c r="BA753" s="2710"/>
      <c r="BB753" s="2710"/>
      <c r="BC753" s="2710"/>
      <c r="BD753" s="2710"/>
      <c r="BE753" s="2710"/>
      <c r="BF753" s="2710"/>
      <c r="BG753" s="2710"/>
      <c r="BH753" s="2710"/>
      <c r="BI753" s="2710"/>
      <c r="BJ753" s="2710"/>
      <c r="BK753" s="2710"/>
      <c r="BL753" s="2710"/>
      <c r="BM753" s="2710"/>
      <c r="BN753" s="2710"/>
      <c r="BO753" s="2710"/>
      <c r="BP753" s="2710"/>
      <c r="BQ753" s="2710"/>
      <c r="BR753" s="2710"/>
      <c r="BS753" s="2710"/>
      <c r="BT753" s="2710"/>
    </row>
    <row r="754" spans="1:72" x14ac:dyDescent="0.25">
      <c r="A754" s="2710"/>
      <c r="B754" s="2710"/>
      <c r="C754" s="2710"/>
      <c r="D754" s="2710"/>
      <c r="E754" s="2710"/>
      <c r="F754" s="2710"/>
      <c r="G754" s="2710"/>
      <c r="H754" s="2710"/>
      <c r="I754" s="2710"/>
      <c r="J754" s="2710"/>
      <c r="K754" s="2710"/>
      <c r="L754" s="2710"/>
      <c r="M754" s="2710"/>
      <c r="N754" s="2710"/>
      <c r="O754" s="2710"/>
      <c r="P754" s="2710"/>
      <c r="Q754" s="2710"/>
      <c r="R754" s="2710"/>
      <c r="S754" s="2710"/>
      <c r="T754" s="2710"/>
      <c r="U754" s="2710"/>
      <c r="V754" s="2710"/>
      <c r="W754" s="2710"/>
      <c r="X754" s="2710"/>
      <c r="Y754" s="2710"/>
      <c r="Z754" s="2710"/>
      <c r="AA754" s="2710"/>
      <c r="AB754" s="2710"/>
      <c r="AC754" s="2710"/>
      <c r="AD754" s="2710"/>
      <c r="AE754" s="2710"/>
      <c r="AF754" s="2710"/>
      <c r="AG754" s="2710"/>
      <c r="AH754" s="2710"/>
      <c r="AI754" s="2710"/>
      <c r="AJ754" s="2710"/>
      <c r="AK754" s="2710"/>
      <c r="AL754" s="2710"/>
      <c r="AM754" s="2710"/>
      <c r="AN754" s="2710"/>
      <c r="AO754" s="2710"/>
      <c r="AP754" s="2710"/>
      <c r="AQ754" s="2710"/>
      <c r="AR754" s="2710"/>
      <c r="AS754" s="2710"/>
      <c r="AT754" s="2710"/>
      <c r="AU754" s="2710"/>
      <c r="AV754" s="2710"/>
      <c r="AW754" s="2710"/>
      <c r="AX754" s="2710"/>
      <c r="AY754" s="2710"/>
      <c r="AZ754" s="2710"/>
      <c r="BA754" s="2710"/>
      <c r="BB754" s="2710"/>
      <c r="BC754" s="2710"/>
      <c r="BD754" s="2710"/>
      <c r="BE754" s="2710"/>
      <c r="BF754" s="2710"/>
      <c r="BG754" s="2710"/>
      <c r="BH754" s="2710"/>
      <c r="BI754" s="2710"/>
      <c r="BJ754" s="2710"/>
      <c r="BK754" s="2710"/>
      <c r="BL754" s="2710"/>
      <c r="BM754" s="2710"/>
      <c r="BN754" s="2710"/>
      <c r="BO754" s="2710"/>
      <c r="BP754" s="2710"/>
      <c r="BQ754" s="2710"/>
      <c r="BR754" s="2710"/>
      <c r="BS754" s="2710"/>
      <c r="BT754" s="2710"/>
    </row>
    <row r="755" spans="1:72" x14ac:dyDescent="0.25">
      <c r="A755" s="2710"/>
      <c r="B755" s="2710"/>
      <c r="C755" s="2710"/>
      <c r="D755" s="2710"/>
      <c r="E755" s="2710"/>
      <c r="F755" s="2710"/>
      <c r="G755" s="2710"/>
      <c r="H755" s="2710"/>
      <c r="I755" s="2710"/>
      <c r="J755" s="2710"/>
      <c r="K755" s="2710"/>
      <c r="L755" s="2710"/>
      <c r="M755" s="2710"/>
      <c r="N755" s="2710"/>
      <c r="O755" s="2710"/>
      <c r="P755" s="2710"/>
      <c r="Q755" s="2710"/>
      <c r="R755" s="2710"/>
      <c r="S755" s="2710"/>
      <c r="T755" s="2710"/>
      <c r="U755" s="2710"/>
      <c r="V755" s="2710"/>
      <c r="W755" s="2710"/>
      <c r="X755" s="2710"/>
      <c r="Y755" s="2710"/>
      <c r="Z755" s="2710"/>
      <c r="AA755" s="2710"/>
      <c r="AB755" s="2710"/>
      <c r="AC755" s="2710"/>
      <c r="AD755" s="2710"/>
      <c r="AE755" s="2710"/>
      <c r="AF755" s="2710"/>
      <c r="AG755" s="2710"/>
      <c r="AH755" s="2710"/>
      <c r="AI755" s="2710"/>
      <c r="AJ755" s="2710"/>
      <c r="AK755" s="2710"/>
      <c r="AL755" s="2710"/>
      <c r="AM755" s="2710"/>
      <c r="AN755" s="2710"/>
      <c r="AO755" s="2710"/>
      <c r="AP755" s="2710"/>
      <c r="AQ755" s="2710"/>
      <c r="AR755" s="2710"/>
      <c r="AS755" s="2710"/>
      <c r="AT755" s="2710"/>
      <c r="AU755" s="2710"/>
      <c r="AV755" s="2710"/>
      <c r="AW755" s="2710"/>
      <c r="AX755" s="2710"/>
      <c r="AY755" s="2710"/>
      <c r="AZ755" s="2710"/>
      <c r="BA755" s="2710"/>
      <c r="BB755" s="2710"/>
      <c r="BC755" s="2710"/>
      <c r="BD755" s="2710"/>
      <c r="BE755" s="2710"/>
      <c r="BF755" s="2710"/>
      <c r="BG755" s="2710"/>
      <c r="BH755" s="2710"/>
      <c r="BI755" s="2710"/>
      <c r="BJ755" s="2710"/>
      <c r="BK755" s="2710"/>
      <c r="BL755" s="2710"/>
      <c r="BM755" s="2710"/>
      <c r="BN755" s="2710"/>
      <c r="BO755" s="2710"/>
      <c r="BP755" s="2710"/>
      <c r="BQ755" s="2710"/>
      <c r="BR755" s="2710"/>
      <c r="BS755" s="2710"/>
      <c r="BT755" s="2710"/>
    </row>
    <row r="756" spans="1:72" x14ac:dyDescent="0.25">
      <c r="A756" s="2710"/>
      <c r="B756" s="2710"/>
      <c r="C756" s="2710"/>
      <c r="D756" s="2710"/>
      <c r="E756" s="2710"/>
      <c r="F756" s="2710"/>
      <c r="G756" s="2710"/>
      <c r="H756" s="2710"/>
      <c r="I756" s="2710"/>
      <c r="J756" s="2710"/>
      <c r="K756" s="2710"/>
      <c r="L756" s="2710"/>
      <c r="M756" s="2710"/>
      <c r="N756" s="2710"/>
      <c r="O756" s="2710"/>
      <c r="P756" s="2710"/>
      <c r="Q756" s="2710"/>
      <c r="R756" s="2710"/>
      <c r="S756" s="2710"/>
      <c r="T756" s="2710"/>
      <c r="U756" s="2710"/>
      <c r="V756" s="2710"/>
      <c r="W756" s="2710"/>
      <c r="X756" s="2710"/>
      <c r="Y756" s="2710"/>
      <c r="Z756" s="2710"/>
      <c r="AA756" s="2710"/>
      <c r="AB756" s="2710"/>
      <c r="AC756" s="2710"/>
      <c r="AD756" s="2710"/>
      <c r="AE756" s="2710"/>
      <c r="AF756" s="2710"/>
      <c r="AG756" s="2710"/>
      <c r="AH756" s="2710"/>
      <c r="AI756" s="2710"/>
      <c r="AJ756" s="2710"/>
      <c r="AK756" s="2710"/>
      <c r="AL756" s="2710"/>
      <c r="AM756" s="2710"/>
      <c r="AN756" s="2710"/>
      <c r="AO756" s="2710"/>
      <c r="AP756" s="2710"/>
      <c r="AQ756" s="2710"/>
      <c r="AR756" s="2710"/>
      <c r="AS756" s="2710"/>
      <c r="AT756" s="2710"/>
      <c r="AU756" s="2710"/>
      <c r="AV756" s="2710"/>
      <c r="AW756" s="2710"/>
      <c r="AX756" s="2710"/>
      <c r="AY756" s="2710"/>
      <c r="AZ756" s="2710"/>
      <c r="BA756" s="2710"/>
      <c r="BB756" s="2710"/>
      <c r="BC756" s="2710"/>
      <c r="BD756" s="2710"/>
      <c r="BE756" s="2710"/>
      <c r="BF756" s="2710"/>
      <c r="BG756" s="2710"/>
      <c r="BH756" s="2710"/>
      <c r="BI756" s="2710"/>
      <c r="BJ756" s="2710"/>
      <c r="BK756" s="2710"/>
      <c r="BL756" s="2710"/>
      <c r="BM756" s="2710"/>
      <c r="BN756" s="2710"/>
      <c r="BO756" s="2710"/>
      <c r="BP756" s="2710"/>
      <c r="BQ756" s="2710"/>
      <c r="BR756" s="2710"/>
      <c r="BS756" s="2710"/>
      <c r="BT756" s="2710"/>
    </row>
    <row r="757" spans="1:72" x14ac:dyDescent="0.25">
      <c r="A757" s="2710"/>
      <c r="B757" s="2710"/>
      <c r="C757" s="2710"/>
      <c r="D757" s="2710"/>
      <c r="E757" s="2710"/>
      <c r="F757" s="2710"/>
      <c r="G757" s="2710"/>
      <c r="H757" s="2710"/>
      <c r="I757" s="2710"/>
      <c r="J757" s="2710"/>
      <c r="K757" s="2710"/>
      <c r="L757" s="2710"/>
      <c r="M757" s="2710"/>
      <c r="N757" s="2710"/>
      <c r="O757" s="2710"/>
      <c r="P757" s="2710"/>
      <c r="Q757" s="2710"/>
      <c r="R757" s="2710"/>
      <c r="S757" s="2710"/>
      <c r="T757" s="2710"/>
      <c r="U757" s="2710"/>
      <c r="V757" s="2710"/>
      <c r="W757" s="2710"/>
      <c r="X757" s="2710"/>
      <c r="Y757" s="2710"/>
      <c r="Z757" s="2710"/>
      <c r="AA757" s="2710"/>
      <c r="AB757" s="2710"/>
      <c r="AC757" s="2710"/>
      <c r="AD757" s="2710"/>
      <c r="AE757" s="2710"/>
      <c r="AF757" s="2710"/>
      <c r="AG757" s="2710"/>
      <c r="AH757" s="2710"/>
      <c r="AI757" s="2710"/>
      <c r="AJ757" s="2710"/>
      <c r="AK757" s="2710"/>
      <c r="AL757" s="2710"/>
      <c r="AM757" s="2710"/>
      <c r="AN757" s="2710"/>
      <c r="AO757" s="2710"/>
      <c r="AP757" s="2710"/>
      <c r="AQ757" s="2710"/>
      <c r="AR757" s="2710"/>
      <c r="AS757" s="2710"/>
      <c r="AT757" s="2710"/>
      <c r="AU757" s="2710"/>
      <c r="AV757" s="2710"/>
      <c r="AW757" s="2710"/>
      <c r="AX757" s="2710"/>
      <c r="AY757" s="2710"/>
      <c r="AZ757" s="2710"/>
      <c r="BA757" s="2710"/>
      <c r="BB757" s="2710"/>
      <c r="BC757" s="2710"/>
      <c r="BD757" s="2710"/>
      <c r="BE757" s="2710"/>
      <c r="BF757" s="2710"/>
      <c r="BG757" s="2710"/>
      <c r="BH757" s="2710"/>
      <c r="BI757" s="2710"/>
      <c r="BJ757" s="2710"/>
      <c r="BK757" s="2710"/>
      <c r="BL757" s="2710"/>
      <c r="BM757" s="2710"/>
      <c r="BN757" s="2710"/>
      <c r="BO757" s="2710"/>
      <c r="BP757" s="2710"/>
      <c r="BQ757" s="2710"/>
      <c r="BR757" s="2710"/>
      <c r="BS757" s="2710"/>
      <c r="BT757" s="2710"/>
    </row>
    <row r="758" spans="1:72" x14ac:dyDescent="0.25">
      <c r="A758" s="2710"/>
      <c r="B758" s="2710"/>
      <c r="C758" s="2710"/>
      <c r="D758" s="2710"/>
      <c r="E758" s="2710"/>
      <c r="F758" s="2710"/>
      <c r="G758" s="2710"/>
      <c r="H758" s="2710"/>
      <c r="I758" s="2710"/>
      <c r="J758" s="2710"/>
      <c r="K758" s="2710"/>
      <c r="L758" s="2710"/>
      <c r="M758" s="2710"/>
      <c r="N758" s="2710"/>
      <c r="O758" s="2710"/>
      <c r="P758" s="2710"/>
      <c r="Q758" s="2710"/>
      <c r="R758" s="2710"/>
      <c r="S758" s="2710"/>
      <c r="T758" s="2710"/>
      <c r="U758" s="2710"/>
      <c r="V758" s="2710"/>
      <c r="W758" s="2710"/>
      <c r="X758" s="2710"/>
      <c r="Y758" s="2710"/>
      <c r="Z758" s="2710"/>
      <c r="AA758" s="2710"/>
      <c r="AB758" s="2710"/>
      <c r="AC758" s="2710"/>
      <c r="AD758" s="2710"/>
      <c r="AE758" s="2710"/>
      <c r="AF758" s="2710"/>
      <c r="AG758" s="2710"/>
      <c r="AH758" s="2710"/>
      <c r="AI758" s="2710"/>
      <c r="AJ758" s="2710"/>
      <c r="AK758" s="2710"/>
      <c r="AL758" s="2710"/>
      <c r="AM758" s="2710"/>
      <c r="AN758" s="2710"/>
      <c r="AO758" s="2710"/>
      <c r="AP758" s="2710"/>
      <c r="AQ758" s="2710"/>
      <c r="AR758" s="2710"/>
      <c r="AS758" s="2710"/>
      <c r="AT758" s="2710"/>
      <c r="AU758" s="2710"/>
      <c r="AV758" s="2710"/>
      <c r="AW758" s="2710"/>
      <c r="AX758" s="2710"/>
      <c r="AY758" s="2710"/>
      <c r="AZ758" s="2710"/>
      <c r="BA758" s="2710"/>
      <c r="BB758" s="2710"/>
      <c r="BC758" s="2710"/>
      <c r="BD758" s="2710"/>
      <c r="BE758" s="2710"/>
      <c r="BF758" s="2710"/>
      <c r="BG758" s="2710"/>
      <c r="BH758" s="2710"/>
      <c r="BI758" s="2710"/>
      <c r="BJ758" s="2710"/>
      <c r="BK758" s="2710"/>
      <c r="BL758" s="2710"/>
      <c r="BM758" s="2710"/>
      <c r="BN758" s="2710"/>
      <c r="BO758" s="2710"/>
      <c r="BP758" s="2710"/>
      <c r="BQ758" s="2710"/>
      <c r="BR758" s="2710"/>
      <c r="BS758" s="2710"/>
      <c r="BT758" s="2710"/>
    </row>
    <row r="759" spans="1:72" x14ac:dyDescent="0.25">
      <c r="A759" s="2710"/>
      <c r="B759" s="2710"/>
      <c r="C759" s="2710"/>
      <c r="D759" s="2710"/>
      <c r="E759" s="2710"/>
      <c r="F759" s="2710"/>
      <c r="G759" s="2710"/>
      <c r="H759" s="2710"/>
      <c r="I759" s="2710"/>
      <c r="J759" s="2710"/>
      <c r="K759" s="2710"/>
      <c r="L759" s="2710"/>
      <c r="M759" s="2710"/>
      <c r="N759" s="2710"/>
      <c r="O759" s="2710"/>
      <c r="P759" s="2710"/>
      <c r="Q759" s="2710"/>
      <c r="R759" s="2710"/>
      <c r="S759" s="2710"/>
      <c r="T759" s="2710"/>
      <c r="U759" s="2710"/>
      <c r="V759" s="2710"/>
      <c r="W759" s="2710"/>
      <c r="X759" s="2710"/>
      <c r="Y759" s="2710"/>
      <c r="Z759" s="2710"/>
      <c r="AA759" s="2710"/>
      <c r="AB759" s="2710"/>
      <c r="AC759" s="2710"/>
      <c r="AD759" s="2710"/>
      <c r="AE759" s="2710"/>
      <c r="AF759" s="2710"/>
      <c r="AG759" s="2710"/>
      <c r="AH759" s="2710"/>
      <c r="AI759" s="2710"/>
      <c r="AJ759" s="2710"/>
      <c r="AK759" s="2710"/>
      <c r="AL759" s="2710"/>
      <c r="AM759" s="2710"/>
      <c r="AN759" s="2710"/>
      <c r="AO759" s="2710"/>
      <c r="AP759" s="2710"/>
      <c r="AQ759" s="2710"/>
      <c r="AR759" s="2710"/>
      <c r="AS759" s="2710"/>
      <c r="AT759" s="2710"/>
      <c r="AU759" s="2710"/>
      <c r="AV759" s="2710"/>
      <c r="AW759" s="2710"/>
      <c r="AX759" s="2710"/>
      <c r="AY759" s="2710"/>
      <c r="AZ759" s="2710"/>
      <c r="BA759" s="2710"/>
      <c r="BB759" s="2710"/>
      <c r="BC759" s="2710"/>
      <c r="BD759" s="2710"/>
      <c r="BE759" s="2710"/>
      <c r="BF759" s="2710"/>
      <c r="BG759" s="2710"/>
      <c r="BH759" s="2710"/>
      <c r="BI759" s="2710"/>
      <c r="BJ759" s="2710"/>
      <c r="BK759" s="2710"/>
      <c r="BL759" s="2710"/>
      <c r="BM759" s="2710"/>
      <c r="BN759" s="2710"/>
      <c r="BO759" s="2710"/>
      <c r="BP759" s="2710"/>
      <c r="BQ759" s="2710"/>
      <c r="BR759" s="2710"/>
      <c r="BS759" s="2710"/>
      <c r="BT759" s="2710"/>
    </row>
    <row r="760" spans="1:72" x14ac:dyDescent="0.25">
      <c r="A760" s="2710"/>
      <c r="B760" s="2710"/>
      <c r="C760" s="2710"/>
      <c r="D760" s="2710"/>
      <c r="E760" s="2710"/>
      <c r="F760" s="2710"/>
      <c r="G760" s="2710"/>
      <c r="H760" s="2710"/>
      <c r="I760" s="2710"/>
      <c r="J760" s="2710"/>
      <c r="K760" s="2710"/>
      <c r="L760" s="2710"/>
      <c r="M760" s="2710"/>
      <c r="N760" s="2710"/>
      <c r="O760" s="2710"/>
      <c r="P760" s="2710"/>
      <c r="Q760" s="2710"/>
      <c r="R760" s="2710"/>
      <c r="S760" s="2710"/>
      <c r="T760" s="2710"/>
      <c r="U760" s="2710"/>
      <c r="V760" s="2710"/>
      <c r="W760" s="2710"/>
      <c r="X760" s="2710"/>
      <c r="Y760" s="2710"/>
      <c r="Z760" s="2710"/>
      <c r="AA760" s="2710"/>
      <c r="AB760" s="2710"/>
      <c r="AC760" s="2710"/>
      <c r="AD760" s="2710"/>
      <c r="AE760" s="2710"/>
      <c r="AF760" s="2710"/>
      <c r="AG760" s="2710"/>
      <c r="AH760" s="2710"/>
      <c r="AI760" s="2710"/>
      <c r="AJ760" s="2710"/>
      <c r="AK760" s="2710"/>
      <c r="AL760" s="2710"/>
      <c r="AM760" s="2710"/>
      <c r="AN760" s="2710"/>
      <c r="AO760" s="2710"/>
      <c r="AP760" s="2710"/>
      <c r="AQ760" s="2710"/>
      <c r="AR760" s="2710"/>
      <c r="AS760" s="2710"/>
      <c r="AT760" s="2710"/>
      <c r="AU760" s="2710"/>
      <c r="AV760" s="2710"/>
      <c r="AW760" s="2710"/>
      <c r="AX760" s="2710"/>
      <c r="AY760" s="2710"/>
      <c r="AZ760" s="2710"/>
      <c r="BA760" s="2710"/>
      <c r="BB760" s="2710"/>
      <c r="BC760" s="2710"/>
      <c r="BD760" s="2710"/>
      <c r="BE760" s="2710"/>
      <c r="BF760" s="2710"/>
      <c r="BG760" s="2710"/>
      <c r="BH760" s="2710"/>
      <c r="BI760" s="2710"/>
      <c r="BJ760" s="2710"/>
      <c r="BK760" s="2710"/>
      <c r="BL760" s="2710"/>
      <c r="BM760" s="2710"/>
      <c r="BN760" s="2710"/>
      <c r="BO760" s="2710"/>
      <c r="BP760" s="2710"/>
      <c r="BQ760" s="2710"/>
      <c r="BR760" s="2710"/>
      <c r="BS760" s="2710"/>
      <c r="BT760" s="2710"/>
    </row>
    <row r="761" spans="1:72" x14ac:dyDescent="0.25">
      <c r="A761" s="2710"/>
      <c r="B761" s="2710"/>
      <c r="C761" s="2710"/>
      <c r="D761" s="2710"/>
      <c r="E761" s="2710"/>
      <c r="F761" s="2710"/>
      <c r="G761" s="2710"/>
      <c r="H761" s="2710"/>
      <c r="I761" s="2710"/>
      <c r="J761" s="2710"/>
      <c r="K761" s="2710"/>
      <c r="L761" s="2710"/>
      <c r="M761" s="2710"/>
      <c r="N761" s="2710"/>
      <c r="O761" s="2710"/>
      <c r="P761" s="2710"/>
      <c r="Q761" s="2710"/>
      <c r="R761" s="2710"/>
      <c r="S761" s="2710"/>
      <c r="T761" s="2710"/>
      <c r="U761" s="2710"/>
      <c r="V761" s="2710"/>
      <c r="W761" s="2710"/>
      <c r="X761" s="2710"/>
      <c r="Y761" s="2710"/>
      <c r="Z761" s="2710"/>
      <c r="AA761" s="2710"/>
      <c r="AB761" s="2710"/>
      <c r="AC761" s="2710"/>
      <c r="AD761" s="2710"/>
      <c r="AE761" s="2710"/>
      <c r="AF761" s="2710"/>
      <c r="AG761" s="2710"/>
      <c r="AH761" s="2710"/>
      <c r="AI761" s="2710"/>
      <c r="AJ761" s="2710"/>
      <c r="AK761" s="2710"/>
      <c r="AL761" s="2710"/>
      <c r="AM761" s="2710"/>
      <c r="AN761" s="2710"/>
      <c r="AO761" s="2710"/>
      <c r="AP761" s="2710"/>
      <c r="AQ761" s="2710"/>
      <c r="AR761" s="2710"/>
      <c r="AS761" s="2710"/>
      <c r="AT761" s="2710"/>
      <c r="AU761" s="2710"/>
      <c r="AV761" s="2710"/>
      <c r="AW761" s="2710"/>
      <c r="AX761" s="2710"/>
      <c r="AY761" s="2710"/>
      <c r="AZ761" s="2710"/>
      <c r="BA761" s="2710"/>
      <c r="BB761" s="2710"/>
      <c r="BC761" s="2710"/>
      <c r="BD761" s="2710"/>
      <c r="BE761" s="2710"/>
      <c r="BF761" s="2710"/>
      <c r="BG761" s="2710"/>
      <c r="BH761" s="2710"/>
      <c r="BI761" s="2710"/>
      <c r="BJ761" s="2710"/>
      <c r="BK761" s="2710"/>
      <c r="BL761" s="2710"/>
      <c r="BM761" s="2710"/>
      <c r="BN761" s="2710"/>
      <c r="BO761" s="2710"/>
      <c r="BP761" s="2710"/>
      <c r="BQ761" s="2710"/>
      <c r="BR761" s="2710"/>
      <c r="BS761" s="2710"/>
      <c r="BT761" s="2710"/>
    </row>
    <row r="762" spans="1:72" x14ac:dyDescent="0.25">
      <c r="A762" s="2710"/>
      <c r="B762" s="2710"/>
      <c r="C762" s="2710"/>
      <c r="D762" s="2710"/>
      <c r="E762" s="2710"/>
      <c r="F762" s="2710"/>
      <c r="G762" s="2710"/>
      <c r="H762" s="2710"/>
      <c r="I762" s="2710"/>
      <c r="J762" s="2710"/>
      <c r="K762" s="2710"/>
      <c r="L762" s="2710"/>
      <c r="M762" s="2710"/>
      <c r="N762" s="2710"/>
      <c r="O762" s="2710"/>
      <c r="P762" s="2710"/>
      <c r="Q762" s="2710"/>
      <c r="R762" s="2710"/>
      <c r="S762" s="2710"/>
      <c r="T762" s="2710"/>
      <c r="U762" s="2710"/>
      <c r="V762" s="2710"/>
      <c r="W762" s="2710"/>
      <c r="X762" s="2710"/>
      <c r="Y762" s="2710"/>
      <c r="Z762" s="2710"/>
      <c r="AA762" s="2710"/>
      <c r="AB762" s="2710"/>
      <c r="AC762" s="2710"/>
      <c r="AD762" s="2710"/>
      <c r="AE762" s="2710"/>
      <c r="AF762" s="2710"/>
      <c r="AG762" s="2710"/>
      <c r="AH762" s="2710"/>
      <c r="AI762" s="2710"/>
      <c r="AJ762" s="2710"/>
      <c r="AK762" s="2710"/>
      <c r="AL762" s="2710"/>
      <c r="AM762" s="2710"/>
      <c r="AN762" s="2710"/>
      <c r="AO762" s="2710"/>
      <c r="AP762" s="2710"/>
      <c r="AQ762" s="2710"/>
      <c r="AR762" s="2710"/>
      <c r="AS762" s="2710"/>
      <c r="AT762" s="2710"/>
      <c r="AU762" s="2710"/>
      <c r="AV762" s="2710"/>
      <c r="AW762" s="2710"/>
      <c r="AX762" s="2710"/>
      <c r="AY762" s="2710"/>
      <c r="AZ762" s="2710"/>
      <c r="BA762" s="2710"/>
      <c r="BB762" s="2710"/>
      <c r="BC762" s="2710"/>
      <c r="BD762" s="2710"/>
      <c r="BE762" s="2710"/>
      <c r="BF762" s="2710"/>
      <c r="BG762" s="2710"/>
      <c r="BH762" s="2710"/>
      <c r="BI762" s="2710"/>
      <c r="BJ762" s="2710"/>
      <c r="BK762" s="2710"/>
      <c r="BL762" s="2710"/>
      <c r="BM762" s="2710"/>
      <c r="BN762" s="2710"/>
      <c r="BO762" s="2710"/>
      <c r="BP762" s="2710"/>
      <c r="BQ762" s="2710"/>
      <c r="BR762" s="2710"/>
      <c r="BS762" s="2710"/>
      <c r="BT762" s="2710"/>
    </row>
    <row r="763" spans="1:72" x14ac:dyDescent="0.25">
      <c r="A763" s="2710"/>
      <c r="B763" s="2710"/>
      <c r="C763" s="2710"/>
      <c r="D763" s="2710"/>
      <c r="E763" s="2710"/>
      <c r="F763" s="2710"/>
      <c r="G763" s="2710"/>
      <c r="H763" s="2710"/>
      <c r="I763" s="2710"/>
      <c r="J763" s="2710"/>
      <c r="K763" s="2710"/>
      <c r="L763" s="2710"/>
      <c r="M763" s="2710"/>
      <c r="N763" s="2710"/>
      <c r="O763" s="2710"/>
      <c r="P763" s="2710"/>
      <c r="Q763" s="2710"/>
      <c r="R763" s="2710"/>
      <c r="S763" s="2710"/>
      <c r="T763" s="2710"/>
      <c r="U763" s="2710"/>
      <c r="V763" s="2710"/>
      <c r="W763" s="2710"/>
      <c r="X763" s="2710"/>
      <c r="Y763" s="2710"/>
      <c r="Z763" s="2710"/>
      <c r="AA763" s="2710"/>
      <c r="AB763" s="2710"/>
      <c r="AC763" s="2710"/>
      <c r="AD763" s="2710"/>
      <c r="AE763" s="2710"/>
      <c r="AF763" s="2710"/>
      <c r="AG763" s="2710"/>
      <c r="AH763" s="2710"/>
      <c r="AI763" s="2710"/>
      <c r="AJ763" s="2710"/>
      <c r="AK763" s="2710"/>
      <c r="AL763" s="2710"/>
      <c r="AM763" s="2710"/>
      <c r="AN763" s="2710"/>
      <c r="AO763" s="2710"/>
      <c r="AP763" s="2710"/>
      <c r="AQ763" s="2710"/>
      <c r="AR763" s="2710"/>
      <c r="AS763" s="2710"/>
      <c r="AT763" s="2710"/>
      <c r="AU763" s="2710"/>
      <c r="AV763" s="2710"/>
      <c r="AW763" s="2710"/>
      <c r="AX763" s="2710"/>
      <c r="AY763" s="2710"/>
      <c r="AZ763" s="2710"/>
      <c r="BA763" s="2710"/>
      <c r="BB763" s="2710"/>
      <c r="BC763" s="2710"/>
      <c r="BD763" s="2710"/>
      <c r="BE763" s="2710"/>
      <c r="BF763" s="2710"/>
      <c r="BG763" s="2710"/>
      <c r="BH763" s="2710"/>
      <c r="BI763" s="2710"/>
      <c r="BJ763" s="2710"/>
      <c r="BK763" s="2710"/>
      <c r="BL763" s="2710"/>
      <c r="BM763" s="2710"/>
      <c r="BN763" s="2710"/>
      <c r="BO763" s="2710"/>
      <c r="BP763" s="2710"/>
      <c r="BQ763" s="2710"/>
      <c r="BR763" s="2710"/>
      <c r="BS763" s="2710"/>
      <c r="BT763" s="2710"/>
    </row>
    <row r="764" spans="1:72" x14ac:dyDescent="0.25">
      <c r="A764" s="2710"/>
      <c r="B764" s="2710"/>
      <c r="C764" s="2710"/>
      <c r="D764" s="2710"/>
      <c r="E764" s="2710"/>
      <c r="F764" s="2710"/>
      <c r="G764" s="2710"/>
      <c r="H764" s="2710"/>
      <c r="I764" s="2710"/>
      <c r="J764" s="2710"/>
      <c r="K764" s="2710"/>
      <c r="L764" s="2710"/>
      <c r="M764" s="2710"/>
      <c r="N764" s="2710"/>
      <c r="O764" s="2710"/>
      <c r="P764" s="2710"/>
      <c r="Q764" s="2710"/>
      <c r="R764" s="2710"/>
      <c r="S764" s="2710"/>
      <c r="T764" s="2710"/>
      <c r="U764" s="2710"/>
      <c r="V764" s="2710"/>
      <c r="W764" s="2710"/>
      <c r="X764" s="2710"/>
      <c r="Y764" s="2710"/>
      <c r="Z764" s="2710"/>
      <c r="AA764" s="2710"/>
      <c r="AB764" s="2710"/>
      <c r="AC764" s="2710"/>
      <c r="AD764" s="2710"/>
      <c r="AE764" s="2710"/>
      <c r="AF764" s="2710"/>
      <c r="AG764" s="2710"/>
      <c r="AH764" s="2710"/>
      <c r="AI764" s="2710"/>
      <c r="AJ764" s="2710"/>
      <c r="AK764" s="2710"/>
      <c r="AL764" s="2710"/>
      <c r="AM764" s="2710"/>
      <c r="AN764" s="2710"/>
      <c r="AO764" s="2710"/>
      <c r="AP764" s="2710"/>
      <c r="AQ764" s="2710"/>
      <c r="AR764" s="2710"/>
      <c r="AS764" s="2710"/>
      <c r="AT764" s="2710"/>
      <c r="AU764" s="2710"/>
      <c r="AV764" s="2710"/>
      <c r="AW764" s="2710"/>
      <c r="AX764" s="2710"/>
      <c r="AY764" s="2710"/>
      <c r="AZ764" s="2710"/>
      <c r="BA764" s="2710"/>
      <c r="BB764" s="2710"/>
      <c r="BC764" s="2710"/>
      <c r="BD764" s="2710"/>
      <c r="BE764" s="2710"/>
      <c r="BF764" s="2710"/>
      <c r="BG764" s="2710"/>
      <c r="BH764" s="2710"/>
      <c r="BI764" s="2710"/>
      <c r="BJ764" s="2710"/>
      <c r="BK764" s="2710"/>
      <c r="BL764" s="2710"/>
      <c r="BM764" s="2710"/>
      <c r="BN764" s="2710"/>
      <c r="BO764" s="2710"/>
      <c r="BP764" s="2710"/>
      <c r="BQ764" s="2710"/>
      <c r="BR764" s="2710"/>
      <c r="BS764" s="2710"/>
      <c r="BT764" s="2710"/>
    </row>
    <row r="765" spans="1:72" x14ac:dyDescent="0.25">
      <c r="A765" s="2710"/>
      <c r="B765" s="2710"/>
      <c r="C765" s="2710"/>
      <c r="D765" s="2710"/>
      <c r="E765" s="2710"/>
      <c r="F765" s="2710"/>
      <c r="G765" s="2710"/>
      <c r="H765" s="2710"/>
      <c r="I765" s="2710"/>
      <c r="J765" s="2710"/>
      <c r="K765" s="2710"/>
      <c r="L765" s="2710"/>
      <c r="M765" s="2710"/>
      <c r="N765" s="2710"/>
      <c r="O765" s="2710"/>
      <c r="P765" s="2710"/>
      <c r="Q765" s="2710"/>
      <c r="R765" s="2710"/>
      <c r="S765" s="2710"/>
      <c r="T765" s="2710"/>
      <c r="U765" s="2710"/>
      <c r="V765" s="2710"/>
      <c r="W765" s="2710"/>
      <c r="X765" s="2710"/>
      <c r="Y765" s="2710"/>
      <c r="Z765" s="2710"/>
      <c r="AA765" s="2710"/>
      <c r="AB765" s="2710"/>
      <c r="AC765" s="2710"/>
      <c r="AD765" s="2710"/>
      <c r="AE765" s="2710"/>
      <c r="AF765" s="2710"/>
      <c r="AG765" s="2710"/>
      <c r="AH765" s="2710"/>
      <c r="AI765" s="2710"/>
      <c r="AJ765" s="2710"/>
      <c r="AK765" s="2710"/>
      <c r="AL765" s="2710"/>
      <c r="AM765" s="2710"/>
      <c r="AN765" s="2710"/>
      <c r="AO765" s="2710"/>
      <c r="AP765" s="2710"/>
      <c r="AQ765" s="2710"/>
      <c r="AR765" s="2710"/>
      <c r="AS765" s="2710"/>
      <c r="AT765" s="2710"/>
      <c r="AU765" s="2710"/>
      <c r="AV765" s="2710"/>
      <c r="AW765" s="2710"/>
      <c r="AX765" s="2710"/>
      <c r="AY765" s="2710"/>
      <c r="AZ765" s="2710"/>
      <c r="BA765" s="2710"/>
      <c r="BB765" s="2710"/>
      <c r="BC765" s="2710"/>
      <c r="BD765" s="2710"/>
      <c r="BE765" s="2710"/>
      <c r="BF765" s="2710"/>
      <c r="BG765" s="2710"/>
      <c r="BH765" s="2710"/>
      <c r="BI765" s="2710"/>
      <c r="BJ765" s="2710"/>
      <c r="BK765" s="2710"/>
      <c r="BL765" s="2710"/>
      <c r="BM765" s="2710"/>
      <c r="BN765" s="2710"/>
      <c r="BO765" s="2710"/>
      <c r="BP765" s="2710"/>
      <c r="BQ765" s="2710"/>
      <c r="BR765" s="2710"/>
      <c r="BS765" s="2710"/>
      <c r="BT765" s="2710"/>
    </row>
    <row r="766" spans="1:72" x14ac:dyDescent="0.25">
      <c r="A766" s="2710"/>
      <c r="B766" s="2710"/>
      <c r="C766" s="2710"/>
      <c r="D766" s="2710"/>
      <c r="E766" s="2710"/>
      <c r="F766" s="2710"/>
      <c r="G766" s="2710"/>
      <c r="H766" s="2710"/>
      <c r="I766" s="2710"/>
      <c r="J766" s="2710"/>
      <c r="K766" s="2710"/>
      <c r="L766" s="2710"/>
      <c r="M766" s="2710"/>
      <c r="N766" s="2710"/>
      <c r="O766" s="2710"/>
      <c r="P766" s="2710"/>
      <c r="Q766" s="2710"/>
      <c r="R766" s="2710"/>
      <c r="S766" s="2710"/>
      <c r="T766" s="2710"/>
      <c r="U766" s="2710"/>
      <c r="V766" s="2710"/>
      <c r="W766" s="2710"/>
      <c r="X766" s="2710"/>
      <c r="Y766" s="2710"/>
      <c r="Z766" s="2710"/>
      <c r="AA766" s="2710"/>
      <c r="AB766" s="2710"/>
      <c r="AC766" s="2710"/>
      <c r="AD766" s="2710"/>
      <c r="AE766" s="2710"/>
      <c r="AF766" s="2710"/>
      <c r="AG766" s="2710"/>
      <c r="AH766" s="2710"/>
      <c r="AI766" s="2710"/>
      <c r="AJ766" s="2710"/>
      <c r="AK766" s="2710"/>
      <c r="AL766" s="2710"/>
      <c r="AM766" s="2710"/>
      <c r="AN766" s="2710"/>
      <c r="AO766" s="2710"/>
      <c r="AP766" s="2710"/>
      <c r="AQ766" s="2710"/>
      <c r="AR766" s="2710"/>
      <c r="AS766" s="2710"/>
      <c r="AT766" s="2710"/>
      <c r="AU766" s="2710"/>
      <c r="AV766" s="2710"/>
      <c r="AW766" s="2710"/>
      <c r="AX766" s="2710"/>
      <c r="AY766" s="2710"/>
      <c r="AZ766" s="2710"/>
      <c r="BA766" s="2710"/>
      <c r="BB766" s="2710"/>
      <c r="BC766" s="2710"/>
      <c r="BD766" s="2710"/>
      <c r="BE766" s="2710"/>
      <c r="BF766" s="2710"/>
      <c r="BG766" s="2710"/>
      <c r="BH766" s="2710"/>
      <c r="BI766" s="2710"/>
      <c r="BJ766" s="2710"/>
      <c r="BK766" s="2710"/>
      <c r="BL766" s="2710"/>
      <c r="BM766" s="2710"/>
      <c r="BN766" s="2710"/>
      <c r="BO766" s="2710"/>
      <c r="BP766" s="2710"/>
      <c r="BQ766" s="2710"/>
      <c r="BR766" s="2710"/>
      <c r="BS766" s="2710"/>
      <c r="BT766" s="2710"/>
    </row>
    <row r="767" spans="1:72" x14ac:dyDescent="0.25">
      <c r="A767" s="2710"/>
      <c r="B767" s="2710"/>
      <c r="C767" s="2710"/>
      <c r="D767" s="2710"/>
      <c r="E767" s="2710"/>
      <c r="F767" s="2710"/>
      <c r="G767" s="2710"/>
      <c r="H767" s="2710"/>
      <c r="I767" s="2710"/>
      <c r="J767" s="2710"/>
      <c r="K767" s="2710"/>
      <c r="L767" s="2710"/>
      <c r="M767" s="2710"/>
      <c r="N767" s="2710"/>
      <c r="O767" s="2710"/>
      <c r="P767" s="2710"/>
      <c r="Q767" s="2710"/>
      <c r="R767" s="2710"/>
      <c r="S767" s="2710"/>
      <c r="T767" s="2710"/>
      <c r="U767" s="2710"/>
      <c r="V767" s="2710"/>
      <c r="W767" s="2710"/>
      <c r="X767" s="2710"/>
      <c r="Y767" s="2710"/>
      <c r="Z767" s="2710"/>
      <c r="AA767" s="2710"/>
      <c r="AB767" s="2710"/>
      <c r="AC767" s="2710"/>
      <c r="AD767" s="2710"/>
      <c r="AE767" s="2710"/>
      <c r="AF767" s="2710"/>
      <c r="AG767" s="2710"/>
      <c r="AH767" s="2710"/>
      <c r="AI767" s="2710"/>
      <c r="AJ767" s="2710"/>
      <c r="AK767" s="2710"/>
      <c r="AL767" s="2710"/>
      <c r="AM767" s="2710"/>
      <c r="AN767" s="2710"/>
      <c r="AO767" s="2710"/>
      <c r="AP767" s="2710"/>
      <c r="AQ767" s="2710"/>
      <c r="AR767" s="2710"/>
      <c r="AS767" s="2710"/>
      <c r="AT767" s="2710"/>
      <c r="AU767" s="2710"/>
      <c r="AV767" s="2710"/>
      <c r="AW767" s="2710"/>
      <c r="AX767" s="2710"/>
      <c r="AY767" s="2710"/>
      <c r="AZ767" s="2710"/>
      <c r="BA767" s="2710"/>
      <c r="BB767" s="2710"/>
      <c r="BC767" s="2710"/>
      <c r="BD767" s="2710"/>
      <c r="BE767" s="2710"/>
      <c r="BF767" s="2710"/>
      <c r="BG767" s="2710"/>
      <c r="BH767" s="2710"/>
      <c r="BI767" s="2710"/>
      <c r="BJ767" s="2710"/>
      <c r="BK767" s="2710"/>
      <c r="BL767" s="2710"/>
      <c r="BM767" s="2710"/>
      <c r="BN767" s="2710"/>
      <c r="BO767" s="2710"/>
      <c r="BP767" s="2710"/>
      <c r="BQ767" s="2710"/>
      <c r="BR767" s="2710"/>
      <c r="BS767" s="2710"/>
      <c r="BT767" s="2710"/>
    </row>
    <row r="768" spans="1:72" x14ac:dyDescent="0.25">
      <c r="A768" s="2710"/>
      <c r="B768" s="2710"/>
      <c r="C768" s="2710"/>
      <c r="D768" s="2710"/>
      <c r="E768" s="2710"/>
      <c r="F768" s="2710"/>
      <c r="G768" s="2710"/>
      <c r="H768" s="2710"/>
      <c r="I768" s="2710"/>
      <c r="J768" s="2710"/>
      <c r="K768" s="2710"/>
      <c r="L768" s="2710"/>
      <c r="M768" s="2710"/>
      <c r="N768" s="2710"/>
      <c r="O768" s="2710"/>
      <c r="P768" s="2710"/>
      <c r="Q768" s="2710"/>
      <c r="R768" s="2710"/>
      <c r="S768" s="2710"/>
      <c r="T768" s="2710"/>
      <c r="U768" s="2710"/>
      <c r="V768" s="2710"/>
      <c r="W768" s="2710"/>
      <c r="X768" s="2710"/>
      <c r="Y768" s="2710"/>
      <c r="Z768" s="2710"/>
      <c r="AA768" s="2710"/>
      <c r="AB768" s="2710"/>
      <c r="AC768" s="2710"/>
      <c r="AD768" s="2710"/>
      <c r="AE768" s="2710"/>
      <c r="AF768" s="2710"/>
      <c r="AG768" s="2710"/>
      <c r="AH768" s="2710"/>
      <c r="AI768" s="2710"/>
      <c r="AJ768" s="2710"/>
      <c r="AK768" s="2710"/>
      <c r="AL768" s="2710"/>
      <c r="AM768" s="2710"/>
      <c r="AN768" s="2710"/>
      <c r="AO768" s="2710"/>
      <c r="AP768" s="2710"/>
      <c r="AQ768" s="2710"/>
      <c r="AR768" s="2710"/>
      <c r="AS768" s="2710"/>
      <c r="AT768" s="2710"/>
      <c r="AU768" s="2710"/>
      <c r="AV768" s="2710"/>
      <c r="AW768" s="2710"/>
      <c r="AX768" s="2710"/>
      <c r="AY768" s="2710"/>
      <c r="AZ768" s="2710"/>
      <c r="BA768" s="2710"/>
      <c r="BB768" s="2710"/>
      <c r="BC768" s="2710"/>
      <c r="BD768" s="2710"/>
      <c r="BE768" s="2710"/>
      <c r="BF768" s="2710"/>
      <c r="BG768" s="2710"/>
      <c r="BH768" s="2710"/>
      <c r="BI768" s="2710"/>
      <c r="BJ768" s="2710"/>
      <c r="BK768" s="2710"/>
      <c r="BL768" s="2710"/>
      <c r="BM768" s="2710"/>
      <c r="BN768" s="2710"/>
      <c r="BO768" s="2710"/>
      <c r="BP768" s="2710"/>
      <c r="BQ768" s="2710"/>
      <c r="BR768" s="2710"/>
      <c r="BS768" s="2710"/>
      <c r="BT768" s="2710"/>
    </row>
    <row r="769" spans="1:72" x14ac:dyDescent="0.25">
      <c r="A769" s="2710"/>
      <c r="B769" s="2710"/>
      <c r="C769" s="2710"/>
      <c r="D769" s="2710"/>
      <c r="E769" s="2710"/>
      <c r="F769" s="2710"/>
      <c r="G769" s="2710"/>
      <c r="H769" s="2710"/>
      <c r="I769" s="2710"/>
      <c r="J769" s="2710"/>
      <c r="K769" s="2710"/>
      <c r="L769" s="2710"/>
      <c r="M769" s="2710"/>
      <c r="N769" s="2710"/>
      <c r="O769" s="2710"/>
      <c r="P769" s="2710"/>
      <c r="Q769" s="2710"/>
      <c r="R769" s="2710"/>
      <c r="S769" s="2710"/>
      <c r="T769" s="2710"/>
      <c r="U769" s="2710"/>
      <c r="V769" s="2710"/>
      <c r="W769" s="2710"/>
      <c r="X769" s="2710"/>
      <c r="Y769" s="2710"/>
      <c r="Z769" s="2710"/>
      <c r="AA769" s="2710"/>
      <c r="AB769" s="2710"/>
      <c r="AC769" s="2710"/>
      <c r="AD769" s="2710"/>
      <c r="AE769" s="2710"/>
      <c r="AF769" s="2710"/>
      <c r="AG769" s="2710"/>
      <c r="AH769" s="2710"/>
      <c r="AI769" s="2710"/>
      <c r="AJ769" s="2710"/>
      <c r="AK769" s="2710"/>
      <c r="AL769" s="2710"/>
      <c r="AM769" s="2710"/>
      <c r="AN769" s="2710"/>
      <c r="AO769" s="2710"/>
      <c r="AP769" s="2710"/>
      <c r="AQ769" s="2710"/>
      <c r="AR769" s="2710"/>
      <c r="AS769" s="2710"/>
      <c r="AT769" s="2710"/>
      <c r="AU769" s="2710"/>
      <c r="AV769" s="2710"/>
      <c r="AW769" s="2710"/>
      <c r="AX769" s="2710"/>
      <c r="AY769" s="2710"/>
      <c r="AZ769" s="2710"/>
      <c r="BA769" s="2710"/>
      <c r="BB769" s="2710"/>
      <c r="BC769" s="2710"/>
      <c r="BD769" s="2710"/>
      <c r="BE769" s="2710"/>
      <c r="BF769" s="2710"/>
      <c r="BG769" s="2710"/>
      <c r="BH769" s="2710"/>
      <c r="BI769" s="2710"/>
      <c r="BJ769" s="2710"/>
      <c r="BK769" s="2710"/>
      <c r="BL769" s="2710"/>
      <c r="BM769" s="2710"/>
      <c r="BN769" s="2710"/>
      <c r="BO769" s="2710"/>
      <c r="BP769" s="2710"/>
      <c r="BQ769" s="2710"/>
      <c r="BR769" s="2710"/>
      <c r="BS769" s="2710"/>
      <c r="BT769" s="2710"/>
    </row>
    <row r="770" spans="1:72" x14ac:dyDescent="0.25">
      <c r="A770" s="2710"/>
      <c r="B770" s="2710"/>
      <c r="C770" s="2710"/>
      <c r="D770" s="2710"/>
      <c r="E770" s="2710"/>
      <c r="F770" s="2710"/>
      <c r="G770" s="2710"/>
      <c r="H770" s="2710"/>
      <c r="I770" s="2710"/>
      <c r="J770" s="2710"/>
      <c r="K770" s="2710"/>
      <c r="L770" s="2710"/>
      <c r="M770" s="2710"/>
      <c r="N770" s="2710"/>
      <c r="O770" s="2710"/>
      <c r="P770" s="2710"/>
      <c r="Q770" s="2710"/>
      <c r="R770" s="2710"/>
      <c r="S770" s="2710"/>
      <c r="T770" s="2710"/>
      <c r="U770" s="2710"/>
      <c r="V770" s="2710"/>
      <c r="W770" s="2710"/>
      <c r="X770" s="2710"/>
      <c r="Y770" s="2710"/>
      <c r="Z770" s="2710"/>
      <c r="AA770" s="2710"/>
      <c r="AB770" s="2710"/>
      <c r="AC770" s="2710"/>
      <c r="AD770" s="2710"/>
      <c r="AE770" s="2710"/>
      <c r="AF770" s="2710"/>
      <c r="AG770" s="2710"/>
      <c r="AH770" s="2710"/>
      <c r="AI770" s="2710"/>
      <c r="AJ770" s="2710"/>
      <c r="AK770" s="2710"/>
      <c r="AL770" s="2710"/>
      <c r="AM770" s="2710"/>
      <c r="AN770" s="2710"/>
      <c r="AO770" s="2710"/>
      <c r="AP770" s="2710"/>
      <c r="AQ770" s="2710"/>
      <c r="AR770" s="2710"/>
      <c r="AS770" s="2710"/>
      <c r="AT770" s="2710"/>
      <c r="AU770" s="2710"/>
      <c r="AV770" s="2710"/>
      <c r="AW770" s="2710"/>
      <c r="AX770" s="2710"/>
      <c r="AY770" s="2710"/>
      <c r="AZ770" s="2710"/>
      <c r="BA770" s="2710"/>
      <c r="BB770" s="2710"/>
      <c r="BC770" s="2710"/>
      <c r="BD770" s="2710"/>
      <c r="BE770" s="2710"/>
      <c r="BF770" s="2710"/>
      <c r="BG770" s="2710"/>
      <c r="BH770" s="2710"/>
      <c r="BI770" s="2710"/>
      <c r="BJ770" s="2710"/>
      <c r="BK770" s="2710"/>
      <c r="BL770" s="2710"/>
      <c r="BM770" s="2710"/>
      <c r="BN770" s="2710"/>
      <c r="BO770" s="2710"/>
      <c r="BP770" s="2710"/>
      <c r="BQ770" s="2710"/>
      <c r="BR770" s="2710"/>
      <c r="BS770" s="2710"/>
      <c r="BT770" s="2710"/>
    </row>
    <row r="771" spans="1:72" x14ac:dyDescent="0.25">
      <c r="A771" s="2710"/>
      <c r="B771" s="2710"/>
      <c r="C771" s="2710"/>
      <c r="D771" s="2710"/>
      <c r="E771" s="2710"/>
      <c r="F771" s="2710"/>
      <c r="G771" s="2710"/>
      <c r="H771" s="2710"/>
      <c r="I771" s="2710"/>
      <c r="J771" s="2710"/>
      <c r="K771" s="2710"/>
      <c r="L771" s="2710"/>
      <c r="M771" s="2710"/>
      <c r="N771" s="2710"/>
      <c r="O771" s="2710"/>
      <c r="P771" s="2710"/>
      <c r="Q771" s="2710"/>
      <c r="R771" s="2710"/>
      <c r="S771" s="2710"/>
      <c r="T771" s="2710"/>
      <c r="U771" s="2710"/>
      <c r="V771" s="2710"/>
      <c r="W771" s="2710"/>
      <c r="X771" s="2710"/>
      <c r="Y771" s="2710"/>
      <c r="Z771" s="2710"/>
      <c r="AA771" s="2710"/>
      <c r="AB771" s="2710"/>
      <c r="AC771" s="2710"/>
      <c r="AD771" s="2710"/>
      <c r="AE771" s="2710"/>
      <c r="AF771" s="2710"/>
      <c r="AG771" s="2710"/>
      <c r="AH771" s="2710"/>
      <c r="AI771" s="2710"/>
      <c r="AJ771" s="2710"/>
      <c r="AK771" s="2710"/>
      <c r="AL771" s="2710"/>
      <c r="AM771" s="2710"/>
      <c r="AN771" s="2710"/>
      <c r="AO771" s="2710"/>
      <c r="AP771" s="2710"/>
      <c r="AQ771" s="2710"/>
      <c r="AR771" s="2710"/>
      <c r="AS771" s="2710"/>
      <c r="AT771" s="2710"/>
      <c r="AU771" s="2710"/>
      <c r="AV771" s="2710"/>
      <c r="AW771" s="2710"/>
      <c r="AX771" s="2710"/>
      <c r="AY771" s="2710"/>
      <c r="AZ771" s="2710"/>
      <c r="BA771" s="2710"/>
      <c r="BB771" s="2710"/>
      <c r="BC771" s="2710"/>
      <c r="BD771" s="2710"/>
      <c r="BE771" s="2710"/>
      <c r="BF771" s="2710"/>
      <c r="BG771" s="2710"/>
      <c r="BH771" s="2710"/>
      <c r="BI771" s="2710"/>
      <c r="BJ771" s="2710"/>
      <c r="BK771" s="2710"/>
      <c r="BL771" s="2710"/>
      <c r="BM771" s="2710"/>
      <c r="BN771" s="2710"/>
      <c r="BO771" s="2710"/>
      <c r="BP771" s="2710"/>
      <c r="BQ771" s="2710"/>
      <c r="BR771" s="2710"/>
      <c r="BS771" s="2710"/>
      <c r="BT771" s="2710"/>
    </row>
    <row r="772" spans="1:72" x14ac:dyDescent="0.25">
      <c r="A772" s="2710"/>
      <c r="B772" s="2710"/>
      <c r="C772" s="2710"/>
      <c r="D772" s="2710"/>
      <c r="E772" s="2710"/>
      <c r="F772" s="2710"/>
      <c r="G772" s="2710"/>
      <c r="H772" s="2710"/>
      <c r="I772" s="2710"/>
      <c r="J772" s="2710"/>
      <c r="K772" s="2710"/>
      <c r="L772" s="2710"/>
      <c r="M772" s="2710"/>
      <c r="N772" s="2710"/>
      <c r="O772" s="2710"/>
      <c r="P772" s="2710"/>
      <c r="Q772" s="2710"/>
      <c r="R772" s="2710"/>
      <c r="S772" s="2710"/>
      <c r="T772" s="2710"/>
      <c r="U772" s="2710"/>
      <c r="V772" s="2710"/>
      <c r="W772" s="2710"/>
      <c r="X772" s="2710"/>
      <c r="Y772" s="2710"/>
      <c r="Z772" s="2710"/>
      <c r="AA772" s="2710"/>
      <c r="AB772" s="2710"/>
      <c r="AC772" s="2710"/>
      <c r="AD772" s="2710"/>
      <c r="AE772" s="2710"/>
      <c r="AF772" s="2710"/>
      <c r="AG772" s="2710"/>
      <c r="AH772" s="2710"/>
      <c r="AI772" s="2710"/>
      <c r="AJ772" s="2710"/>
      <c r="AK772" s="2710"/>
      <c r="AL772" s="2710"/>
      <c r="AM772" s="2710"/>
      <c r="AN772" s="2710"/>
      <c r="AO772" s="2710"/>
      <c r="AP772" s="2710"/>
      <c r="AQ772" s="2710"/>
      <c r="AR772" s="2710"/>
      <c r="AS772" s="2710"/>
      <c r="AT772" s="2710"/>
      <c r="AU772" s="2710"/>
      <c r="AV772" s="2710"/>
      <c r="AW772" s="2710"/>
      <c r="AX772" s="2710"/>
      <c r="AY772" s="2710"/>
      <c r="AZ772" s="2710"/>
      <c r="BA772" s="2710"/>
      <c r="BB772" s="2710"/>
      <c r="BC772" s="2710"/>
      <c r="BD772" s="2710"/>
      <c r="BE772" s="2710"/>
      <c r="BF772" s="2710"/>
      <c r="BG772" s="2710"/>
      <c r="BH772" s="2710"/>
      <c r="BI772" s="2710"/>
      <c r="BJ772" s="2710"/>
      <c r="BK772" s="2710"/>
      <c r="BL772" s="2710"/>
      <c r="BM772" s="2710"/>
      <c r="BN772" s="2710"/>
      <c r="BO772" s="2710"/>
      <c r="BP772" s="2710"/>
      <c r="BQ772" s="2710"/>
      <c r="BR772" s="2710"/>
      <c r="BS772" s="2710"/>
      <c r="BT772" s="2710"/>
    </row>
    <row r="773" spans="1:72" x14ac:dyDescent="0.25">
      <c r="A773" s="2710"/>
      <c r="B773" s="2710"/>
      <c r="C773" s="2710"/>
      <c r="D773" s="2710"/>
      <c r="E773" s="2710"/>
      <c r="F773" s="2710"/>
      <c r="G773" s="2710"/>
      <c r="H773" s="2710"/>
      <c r="I773" s="2710"/>
      <c r="J773" s="2710"/>
      <c r="K773" s="2710"/>
      <c r="L773" s="2710"/>
      <c r="M773" s="2710"/>
      <c r="N773" s="2710"/>
      <c r="O773" s="2710"/>
      <c r="P773" s="2710"/>
      <c r="Q773" s="2710"/>
      <c r="R773" s="2710"/>
      <c r="S773" s="2710"/>
      <c r="T773" s="2710"/>
      <c r="U773" s="2710"/>
      <c r="V773" s="2710"/>
      <c r="W773" s="2710"/>
      <c r="X773" s="2710"/>
      <c r="Y773" s="2710"/>
      <c r="Z773" s="2710"/>
      <c r="AA773" s="2710"/>
      <c r="AB773" s="2710"/>
      <c r="AC773" s="2710"/>
      <c r="AD773" s="2710"/>
      <c r="AE773" s="2710"/>
      <c r="AF773" s="2710"/>
      <c r="AG773" s="2710"/>
      <c r="AH773" s="2710"/>
      <c r="AI773" s="2710"/>
      <c r="AJ773" s="2710"/>
      <c r="AK773" s="2710"/>
      <c r="AL773" s="2710"/>
      <c r="AM773" s="2710"/>
      <c r="AN773" s="2710"/>
      <c r="AO773" s="2710"/>
      <c r="AP773" s="2710"/>
      <c r="AQ773" s="2710"/>
      <c r="AR773" s="2710"/>
      <c r="AS773" s="2710"/>
      <c r="AT773" s="2710"/>
      <c r="AU773" s="2710"/>
      <c r="AV773" s="2710"/>
      <c r="AW773" s="2710"/>
      <c r="AX773" s="2710"/>
      <c r="AY773" s="2710"/>
      <c r="AZ773" s="2710"/>
      <c r="BA773" s="2710"/>
      <c r="BB773" s="2710"/>
      <c r="BC773" s="2710"/>
      <c r="BD773" s="2710"/>
      <c r="BE773" s="2710"/>
      <c r="BF773" s="2710"/>
      <c r="BG773" s="2710"/>
      <c r="BH773" s="2710"/>
      <c r="BI773" s="2710"/>
      <c r="BJ773" s="2710"/>
      <c r="BK773" s="2710"/>
      <c r="BL773" s="2710"/>
      <c r="BM773" s="2710"/>
      <c r="BN773" s="2710"/>
      <c r="BO773" s="2710"/>
      <c r="BP773" s="2710"/>
      <c r="BQ773" s="2710"/>
      <c r="BR773" s="2710"/>
      <c r="BS773" s="2710"/>
      <c r="BT773" s="2710"/>
    </row>
    <row r="774" spans="1:72" x14ac:dyDescent="0.25">
      <c r="A774" s="2710"/>
      <c r="B774" s="2710"/>
      <c r="C774" s="2710"/>
      <c r="D774" s="2710"/>
      <c r="E774" s="2710"/>
      <c r="F774" s="2710"/>
      <c r="G774" s="2710"/>
      <c r="H774" s="2710"/>
      <c r="I774" s="2710"/>
      <c r="J774" s="2710"/>
      <c r="K774" s="2710"/>
      <c r="L774" s="2710"/>
      <c r="M774" s="2710"/>
      <c r="N774" s="2710"/>
      <c r="O774" s="2710"/>
      <c r="P774" s="2710"/>
      <c r="Q774" s="2710"/>
      <c r="R774" s="2710"/>
      <c r="S774" s="2710"/>
      <c r="T774" s="2710"/>
      <c r="U774" s="2710"/>
      <c r="V774" s="2710"/>
      <c r="W774" s="2710"/>
      <c r="X774" s="2710"/>
      <c r="Y774" s="2710"/>
      <c r="Z774" s="2710"/>
      <c r="AA774" s="2710"/>
      <c r="AB774" s="2710"/>
      <c r="AC774" s="2710"/>
      <c r="AD774" s="2710"/>
      <c r="AE774" s="2710"/>
      <c r="AF774" s="2710"/>
      <c r="AG774" s="2710"/>
      <c r="AH774" s="2710"/>
      <c r="AI774" s="2710"/>
      <c r="AJ774" s="2710"/>
      <c r="AK774" s="2710"/>
      <c r="AL774" s="2710"/>
      <c r="AM774" s="2710"/>
      <c r="AN774" s="2710"/>
      <c r="AO774" s="2710"/>
      <c r="AP774" s="2710"/>
      <c r="AQ774" s="2710"/>
      <c r="AR774" s="2710"/>
      <c r="AS774" s="2710"/>
      <c r="AT774" s="2710"/>
      <c r="AU774" s="2710"/>
      <c r="AV774" s="2710"/>
      <c r="AW774" s="2710"/>
      <c r="AX774" s="2710"/>
      <c r="AY774" s="2710"/>
      <c r="AZ774" s="2710"/>
      <c r="BA774" s="2710"/>
      <c r="BB774" s="2710"/>
      <c r="BC774" s="2710"/>
      <c r="BD774" s="2710"/>
      <c r="BE774" s="2710"/>
      <c r="BF774" s="2710"/>
      <c r="BG774" s="2710"/>
      <c r="BH774" s="2710"/>
      <c r="BI774" s="2710"/>
      <c r="BJ774" s="2710"/>
      <c r="BK774" s="2710"/>
      <c r="BL774" s="2710"/>
      <c r="BM774" s="2710"/>
      <c r="BN774" s="2710"/>
      <c r="BO774" s="2710"/>
      <c r="BP774" s="2710"/>
      <c r="BQ774" s="2710"/>
      <c r="BR774" s="2710"/>
      <c r="BS774" s="2710"/>
      <c r="BT774" s="2710"/>
    </row>
    <row r="775" spans="1:72" x14ac:dyDescent="0.25">
      <c r="A775" s="2710"/>
      <c r="B775" s="2710"/>
      <c r="C775" s="2710"/>
      <c r="D775" s="2710"/>
      <c r="E775" s="2710"/>
      <c r="F775" s="2710"/>
      <c r="G775" s="2710"/>
      <c r="H775" s="2710"/>
      <c r="I775" s="2710"/>
      <c r="J775" s="2710"/>
      <c r="K775" s="2710"/>
      <c r="L775" s="2710"/>
      <c r="M775" s="2710"/>
      <c r="N775" s="2710"/>
      <c r="O775" s="2710"/>
      <c r="P775" s="2710"/>
      <c r="Q775" s="2710"/>
      <c r="R775" s="2710"/>
      <c r="S775" s="2710"/>
      <c r="T775" s="2710"/>
      <c r="U775" s="2710"/>
      <c r="V775" s="2710"/>
      <c r="W775" s="2710"/>
      <c r="X775" s="2710"/>
      <c r="Y775" s="2710"/>
      <c r="Z775" s="2710"/>
      <c r="AA775" s="2710"/>
      <c r="AB775" s="2710"/>
      <c r="AC775" s="2710"/>
      <c r="AD775" s="2710"/>
      <c r="AE775" s="2710"/>
      <c r="AF775" s="2710"/>
      <c r="AG775" s="2710"/>
      <c r="AH775" s="2710"/>
      <c r="AI775" s="2710"/>
      <c r="AJ775" s="2710"/>
      <c r="AK775" s="2710"/>
      <c r="AL775" s="2710"/>
      <c r="AM775" s="2710"/>
      <c r="AN775" s="2710"/>
      <c r="AO775" s="2710"/>
      <c r="AP775" s="2710"/>
      <c r="AQ775" s="2710"/>
      <c r="AR775" s="2710"/>
      <c r="AS775" s="2710"/>
      <c r="AT775" s="2710"/>
      <c r="AU775" s="2710"/>
      <c r="AV775" s="2710"/>
      <c r="AW775" s="2710"/>
      <c r="AX775" s="2710"/>
      <c r="AY775" s="2710"/>
      <c r="AZ775" s="2710"/>
      <c r="BA775" s="2710"/>
      <c r="BB775" s="2710"/>
      <c r="BC775" s="2710"/>
      <c r="BD775" s="2710"/>
      <c r="BE775" s="2710"/>
      <c r="BF775" s="2710"/>
      <c r="BG775" s="2710"/>
      <c r="BH775" s="2710"/>
      <c r="BI775" s="2710"/>
      <c r="BJ775" s="2710"/>
      <c r="BK775" s="2710"/>
      <c r="BL775" s="2710"/>
      <c r="BM775" s="2710"/>
      <c r="BN775" s="2710"/>
      <c r="BO775" s="2710"/>
      <c r="BP775" s="2710"/>
      <c r="BQ775" s="2710"/>
      <c r="BR775" s="2710"/>
      <c r="BS775" s="2710"/>
      <c r="BT775" s="2710"/>
    </row>
    <row r="776" spans="1:72" x14ac:dyDescent="0.25">
      <c r="A776" s="2710"/>
      <c r="B776" s="2710"/>
      <c r="C776" s="2710"/>
      <c r="D776" s="2710"/>
      <c r="E776" s="2710"/>
      <c r="F776" s="2710"/>
      <c r="G776" s="2710"/>
      <c r="H776" s="2710"/>
      <c r="I776" s="2710"/>
      <c r="J776" s="2710"/>
      <c r="K776" s="2710"/>
      <c r="L776" s="2710"/>
      <c r="M776" s="2710"/>
      <c r="N776" s="2710"/>
      <c r="O776" s="2710"/>
      <c r="P776" s="2710"/>
      <c r="Q776" s="2710"/>
      <c r="R776" s="2710"/>
      <c r="S776" s="2710"/>
      <c r="T776" s="2710"/>
      <c r="U776" s="2710"/>
      <c r="V776" s="2710"/>
      <c r="W776" s="2710"/>
      <c r="X776" s="2710"/>
      <c r="Y776" s="2710"/>
      <c r="Z776" s="2710"/>
      <c r="AA776" s="2710"/>
      <c r="AB776" s="2710"/>
      <c r="AC776" s="2710"/>
      <c r="AD776" s="2710"/>
      <c r="AE776" s="2710"/>
      <c r="AF776" s="2710"/>
      <c r="AG776" s="2710"/>
      <c r="AH776" s="2710"/>
      <c r="AI776" s="2710"/>
      <c r="AJ776" s="2710"/>
      <c r="AK776" s="2710"/>
      <c r="AL776" s="2710"/>
      <c r="AM776" s="2710"/>
      <c r="AN776" s="2710"/>
      <c r="AO776" s="2710"/>
      <c r="AP776" s="2710"/>
      <c r="AQ776" s="2710"/>
      <c r="AR776" s="2710"/>
      <c r="AS776" s="2710"/>
      <c r="AT776" s="2710"/>
      <c r="AU776" s="2710"/>
      <c r="AV776" s="2710"/>
      <c r="AW776" s="2710"/>
      <c r="AX776" s="2710"/>
      <c r="AY776" s="2710"/>
      <c r="AZ776" s="2710"/>
      <c r="BA776" s="2710"/>
      <c r="BB776" s="2710"/>
      <c r="BC776" s="2710"/>
      <c r="BD776" s="2710"/>
      <c r="BE776" s="2710"/>
      <c r="BF776" s="2710"/>
      <c r="BG776" s="2710"/>
      <c r="BH776" s="2710"/>
      <c r="BI776" s="2710"/>
      <c r="BJ776" s="2710"/>
      <c r="BK776" s="2710"/>
      <c r="BL776" s="2710"/>
      <c r="BM776" s="2710"/>
      <c r="BN776" s="2710"/>
      <c r="BO776" s="2710"/>
      <c r="BP776" s="2710"/>
      <c r="BQ776" s="2710"/>
      <c r="BR776" s="2710"/>
      <c r="BS776" s="2710"/>
      <c r="BT776" s="2710"/>
    </row>
    <row r="777" spans="1:72" x14ac:dyDescent="0.25">
      <c r="A777" s="2710"/>
      <c r="B777" s="2710"/>
      <c r="C777" s="2710"/>
      <c r="D777" s="2710"/>
      <c r="E777" s="2710"/>
      <c r="F777" s="2710"/>
      <c r="G777" s="2710"/>
      <c r="H777" s="2710"/>
      <c r="I777" s="2710"/>
      <c r="J777" s="2710"/>
      <c r="K777" s="2710"/>
      <c r="L777" s="2710"/>
      <c r="M777" s="2710"/>
      <c r="N777" s="2710"/>
      <c r="O777" s="2710"/>
      <c r="P777" s="2710"/>
      <c r="Q777" s="2710"/>
      <c r="R777" s="2710"/>
      <c r="S777" s="2710"/>
      <c r="T777" s="2710"/>
      <c r="U777" s="2710"/>
      <c r="V777" s="2710"/>
      <c r="W777" s="2710"/>
      <c r="X777" s="2710"/>
      <c r="Y777" s="2710"/>
      <c r="Z777" s="2710"/>
      <c r="AA777" s="2710"/>
      <c r="AB777" s="2710"/>
      <c r="AC777" s="2710"/>
      <c r="AD777" s="2710"/>
      <c r="AE777" s="2710"/>
      <c r="AF777" s="2710"/>
      <c r="AG777" s="2710"/>
      <c r="AH777" s="2710"/>
      <c r="AI777" s="2710"/>
      <c r="AJ777" s="2710"/>
      <c r="AK777" s="2710"/>
      <c r="AL777" s="2710"/>
      <c r="AM777" s="2710"/>
      <c r="AN777" s="2710"/>
      <c r="AO777" s="2710"/>
      <c r="AP777" s="2710"/>
      <c r="AQ777" s="2710"/>
      <c r="AR777" s="2710"/>
      <c r="AS777" s="2710"/>
      <c r="AT777" s="2710"/>
      <c r="AU777" s="2710"/>
      <c r="AV777" s="2710"/>
      <c r="AW777" s="2710"/>
      <c r="AX777" s="2710"/>
      <c r="AY777" s="2710"/>
      <c r="AZ777" s="2710"/>
      <c r="BA777" s="2710"/>
      <c r="BB777" s="2710"/>
      <c r="BC777" s="2710"/>
      <c r="BD777" s="2710"/>
      <c r="BE777" s="2710"/>
      <c r="BF777" s="2710"/>
      <c r="BG777" s="2710"/>
      <c r="BH777" s="2710"/>
      <c r="BI777" s="2710"/>
      <c r="BJ777" s="2710"/>
      <c r="BK777" s="2710"/>
      <c r="BL777" s="2710"/>
      <c r="BM777" s="2710"/>
      <c r="BN777" s="2710"/>
      <c r="BO777" s="2710"/>
      <c r="BP777" s="2710"/>
      <c r="BQ777" s="2710"/>
      <c r="BR777" s="2710"/>
      <c r="BS777" s="2710"/>
      <c r="BT777" s="2710"/>
    </row>
    <row r="778" spans="1:72" x14ac:dyDescent="0.25">
      <c r="A778" s="2710"/>
      <c r="B778" s="2710"/>
      <c r="C778" s="2710"/>
      <c r="D778" s="2710"/>
      <c r="E778" s="2710"/>
      <c r="F778" s="2710"/>
      <c r="G778" s="2710"/>
      <c r="H778" s="2710"/>
      <c r="I778" s="2710"/>
      <c r="J778" s="2710"/>
      <c r="K778" s="2710"/>
      <c r="L778" s="2710"/>
      <c r="M778" s="2710"/>
      <c r="N778" s="2710"/>
      <c r="O778" s="2710"/>
      <c r="P778" s="2710"/>
      <c r="Q778" s="2710"/>
      <c r="R778" s="2710"/>
      <c r="S778" s="2710"/>
      <c r="T778" s="2710"/>
      <c r="U778" s="2710"/>
      <c r="V778" s="2710"/>
      <c r="W778" s="2710"/>
      <c r="X778" s="2710"/>
      <c r="Y778" s="2710"/>
      <c r="Z778" s="2710"/>
      <c r="AA778" s="2710"/>
      <c r="AB778" s="2710"/>
      <c r="AC778" s="2710"/>
      <c r="AD778" s="2710"/>
      <c r="AE778" s="2710"/>
      <c r="AF778" s="2710"/>
      <c r="AG778" s="2710"/>
      <c r="AH778" s="2710"/>
      <c r="AI778" s="2710"/>
      <c r="AJ778" s="2710"/>
      <c r="AK778" s="2710"/>
      <c r="AL778" s="2710"/>
      <c r="AM778" s="2710"/>
      <c r="AN778" s="2710"/>
      <c r="AO778" s="2710"/>
      <c r="AP778" s="2710"/>
      <c r="AQ778" s="2710"/>
      <c r="AR778" s="2710"/>
      <c r="AS778" s="2710"/>
      <c r="AT778" s="2710"/>
      <c r="AU778" s="2710"/>
      <c r="AV778" s="2710"/>
      <c r="AW778" s="2710"/>
      <c r="AX778" s="2710"/>
      <c r="AY778" s="2710"/>
      <c r="AZ778" s="2710"/>
      <c r="BA778" s="2710"/>
      <c r="BB778" s="2710"/>
      <c r="BC778" s="2710"/>
      <c r="BD778" s="2710"/>
      <c r="BE778" s="2710"/>
      <c r="BF778" s="2710"/>
      <c r="BG778" s="2710"/>
      <c r="BH778" s="2710"/>
      <c r="BI778" s="2710"/>
      <c r="BJ778" s="2710"/>
      <c r="BK778" s="2710"/>
      <c r="BL778" s="2710"/>
      <c r="BM778" s="2710"/>
      <c r="BN778" s="2710"/>
      <c r="BO778" s="2710"/>
      <c r="BP778" s="2710"/>
      <c r="BQ778" s="2710"/>
      <c r="BR778" s="2710"/>
      <c r="BS778" s="2710"/>
      <c r="BT778" s="2710"/>
    </row>
    <row r="779" spans="1:72" x14ac:dyDescent="0.25">
      <c r="A779" s="2710"/>
      <c r="B779" s="2710"/>
      <c r="C779" s="2710"/>
      <c r="D779" s="2710"/>
      <c r="E779" s="2710"/>
      <c r="F779" s="2710"/>
      <c r="G779" s="2710"/>
      <c r="H779" s="2710"/>
      <c r="I779" s="2710"/>
      <c r="J779" s="2710"/>
      <c r="K779" s="2710"/>
      <c r="L779" s="2710"/>
      <c r="M779" s="2710"/>
      <c r="N779" s="2710"/>
      <c r="O779" s="2710"/>
      <c r="P779" s="2710"/>
      <c r="Q779" s="2710"/>
      <c r="R779" s="2710"/>
      <c r="S779" s="2710"/>
      <c r="T779" s="2710"/>
      <c r="U779" s="2710"/>
      <c r="V779" s="2710"/>
      <c r="W779" s="2710"/>
      <c r="X779" s="2710"/>
      <c r="Y779" s="2710"/>
      <c r="Z779" s="2710"/>
      <c r="AA779" s="2710"/>
      <c r="AB779" s="2710"/>
      <c r="AC779" s="2710"/>
      <c r="AD779" s="2710"/>
      <c r="AE779" s="2710"/>
      <c r="AF779" s="2710"/>
      <c r="AG779" s="2710"/>
      <c r="AH779" s="2710"/>
      <c r="AI779" s="2710"/>
      <c r="AJ779" s="2710"/>
      <c r="AK779" s="2710"/>
      <c r="AL779" s="2710"/>
      <c r="AM779" s="2710"/>
      <c r="AN779" s="2710"/>
      <c r="AO779" s="2710"/>
      <c r="AP779" s="2710"/>
      <c r="AQ779" s="2710"/>
      <c r="AR779" s="2710"/>
      <c r="AS779" s="2710"/>
      <c r="AT779" s="2710"/>
      <c r="AU779" s="2710"/>
      <c r="AV779" s="2710"/>
      <c r="AW779" s="2710"/>
      <c r="AX779" s="2710"/>
      <c r="AY779" s="2710"/>
      <c r="AZ779" s="2710"/>
      <c r="BA779" s="2710"/>
      <c r="BB779" s="2710"/>
      <c r="BC779" s="2710"/>
      <c r="BD779" s="2710"/>
      <c r="BE779" s="2710"/>
      <c r="BF779" s="2710"/>
      <c r="BG779" s="2710"/>
      <c r="BH779" s="2710"/>
      <c r="BI779" s="2710"/>
      <c r="BJ779" s="2710"/>
      <c r="BK779" s="2710"/>
      <c r="BL779" s="2710"/>
      <c r="BM779" s="2710"/>
      <c r="BN779" s="2710"/>
      <c r="BO779" s="2710"/>
      <c r="BP779" s="2710"/>
      <c r="BQ779" s="2710"/>
      <c r="BR779" s="2710"/>
      <c r="BS779" s="2710"/>
      <c r="BT779" s="2710"/>
    </row>
    <row r="780" spans="1:72" x14ac:dyDescent="0.25">
      <c r="A780" s="2710"/>
      <c r="B780" s="2710"/>
      <c r="C780" s="2710"/>
      <c r="D780" s="2710"/>
      <c r="E780" s="2710"/>
      <c r="F780" s="2710"/>
      <c r="G780" s="2710"/>
      <c r="H780" s="2710"/>
      <c r="I780" s="2710"/>
      <c r="J780" s="2710"/>
      <c r="K780" s="2710"/>
      <c r="L780" s="2710"/>
      <c r="M780" s="2710"/>
      <c r="N780" s="2710"/>
      <c r="O780" s="2710"/>
      <c r="P780" s="2710"/>
      <c r="Q780" s="2710"/>
      <c r="R780" s="2710"/>
      <c r="S780" s="2710"/>
      <c r="T780" s="2710"/>
      <c r="U780" s="2710"/>
      <c r="V780" s="2710"/>
      <c r="W780" s="2710"/>
      <c r="X780" s="2710"/>
      <c r="Y780" s="2710"/>
      <c r="Z780" s="2710"/>
      <c r="AA780" s="2710"/>
      <c r="AB780" s="2710"/>
      <c r="AC780" s="2710"/>
      <c r="AD780" s="2710"/>
      <c r="AE780" s="2710"/>
      <c r="AF780" s="2710"/>
      <c r="AG780" s="2710"/>
      <c r="AH780" s="2710"/>
      <c r="AI780" s="2710"/>
      <c r="AJ780" s="2710"/>
      <c r="AK780" s="2710"/>
      <c r="AL780" s="2710"/>
      <c r="AM780" s="2710"/>
      <c r="AN780" s="2710"/>
      <c r="AO780" s="2710"/>
      <c r="AP780" s="2710"/>
      <c r="AQ780" s="2710"/>
      <c r="AR780" s="2710"/>
      <c r="AS780" s="2710"/>
      <c r="AT780" s="2710"/>
      <c r="AU780" s="2710"/>
      <c r="AV780" s="2710"/>
      <c r="AW780" s="2710"/>
      <c r="AX780" s="2710"/>
      <c r="AY780" s="2710"/>
      <c r="AZ780" s="2710"/>
      <c r="BA780" s="2710"/>
      <c r="BB780" s="2710"/>
      <c r="BC780" s="2710"/>
      <c r="BD780" s="2710"/>
      <c r="BE780" s="2710"/>
      <c r="BF780" s="2710"/>
      <c r="BG780" s="2710"/>
      <c r="BH780" s="2710"/>
      <c r="BI780" s="2710"/>
      <c r="BJ780" s="2710"/>
      <c r="BK780" s="2710"/>
      <c r="BL780" s="2710"/>
      <c r="BM780" s="2710"/>
      <c r="BN780" s="2710"/>
      <c r="BO780" s="2710"/>
      <c r="BP780" s="2710"/>
      <c r="BQ780" s="2710"/>
      <c r="BR780" s="2710"/>
      <c r="BS780" s="2710"/>
      <c r="BT780" s="2710"/>
    </row>
    <row r="781" spans="1:72" x14ac:dyDescent="0.25">
      <c r="A781" s="2710"/>
      <c r="B781" s="2710"/>
      <c r="C781" s="2710"/>
      <c r="D781" s="2710"/>
      <c r="E781" s="2710"/>
      <c r="F781" s="2710"/>
      <c r="G781" s="2710"/>
      <c r="H781" s="2710"/>
      <c r="I781" s="2710"/>
      <c r="J781" s="2710"/>
      <c r="K781" s="2710"/>
      <c r="L781" s="2710"/>
      <c r="M781" s="2710"/>
      <c r="N781" s="2710"/>
      <c r="O781" s="2710"/>
      <c r="P781" s="2710"/>
      <c r="Q781" s="2710"/>
      <c r="R781" s="2710"/>
      <c r="S781" s="2710"/>
      <c r="T781" s="2710"/>
      <c r="U781" s="2710"/>
      <c r="V781" s="2710"/>
      <c r="W781" s="2710"/>
      <c r="X781" s="2710"/>
      <c r="Y781" s="2710"/>
      <c r="Z781" s="2710"/>
      <c r="AA781" s="2710"/>
      <c r="AB781" s="2710"/>
      <c r="AC781" s="2710"/>
      <c r="AD781" s="2710"/>
      <c r="AE781" s="2710"/>
      <c r="AF781" s="2710"/>
      <c r="AG781" s="2710"/>
      <c r="AH781" s="2710"/>
      <c r="AI781" s="2710"/>
      <c r="AJ781" s="2710"/>
      <c r="AK781" s="2710"/>
      <c r="AL781" s="2710"/>
      <c r="AM781" s="2710"/>
      <c r="AN781" s="2710"/>
      <c r="AO781" s="2710"/>
      <c r="AP781" s="2710"/>
      <c r="AQ781" s="2710"/>
      <c r="AR781" s="2710"/>
      <c r="AS781" s="2710"/>
      <c r="AT781" s="2710"/>
      <c r="AU781" s="2710"/>
      <c r="AV781" s="2710"/>
      <c r="AW781" s="2710"/>
      <c r="AX781" s="2710"/>
      <c r="AY781" s="2710"/>
      <c r="AZ781" s="2710"/>
      <c r="BA781" s="2710"/>
      <c r="BB781" s="2710"/>
      <c r="BC781" s="2710"/>
      <c r="BD781" s="2710"/>
      <c r="BE781" s="2710"/>
      <c r="BF781" s="2710"/>
      <c r="BG781" s="2710"/>
      <c r="BH781" s="2710"/>
      <c r="BI781" s="2710"/>
      <c r="BJ781" s="2710"/>
      <c r="BK781" s="2710"/>
      <c r="BL781" s="2710"/>
      <c r="BM781" s="2710"/>
      <c r="BN781" s="2710"/>
      <c r="BO781" s="2710"/>
      <c r="BP781" s="2710"/>
      <c r="BQ781" s="2710"/>
      <c r="BR781" s="2710"/>
      <c r="BS781" s="2710"/>
      <c r="BT781" s="2710"/>
    </row>
    <row r="782" spans="1:72" x14ac:dyDescent="0.25">
      <c r="A782" s="2710"/>
      <c r="B782" s="2710"/>
      <c r="C782" s="2710"/>
      <c r="D782" s="2710"/>
      <c r="E782" s="2710"/>
      <c r="F782" s="2710"/>
      <c r="G782" s="2710"/>
      <c r="H782" s="2710"/>
      <c r="I782" s="2710"/>
      <c r="J782" s="2710"/>
      <c r="K782" s="2710"/>
      <c r="L782" s="2710"/>
      <c r="M782" s="2710"/>
      <c r="N782" s="2710"/>
      <c r="O782" s="2710"/>
      <c r="P782" s="2710"/>
      <c r="Q782" s="2710"/>
      <c r="R782" s="2710"/>
      <c r="S782" s="2710"/>
      <c r="T782" s="2710"/>
      <c r="U782" s="2710"/>
      <c r="V782" s="2710"/>
      <c r="W782" s="2710"/>
      <c r="X782" s="2710"/>
      <c r="Y782" s="2710"/>
      <c r="Z782" s="2710"/>
      <c r="AA782" s="2710"/>
      <c r="AB782" s="2710"/>
      <c r="AC782" s="2710"/>
      <c r="AD782" s="2710"/>
      <c r="AE782" s="2710"/>
      <c r="AF782" s="2710"/>
      <c r="AG782" s="2710"/>
      <c r="AH782" s="2710"/>
      <c r="AI782" s="2710"/>
      <c r="AJ782" s="2710"/>
      <c r="AK782" s="2710"/>
      <c r="AL782" s="2710"/>
      <c r="AM782" s="2710"/>
      <c r="AN782" s="2710"/>
      <c r="AO782" s="2710"/>
      <c r="AP782" s="2710"/>
      <c r="AQ782" s="2710"/>
      <c r="AR782" s="2710"/>
      <c r="AS782" s="2710"/>
      <c r="AT782" s="2710"/>
      <c r="AU782" s="2710"/>
      <c r="AV782" s="2710"/>
      <c r="AW782" s="2710"/>
      <c r="AX782" s="2710"/>
      <c r="AY782" s="2710"/>
      <c r="AZ782" s="2710"/>
      <c r="BA782" s="2710"/>
      <c r="BB782" s="2710"/>
      <c r="BC782" s="2710"/>
      <c r="BD782" s="2710"/>
      <c r="BE782" s="2710"/>
      <c r="BF782" s="2710"/>
      <c r="BG782" s="2710"/>
      <c r="BH782" s="2710"/>
      <c r="BI782" s="2710"/>
      <c r="BJ782" s="2710"/>
      <c r="BK782" s="2710"/>
      <c r="BL782" s="2710"/>
      <c r="BM782" s="2710"/>
      <c r="BN782" s="2710"/>
      <c r="BO782" s="2710"/>
      <c r="BP782" s="2710"/>
      <c r="BQ782" s="2710"/>
      <c r="BR782" s="2710"/>
      <c r="BS782" s="2710"/>
      <c r="BT782" s="2710"/>
    </row>
    <row r="783" spans="1:72" x14ac:dyDescent="0.25">
      <c r="A783" s="2710"/>
      <c r="B783" s="2710"/>
      <c r="C783" s="2710"/>
      <c r="D783" s="2710"/>
      <c r="E783" s="2710"/>
      <c r="F783" s="2710"/>
      <c r="G783" s="2710"/>
      <c r="H783" s="2710"/>
      <c r="I783" s="2710"/>
      <c r="J783" s="2710"/>
      <c r="K783" s="2710"/>
      <c r="L783" s="2710"/>
      <c r="M783" s="2710"/>
      <c r="N783" s="2710"/>
      <c r="O783" s="2710"/>
      <c r="P783" s="2710"/>
      <c r="Q783" s="2710"/>
      <c r="R783" s="2710"/>
      <c r="S783" s="2710"/>
      <c r="T783" s="2710"/>
      <c r="U783" s="2710"/>
      <c r="V783" s="2710"/>
      <c r="W783" s="2710"/>
      <c r="X783" s="2710"/>
      <c r="Y783" s="2710"/>
      <c r="Z783" s="2710"/>
      <c r="AA783" s="2710"/>
      <c r="AB783" s="2710"/>
      <c r="AC783" s="2710"/>
      <c r="AD783" s="2710"/>
      <c r="AE783" s="2710"/>
      <c r="AF783" s="2710"/>
      <c r="AG783" s="2710"/>
      <c r="AH783" s="2710"/>
      <c r="AI783" s="2710"/>
      <c r="AJ783" s="2710"/>
      <c r="AK783" s="2710"/>
      <c r="AL783" s="2710"/>
      <c r="AM783" s="2710"/>
      <c r="AN783" s="2710"/>
      <c r="AO783" s="2710"/>
      <c r="AP783" s="2710"/>
      <c r="AQ783" s="2710"/>
      <c r="AR783" s="2710"/>
      <c r="AS783" s="2710"/>
      <c r="AT783" s="2710"/>
      <c r="AU783" s="2710"/>
      <c r="AV783" s="2710"/>
      <c r="AW783" s="2710"/>
      <c r="AX783" s="2710"/>
      <c r="AY783" s="2710"/>
      <c r="AZ783" s="2710"/>
      <c r="BA783" s="2710"/>
      <c r="BB783" s="2710"/>
      <c r="BC783" s="2710"/>
      <c r="BD783" s="2710"/>
      <c r="BE783" s="2710"/>
      <c r="BF783" s="2710"/>
      <c r="BG783" s="2710"/>
      <c r="BH783" s="2710"/>
      <c r="BI783" s="2710"/>
      <c r="BJ783" s="2710"/>
      <c r="BK783" s="2710"/>
      <c r="BL783" s="2710"/>
      <c r="BM783" s="2710"/>
      <c r="BN783" s="2710"/>
      <c r="BO783" s="2710"/>
      <c r="BP783" s="2710"/>
      <c r="BQ783" s="2710"/>
      <c r="BR783" s="2710"/>
      <c r="BS783" s="2710"/>
      <c r="BT783" s="2710"/>
    </row>
    <row r="784" spans="1:72" x14ac:dyDescent="0.25">
      <c r="A784" s="2710"/>
      <c r="B784" s="2710"/>
      <c r="C784" s="2710"/>
      <c r="D784" s="2710"/>
      <c r="E784" s="2710"/>
      <c r="F784" s="2710"/>
      <c r="G784" s="2710"/>
      <c r="H784" s="2710"/>
      <c r="I784" s="2710"/>
      <c r="J784" s="2710"/>
      <c r="K784" s="2710"/>
      <c r="L784" s="2710"/>
      <c r="M784" s="2710"/>
      <c r="N784" s="2710"/>
      <c r="O784" s="2710"/>
      <c r="P784" s="2710"/>
      <c r="Q784" s="2710"/>
      <c r="R784" s="2710"/>
      <c r="S784" s="2710"/>
      <c r="T784" s="2710"/>
      <c r="U784" s="2710"/>
      <c r="V784" s="2710"/>
      <c r="W784" s="2710"/>
      <c r="X784" s="2710"/>
      <c r="Y784" s="2710"/>
      <c r="Z784" s="2710"/>
      <c r="AA784" s="2710"/>
      <c r="AB784" s="2710"/>
      <c r="AC784" s="2710"/>
      <c r="AD784" s="2710"/>
      <c r="AE784" s="2710"/>
      <c r="AF784" s="2710"/>
      <c r="AG784" s="2710"/>
      <c r="AH784" s="2710"/>
      <c r="AI784" s="2710"/>
      <c r="AJ784" s="2710"/>
      <c r="AK784" s="2710"/>
      <c r="AL784" s="2710"/>
      <c r="AM784" s="2710"/>
      <c r="AN784" s="2710"/>
      <c r="AO784" s="2710"/>
      <c r="AP784" s="2710"/>
      <c r="AQ784" s="2710"/>
      <c r="AR784" s="2710"/>
      <c r="AS784" s="2710"/>
      <c r="AT784" s="2710"/>
      <c r="AU784" s="2710"/>
      <c r="AV784" s="2710"/>
      <c r="AW784" s="2710"/>
      <c r="AX784" s="2710"/>
      <c r="AY784" s="2710"/>
      <c r="AZ784" s="2710"/>
      <c r="BA784" s="2710"/>
      <c r="BB784" s="2710"/>
      <c r="BC784" s="2710"/>
      <c r="BD784" s="2710"/>
      <c r="BE784" s="2710"/>
      <c r="BF784" s="2710"/>
      <c r="BG784" s="2710"/>
      <c r="BH784" s="2710"/>
      <c r="BI784" s="2710"/>
      <c r="BJ784" s="2710"/>
      <c r="BK784" s="2710"/>
      <c r="BL784" s="2710"/>
      <c r="BM784" s="2710"/>
      <c r="BN784" s="2710"/>
      <c r="BO784" s="2710"/>
      <c r="BP784" s="2710"/>
      <c r="BQ784" s="2710"/>
      <c r="BR784" s="2710"/>
      <c r="BS784" s="2710"/>
      <c r="BT784" s="2710"/>
    </row>
    <row r="785" spans="1:72" x14ac:dyDescent="0.25">
      <c r="A785" s="2710"/>
      <c r="B785" s="2710"/>
      <c r="C785" s="2710"/>
      <c r="D785" s="2710"/>
      <c r="E785" s="2710"/>
      <c r="F785" s="2710"/>
      <c r="G785" s="2710"/>
      <c r="H785" s="2710"/>
      <c r="I785" s="2710"/>
      <c r="J785" s="2710"/>
      <c r="K785" s="2710"/>
      <c r="L785" s="2710"/>
      <c r="M785" s="2710"/>
      <c r="N785" s="2710"/>
      <c r="O785" s="2710"/>
      <c r="P785" s="2710"/>
      <c r="Q785" s="2710"/>
      <c r="R785" s="2710"/>
      <c r="S785" s="2710"/>
      <c r="T785" s="2710"/>
      <c r="U785" s="2710"/>
      <c r="V785" s="2710"/>
      <c r="W785" s="2710"/>
      <c r="X785" s="2710"/>
      <c r="Y785" s="2710"/>
      <c r="Z785" s="2710"/>
      <c r="AA785" s="2710"/>
      <c r="AB785" s="2710"/>
      <c r="AC785" s="2710"/>
      <c r="AD785" s="2710"/>
      <c r="AE785" s="2710"/>
      <c r="AF785" s="2710"/>
      <c r="AG785" s="2710"/>
      <c r="AH785" s="2710"/>
      <c r="AI785" s="2710"/>
      <c r="AJ785" s="2710"/>
      <c r="AK785" s="2710"/>
      <c r="AL785" s="2710"/>
      <c r="AM785" s="2710"/>
      <c r="AN785" s="2710"/>
      <c r="AO785" s="2710"/>
      <c r="AP785" s="2710"/>
      <c r="AQ785" s="2710"/>
      <c r="AR785" s="2710"/>
      <c r="AS785" s="2710"/>
      <c r="AT785" s="2710"/>
      <c r="AU785" s="2710"/>
      <c r="AV785" s="2710"/>
      <c r="AW785" s="2710"/>
      <c r="AX785" s="2710"/>
      <c r="AY785" s="2710"/>
      <c r="AZ785" s="2710"/>
      <c r="BA785" s="2710"/>
      <c r="BB785" s="2710"/>
      <c r="BC785" s="2710"/>
      <c r="BD785" s="2710"/>
      <c r="BE785" s="2710"/>
      <c r="BF785" s="2710"/>
      <c r="BG785" s="2710"/>
      <c r="BH785" s="2710"/>
      <c r="BI785" s="2710"/>
      <c r="BJ785" s="2710"/>
      <c r="BK785" s="2710"/>
      <c r="BL785" s="2710"/>
      <c r="BM785" s="2710"/>
      <c r="BN785" s="2710"/>
      <c r="BO785" s="2710"/>
      <c r="BP785" s="2710"/>
      <c r="BQ785" s="2710"/>
      <c r="BR785" s="2710"/>
      <c r="BS785" s="2710"/>
      <c r="BT785" s="2710"/>
    </row>
    <row r="786" spans="1:72" x14ac:dyDescent="0.25">
      <c r="A786" s="2710"/>
      <c r="B786" s="2710"/>
      <c r="C786" s="2710"/>
      <c r="D786" s="2710"/>
      <c r="E786" s="2710"/>
      <c r="F786" s="2710"/>
      <c r="G786" s="2710"/>
      <c r="H786" s="2710"/>
      <c r="I786" s="2710"/>
      <c r="J786" s="2710"/>
      <c r="K786" s="2710"/>
      <c r="L786" s="2710"/>
      <c r="M786" s="2710"/>
      <c r="N786" s="2710"/>
      <c r="O786" s="2710"/>
      <c r="P786" s="2710"/>
      <c r="Q786" s="2710"/>
      <c r="R786" s="2710"/>
      <c r="S786" s="2710"/>
      <c r="T786" s="2710"/>
      <c r="U786" s="2710"/>
      <c r="V786" s="2710"/>
      <c r="W786" s="2710"/>
      <c r="X786" s="2710"/>
      <c r="Y786" s="2710"/>
      <c r="Z786" s="2710"/>
      <c r="AA786" s="2710"/>
      <c r="AB786" s="2710"/>
      <c r="AC786" s="2710"/>
      <c r="AD786" s="2710"/>
      <c r="AE786" s="2710"/>
      <c r="AF786" s="2710"/>
      <c r="AG786" s="2710"/>
      <c r="AH786" s="2710"/>
      <c r="AI786" s="2710"/>
      <c r="AJ786" s="2710"/>
      <c r="AK786" s="2710"/>
      <c r="AL786" s="2710"/>
      <c r="AM786" s="2710"/>
      <c r="AN786" s="2710"/>
      <c r="AO786" s="2710"/>
      <c r="AP786" s="2710"/>
      <c r="AQ786" s="2710"/>
      <c r="AR786" s="2710"/>
      <c r="AS786" s="2710"/>
      <c r="AT786" s="2710"/>
      <c r="AU786" s="2710"/>
      <c r="AV786" s="2710"/>
      <c r="AW786" s="2710"/>
      <c r="AX786" s="2710"/>
      <c r="AY786" s="2710"/>
      <c r="AZ786" s="2710"/>
      <c r="BA786" s="2710"/>
      <c r="BB786" s="2710"/>
      <c r="BC786" s="2710"/>
      <c r="BD786" s="2710"/>
      <c r="BE786" s="2710"/>
      <c r="BF786" s="2710"/>
      <c r="BG786" s="2710"/>
      <c r="BH786" s="2710"/>
      <c r="BI786" s="2710"/>
      <c r="BJ786" s="2710"/>
      <c r="BK786" s="2710"/>
      <c r="BL786" s="2710"/>
      <c r="BM786" s="2710"/>
      <c r="BN786" s="2710"/>
      <c r="BO786" s="2710"/>
      <c r="BP786" s="2710"/>
      <c r="BQ786" s="2710"/>
      <c r="BR786" s="2710"/>
      <c r="BS786" s="2710"/>
      <c r="BT786" s="2710"/>
    </row>
    <row r="787" spans="1:72" x14ac:dyDescent="0.25">
      <c r="A787" s="2710"/>
      <c r="B787" s="2710"/>
      <c r="C787" s="2710"/>
      <c r="D787" s="2710"/>
      <c r="E787" s="2710"/>
      <c r="F787" s="2710"/>
      <c r="G787" s="2710"/>
      <c r="H787" s="2710"/>
      <c r="I787" s="2710"/>
      <c r="J787" s="2710"/>
      <c r="K787" s="2710"/>
      <c r="L787" s="2710"/>
      <c r="M787" s="2710"/>
      <c r="N787" s="2710"/>
      <c r="O787" s="2710"/>
      <c r="P787" s="2710"/>
      <c r="Q787" s="2710"/>
      <c r="R787" s="2710"/>
      <c r="S787" s="2710"/>
      <c r="T787" s="2710"/>
      <c r="U787" s="2710"/>
      <c r="V787" s="2710"/>
      <c r="W787" s="2710"/>
      <c r="X787" s="2710"/>
      <c r="Y787" s="2710"/>
      <c r="Z787" s="2710"/>
      <c r="AA787" s="2710"/>
      <c r="AB787" s="2710"/>
      <c r="AC787" s="2710"/>
      <c r="AD787" s="2710"/>
      <c r="AE787" s="2710"/>
      <c r="AF787" s="2710"/>
      <c r="AG787" s="2710"/>
      <c r="AH787" s="2710"/>
      <c r="AI787" s="2710"/>
      <c r="AJ787" s="2710"/>
      <c r="AK787" s="2710"/>
      <c r="AL787" s="2710"/>
      <c r="AM787" s="2710"/>
      <c r="AN787" s="2710"/>
      <c r="AO787" s="2710"/>
      <c r="AP787" s="2710"/>
      <c r="AQ787" s="2710"/>
      <c r="AR787" s="2710"/>
      <c r="AS787" s="2710"/>
      <c r="AT787" s="2710"/>
      <c r="AU787" s="2710"/>
      <c r="AV787" s="2710"/>
      <c r="AW787" s="2710"/>
      <c r="AX787" s="2710"/>
      <c r="AY787" s="2710"/>
      <c r="AZ787" s="2710"/>
      <c r="BA787" s="2710"/>
      <c r="BB787" s="2710"/>
      <c r="BC787" s="2710"/>
      <c r="BD787" s="2710"/>
      <c r="BE787" s="2710"/>
      <c r="BF787" s="2710"/>
      <c r="BG787" s="2710"/>
      <c r="BH787" s="2710"/>
      <c r="BI787" s="2710"/>
      <c r="BJ787" s="2710"/>
      <c r="BK787" s="2710"/>
      <c r="BL787" s="2710"/>
      <c r="BM787" s="2710"/>
      <c r="BN787" s="2710"/>
      <c r="BO787" s="2710"/>
      <c r="BP787" s="2710"/>
      <c r="BQ787" s="2710"/>
      <c r="BR787" s="2710"/>
      <c r="BS787" s="2710"/>
      <c r="BT787" s="2710"/>
    </row>
    <row r="788" spans="1:72" x14ac:dyDescent="0.25">
      <c r="A788" s="2710"/>
      <c r="B788" s="2710"/>
      <c r="C788" s="2710"/>
      <c r="D788" s="2710"/>
      <c r="E788" s="2710"/>
      <c r="F788" s="2710"/>
      <c r="G788" s="2710"/>
      <c r="H788" s="2710"/>
      <c r="I788" s="2710"/>
      <c r="J788" s="2710"/>
      <c r="K788" s="2710"/>
      <c r="L788" s="2710"/>
      <c r="M788" s="2710"/>
      <c r="N788" s="2710"/>
      <c r="O788" s="2710"/>
      <c r="P788" s="2710"/>
      <c r="Q788" s="2710"/>
      <c r="R788" s="2710"/>
      <c r="S788" s="2710"/>
      <c r="T788" s="2710"/>
      <c r="U788" s="2710"/>
      <c r="V788" s="2710"/>
      <c r="W788" s="2710"/>
      <c r="X788" s="2710"/>
      <c r="Y788" s="2710"/>
      <c r="Z788" s="2710"/>
      <c r="AA788" s="2710"/>
      <c r="AB788" s="2710"/>
      <c r="AC788" s="2710"/>
      <c r="AD788" s="2710"/>
      <c r="AE788" s="2710"/>
      <c r="AF788" s="2710"/>
      <c r="AG788" s="2710"/>
      <c r="AH788" s="2710"/>
      <c r="AI788" s="2710"/>
      <c r="AJ788" s="2710"/>
      <c r="AK788" s="2710"/>
      <c r="AL788" s="2710"/>
      <c r="AM788" s="2710"/>
      <c r="AN788" s="2710"/>
      <c r="AO788" s="2710"/>
      <c r="AP788" s="2710"/>
      <c r="AQ788" s="2710"/>
      <c r="AR788" s="2710"/>
      <c r="AS788" s="2710"/>
      <c r="AT788" s="2710"/>
      <c r="AU788" s="2710"/>
      <c r="AV788" s="2710"/>
      <c r="AW788" s="2710"/>
      <c r="AX788" s="2710"/>
      <c r="AY788" s="2710"/>
      <c r="AZ788" s="2710"/>
      <c r="BA788" s="2710"/>
      <c r="BB788" s="2710"/>
      <c r="BC788" s="2710"/>
      <c r="BD788" s="2710"/>
      <c r="BE788" s="2710"/>
      <c r="BF788" s="2710"/>
      <c r="BG788" s="2710"/>
      <c r="BH788" s="2710"/>
      <c r="BI788" s="2710"/>
      <c r="BJ788" s="2710"/>
      <c r="BK788" s="2710"/>
      <c r="BL788" s="2710"/>
      <c r="BM788" s="2710"/>
      <c r="BN788" s="2710"/>
      <c r="BO788" s="2710"/>
      <c r="BP788" s="2710"/>
      <c r="BQ788" s="2710"/>
      <c r="BR788" s="2710"/>
      <c r="BS788" s="2710"/>
      <c r="BT788" s="2710"/>
    </row>
    <row r="789" spans="1:72" x14ac:dyDescent="0.25">
      <c r="A789" s="2710"/>
      <c r="B789" s="2710"/>
      <c r="C789" s="2710"/>
      <c r="D789" s="2710"/>
      <c r="E789" s="2710"/>
      <c r="F789" s="2710"/>
      <c r="G789" s="2710"/>
      <c r="H789" s="2710"/>
      <c r="I789" s="2710"/>
      <c r="J789" s="2710"/>
      <c r="K789" s="2710"/>
      <c r="L789" s="2710"/>
      <c r="M789" s="2710"/>
      <c r="N789" s="2710"/>
      <c r="O789" s="2710"/>
      <c r="P789" s="2710"/>
      <c r="Q789" s="2710"/>
      <c r="R789" s="2710"/>
      <c r="S789" s="2710"/>
      <c r="T789" s="2710"/>
      <c r="U789" s="2710"/>
      <c r="V789" s="2710"/>
      <c r="W789" s="2710"/>
      <c r="X789" s="2710"/>
      <c r="Y789" s="2710"/>
      <c r="Z789" s="2710"/>
      <c r="AA789" s="2710"/>
      <c r="AB789" s="2710"/>
      <c r="AC789" s="2710"/>
      <c r="AD789" s="2710"/>
      <c r="AE789" s="2710"/>
      <c r="AF789" s="2710"/>
      <c r="AG789" s="2710"/>
      <c r="AH789" s="2710"/>
      <c r="AI789" s="2710"/>
      <c r="AJ789" s="2710"/>
      <c r="AK789" s="2710"/>
      <c r="AL789" s="2710"/>
      <c r="AM789" s="2710"/>
      <c r="AN789" s="2710"/>
      <c r="AO789" s="2710"/>
      <c r="AP789" s="2710"/>
      <c r="AQ789" s="2710"/>
      <c r="AR789" s="2710"/>
      <c r="AS789" s="2710"/>
      <c r="AT789" s="2710"/>
      <c r="AU789" s="2710"/>
      <c r="AV789" s="2710"/>
      <c r="AW789" s="2710"/>
      <c r="AX789" s="2710"/>
      <c r="AY789" s="2710"/>
      <c r="AZ789" s="2710"/>
      <c r="BA789" s="2710"/>
      <c r="BB789" s="2710"/>
      <c r="BC789" s="2710"/>
      <c r="BD789" s="2710"/>
      <c r="BE789" s="2710"/>
      <c r="BF789" s="2710"/>
      <c r="BG789" s="2710"/>
      <c r="BH789" s="2710"/>
      <c r="BI789" s="2710"/>
      <c r="BJ789" s="2710"/>
      <c r="BK789" s="2710"/>
      <c r="BL789" s="2710"/>
      <c r="BM789" s="2710"/>
      <c r="BN789" s="2710"/>
      <c r="BO789" s="2710"/>
      <c r="BP789" s="2710"/>
      <c r="BQ789" s="2710"/>
      <c r="BR789" s="2710"/>
      <c r="BS789" s="2710"/>
      <c r="BT789" s="2710"/>
    </row>
    <row r="790" spans="1:72" x14ac:dyDescent="0.25">
      <c r="A790" s="2710"/>
      <c r="B790" s="2710"/>
      <c r="C790" s="2710"/>
      <c r="D790" s="2710"/>
      <c r="E790" s="2710"/>
      <c r="F790" s="2710"/>
      <c r="G790" s="2710"/>
      <c r="H790" s="2710"/>
      <c r="I790" s="2710"/>
      <c r="J790" s="2710"/>
      <c r="K790" s="2710"/>
      <c r="L790" s="2710"/>
      <c r="M790" s="2710"/>
      <c r="N790" s="2710"/>
      <c r="O790" s="2710"/>
      <c r="P790" s="2710"/>
      <c r="Q790" s="2710"/>
      <c r="R790" s="2710"/>
      <c r="S790" s="2710"/>
      <c r="T790" s="2710"/>
      <c r="U790" s="2710"/>
      <c r="V790" s="2710"/>
      <c r="W790" s="2710"/>
      <c r="X790" s="2710"/>
      <c r="Y790" s="2710"/>
      <c r="Z790" s="2710"/>
      <c r="AA790" s="2710"/>
      <c r="AB790" s="2710"/>
      <c r="AC790" s="2710"/>
      <c r="AD790" s="2710"/>
      <c r="AE790" s="2710"/>
      <c r="AF790" s="2710"/>
      <c r="AG790" s="2710"/>
      <c r="AH790" s="2710"/>
      <c r="AI790" s="2710"/>
      <c r="AJ790" s="2710"/>
      <c r="AK790" s="2710"/>
      <c r="AL790" s="2710"/>
      <c r="AM790" s="2710"/>
      <c r="AN790" s="2710"/>
      <c r="AO790" s="2710"/>
      <c r="AP790" s="2710"/>
      <c r="AQ790" s="2710"/>
      <c r="AR790" s="2710"/>
      <c r="AS790" s="2710"/>
      <c r="AT790" s="2710"/>
      <c r="AU790" s="2710"/>
      <c r="AV790" s="2710"/>
      <c r="AW790" s="2710"/>
      <c r="AX790" s="2710"/>
      <c r="AY790" s="2710"/>
      <c r="AZ790" s="2710"/>
      <c r="BA790" s="2710"/>
      <c r="BB790" s="2710"/>
      <c r="BC790" s="2710"/>
      <c r="BD790" s="2710"/>
      <c r="BE790" s="2710"/>
      <c r="BF790" s="2710"/>
      <c r="BG790" s="2710"/>
      <c r="BH790" s="2710"/>
      <c r="BI790" s="2710"/>
      <c r="BJ790" s="2710"/>
      <c r="BK790" s="2710"/>
      <c r="BL790" s="2710"/>
      <c r="BM790" s="2710"/>
      <c r="BN790" s="2710"/>
      <c r="BO790" s="2710"/>
      <c r="BP790" s="2710"/>
      <c r="BQ790" s="2710"/>
      <c r="BR790" s="2710"/>
      <c r="BS790" s="2710"/>
      <c r="BT790" s="2710"/>
    </row>
    <row r="791" spans="1:72" x14ac:dyDescent="0.25">
      <c r="A791" s="2710"/>
      <c r="B791" s="2710"/>
      <c r="C791" s="2710"/>
      <c r="D791" s="2710"/>
      <c r="E791" s="2710"/>
      <c r="F791" s="2710"/>
      <c r="G791" s="2710"/>
      <c r="H791" s="2710"/>
      <c r="I791" s="2710"/>
      <c r="J791" s="2710"/>
      <c r="K791" s="2710"/>
      <c r="L791" s="2710"/>
      <c r="M791" s="2710"/>
      <c r="N791" s="2710"/>
      <c r="O791" s="2710"/>
      <c r="P791" s="2710"/>
      <c r="Q791" s="2710"/>
      <c r="R791" s="2710"/>
      <c r="S791" s="2710"/>
      <c r="T791" s="2710"/>
      <c r="U791" s="2710"/>
      <c r="V791" s="2710"/>
      <c r="W791" s="2710"/>
      <c r="X791" s="2710"/>
      <c r="Y791" s="2710"/>
      <c r="Z791" s="2710"/>
      <c r="AA791" s="2710"/>
      <c r="AB791" s="2710"/>
      <c r="AC791" s="2710"/>
      <c r="AD791" s="2710"/>
      <c r="AE791" s="2710"/>
      <c r="AF791" s="2710"/>
      <c r="AG791" s="2710"/>
      <c r="AH791" s="2710"/>
      <c r="AI791" s="2710"/>
      <c r="AJ791" s="2710"/>
      <c r="AK791" s="2710"/>
      <c r="AL791" s="2710"/>
      <c r="AM791" s="2710"/>
      <c r="AN791" s="2710"/>
      <c r="AO791" s="2710"/>
      <c r="AP791" s="2710"/>
      <c r="AQ791" s="2710"/>
      <c r="AR791" s="2710"/>
      <c r="AS791" s="2710"/>
      <c r="AT791" s="2710"/>
      <c r="AU791" s="2710"/>
      <c r="AV791" s="2710"/>
      <c r="AW791" s="2710"/>
      <c r="AX791" s="2710"/>
      <c r="AY791" s="2710"/>
      <c r="AZ791" s="2710"/>
      <c r="BA791" s="2710"/>
      <c r="BB791" s="2710"/>
      <c r="BC791" s="2710"/>
      <c r="BD791" s="2710"/>
      <c r="BE791" s="2710"/>
      <c r="BF791" s="2710"/>
      <c r="BG791" s="2710"/>
      <c r="BH791" s="2710"/>
      <c r="BI791" s="2710"/>
      <c r="BJ791" s="2710"/>
      <c r="BK791" s="2710"/>
      <c r="BL791" s="2710"/>
      <c r="BM791" s="2710"/>
      <c r="BN791" s="2710"/>
      <c r="BO791" s="2710"/>
      <c r="BP791" s="2710"/>
      <c r="BQ791" s="2710"/>
      <c r="BR791" s="2710"/>
      <c r="BS791" s="2710"/>
      <c r="BT791" s="2710"/>
    </row>
    <row r="792" spans="1:72" x14ac:dyDescent="0.25">
      <c r="A792" s="2710"/>
      <c r="B792" s="2710"/>
      <c r="C792" s="2710"/>
      <c r="D792" s="2710"/>
      <c r="E792" s="2710"/>
      <c r="F792" s="2710"/>
      <c r="G792" s="2710"/>
      <c r="H792" s="2710"/>
      <c r="I792" s="2710"/>
      <c r="J792" s="2710"/>
      <c r="K792" s="2710"/>
      <c r="L792" s="2710"/>
      <c r="M792" s="2710"/>
      <c r="N792" s="2710"/>
      <c r="O792" s="2710"/>
      <c r="P792" s="2710"/>
      <c r="Q792" s="2710"/>
      <c r="R792" s="2710"/>
      <c r="S792" s="2710"/>
      <c r="T792" s="2710"/>
      <c r="U792" s="2710"/>
      <c r="V792" s="2710"/>
      <c r="W792" s="2710"/>
      <c r="X792" s="2710"/>
      <c r="Y792" s="2710"/>
      <c r="Z792" s="2710"/>
      <c r="AA792" s="2710"/>
      <c r="AB792" s="2710"/>
      <c r="AC792" s="2710"/>
      <c r="AD792" s="2710"/>
      <c r="AE792" s="2710"/>
      <c r="AF792" s="2710"/>
      <c r="AG792" s="2710"/>
      <c r="AH792" s="2710"/>
      <c r="AI792" s="2710"/>
      <c r="AJ792" s="2710"/>
      <c r="AK792" s="2710"/>
      <c r="AL792" s="2710"/>
      <c r="AM792" s="2710"/>
      <c r="AN792" s="2710"/>
      <c r="AO792" s="2710"/>
      <c r="AP792" s="2710"/>
      <c r="AQ792" s="2710"/>
      <c r="AR792" s="2710"/>
      <c r="AS792" s="2710"/>
      <c r="AT792" s="2710"/>
      <c r="AU792" s="2710"/>
      <c r="AV792" s="2710"/>
      <c r="AW792" s="2710"/>
      <c r="AX792" s="2710"/>
      <c r="AY792" s="2710"/>
      <c r="AZ792" s="2710"/>
      <c r="BA792" s="2710"/>
      <c r="BB792" s="2710"/>
      <c r="BC792" s="2710"/>
      <c r="BD792" s="2710"/>
      <c r="BE792" s="2710"/>
      <c r="BF792" s="2710"/>
      <c r="BG792" s="2710"/>
      <c r="BH792" s="2710"/>
      <c r="BI792" s="2710"/>
      <c r="BJ792" s="2710"/>
      <c r="BK792" s="2710"/>
      <c r="BL792" s="2710"/>
      <c r="BM792" s="2710"/>
      <c r="BN792" s="2710"/>
      <c r="BO792" s="2710"/>
      <c r="BP792" s="2710"/>
      <c r="BQ792" s="2710"/>
      <c r="BR792" s="2710"/>
      <c r="BS792" s="2710"/>
      <c r="BT792" s="2710"/>
    </row>
    <row r="793" spans="1:72" x14ac:dyDescent="0.25">
      <c r="A793" s="2710"/>
      <c r="B793" s="2710"/>
      <c r="C793" s="2710"/>
      <c r="D793" s="2710"/>
      <c r="E793" s="2710"/>
      <c r="F793" s="2710"/>
      <c r="G793" s="2710"/>
      <c r="H793" s="2710"/>
      <c r="I793" s="2710"/>
      <c r="J793" s="2710"/>
      <c r="K793" s="2710"/>
      <c r="L793" s="2710"/>
      <c r="M793" s="2710"/>
      <c r="N793" s="2710"/>
      <c r="O793" s="2710"/>
      <c r="P793" s="2710"/>
      <c r="Q793" s="2710"/>
      <c r="R793" s="2710"/>
      <c r="S793" s="2710"/>
      <c r="T793" s="2710"/>
      <c r="U793" s="2710"/>
      <c r="V793" s="2710"/>
      <c r="W793" s="2710"/>
      <c r="X793" s="2710"/>
      <c r="Y793" s="2710"/>
      <c r="Z793" s="2710"/>
      <c r="AA793" s="2710"/>
      <c r="AB793" s="2710"/>
      <c r="AC793" s="2710"/>
      <c r="AD793" s="2710"/>
      <c r="AE793" s="2710"/>
      <c r="AF793" s="2710"/>
      <c r="AG793" s="2710"/>
      <c r="AH793" s="2710"/>
      <c r="AI793" s="2710"/>
      <c r="AJ793" s="2710"/>
      <c r="AK793" s="2710"/>
      <c r="AL793" s="2710"/>
      <c r="AM793" s="2710"/>
      <c r="AN793" s="2710"/>
      <c r="AO793" s="2710"/>
      <c r="AP793" s="2710"/>
      <c r="AQ793" s="2710"/>
      <c r="AR793" s="2710"/>
      <c r="AS793" s="2710"/>
      <c r="AT793" s="2710"/>
      <c r="AU793" s="2710"/>
      <c r="AV793" s="2710"/>
      <c r="AW793" s="2710"/>
      <c r="AX793" s="2710"/>
      <c r="AY793" s="2710"/>
      <c r="AZ793" s="2710"/>
      <c r="BA793" s="2710"/>
      <c r="BB793" s="2710"/>
      <c r="BC793" s="2710"/>
      <c r="BD793" s="2710"/>
      <c r="BE793" s="2710"/>
      <c r="BF793" s="2710"/>
      <c r="BG793" s="2710"/>
      <c r="BH793" s="2710"/>
      <c r="BI793" s="2710"/>
      <c r="BJ793" s="2710"/>
      <c r="BK793" s="2710"/>
      <c r="BL793" s="2710"/>
      <c r="BM793" s="2710"/>
      <c r="BN793" s="2710"/>
      <c r="BO793" s="2710"/>
      <c r="BP793" s="2710"/>
      <c r="BQ793" s="2710"/>
      <c r="BR793" s="2710"/>
      <c r="BS793" s="2710"/>
      <c r="BT793" s="2710"/>
    </row>
    <row r="794" spans="1:72" x14ac:dyDescent="0.25">
      <c r="A794" s="2710"/>
      <c r="B794" s="2710"/>
      <c r="C794" s="2710"/>
      <c r="D794" s="2710"/>
      <c r="E794" s="2710"/>
      <c r="F794" s="2710"/>
      <c r="G794" s="2710"/>
      <c r="H794" s="2710"/>
      <c r="I794" s="2710"/>
      <c r="J794" s="2710"/>
      <c r="K794" s="2710"/>
      <c r="L794" s="2710"/>
      <c r="M794" s="2710"/>
      <c r="N794" s="2710"/>
      <c r="O794" s="2710"/>
      <c r="P794" s="2710"/>
      <c r="Q794" s="2710"/>
      <c r="R794" s="2710"/>
      <c r="S794" s="2710"/>
      <c r="T794" s="2710"/>
      <c r="U794" s="2710"/>
      <c r="V794" s="2710"/>
      <c r="W794" s="2710"/>
      <c r="X794" s="2710"/>
      <c r="Y794" s="2710"/>
      <c r="Z794" s="2710"/>
      <c r="AA794" s="2710"/>
      <c r="AB794" s="2710"/>
      <c r="AC794" s="2710"/>
      <c r="AD794" s="2710"/>
      <c r="AE794" s="2710"/>
      <c r="AF794" s="2710"/>
      <c r="AG794" s="2710"/>
      <c r="AH794" s="2710"/>
      <c r="AI794" s="2710"/>
      <c r="AJ794" s="2710"/>
      <c r="AK794" s="2710"/>
      <c r="AL794" s="2710"/>
      <c r="AM794" s="2710"/>
      <c r="AN794" s="2710"/>
      <c r="AO794" s="2710"/>
      <c r="AP794" s="2710"/>
      <c r="AQ794" s="2710"/>
      <c r="AR794" s="2710"/>
      <c r="AS794" s="2710"/>
      <c r="AT794" s="2710"/>
      <c r="AU794" s="2710"/>
      <c r="AV794" s="2710"/>
      <c r="AW794" s="2710"/>
      <c r="AX794" s="2710"/>
      <c r="AY794" s="2710"/>
      <c r="AZ794" s="2710"/>
      <c r="BA794" s="2710"/>
      <c r="BB794" s="2710"/>
      <c r="BC794" s="2710"/>
      <c r="BD794" s="2710"/>
      <c r="BE794" s="2710"/>
      <c r="BF794" s="2710"/>
      <c r="BG794" s="2710"/>
      <c r="BH794" s="2710"/>
      <c r="BI794" s="2710"/>
      <c r="BJ794" s="2710"/>
      <c r="BK794" s="2710"/>
      <c r="BL794" s="2710"/>
      <c r="BM794" s="2710"/>
      <c r="BN794" s="2710"/>
      <c r="BO794" s="2710"/>
      <c r="BP794" s="2710"/>
      <c r="BQ794" s="2710"/>
      <c r="BR794" s="2710"/>
      <c r="BS794" s="2710"/>
      <c r="BT794" s="2710"/>
    </row>
    <row r="795" spans="1:72" x14ac:dyDescent="0.25">
      <c r="A795" s="2710"/>
      <c r="B795" s="2710"/>
      <c r="C795" s="2710"/>
      <c r="D795" s="2710"/>
      <c r="E795" s="2710"/>
      <c r="F795" s="2710"/>
      <c r="G795" s="2710"/>
      <c r="H795" s="2710"/>
      <c r="I795" s="2710"/>
      <c r="J795" s="2710"/>
      <c r="K795" s="2710"/>
      <c r="L795" s="2710"/>
      <c r="M795" s="2710"/>
      <c r="N795" s="2710"/>
      <c r="O795" s="2710"/>
      <c r="P795" s="2710"/>
      <c r="Q795" s="2710"/>
      <c r="R795" s="2710"/>
      <c r="S795" s="2710"/>
      <c r="T795" s="2710"/>
      <c r="U795" s="2710"/>
      <c r="V795" s="2710"/>
      <c r="W795" s="2710"/>
      <c r="X795" s="2710"/>
      <c r="Y795" s="2710"/>
      <c r="Z795" s="2710"/>
      <c r="AA795" s="2710"/>
      <c r="AB795" s="2710"/>
      <c r="AC795" s="2710"/>
      <c r="AD795" s="2710"/>
      <c r="AE795" s="2710"/>
      <c r="AF795" s="2710"/>
      <c r="AG795" s="2710"/>
      <c r="AH795" s="2710"/>
      <c r="AI795" s="2710"/>
      <c r="AJ795" s="2710"/>
      <c r="AK795" s="2710"/>
      <c r="AL795" s="2710"/>
      <c r="AM795" s="2710"/>
      <c r="AN795" s="2710"/>
      <c r="AO795" s="2710"/>
      <c r="AP795" s="2710"/>
      <c r="AQ795" s="2710"/>
      <c r="AR795" s="2710"/>
      <c r="AS795" s="2710"/>
      <c r="AT795" s="2710"/>
      <c r="AU795" s="2710"/>
      <c r="AV795" s="2710"/>
      <c r="AW795" s="2710"/>
      <c r="AX795" s="2710"/>
      <c r="AY795" s="2710"/>
      <c r="AZ795" s="2710"/>
      <c r="BA795" s="2710"/>
      <c r="BB795" s="2710"/>
      <c r="BC795" s="2710"/>
      <c r="BD795" s="2710"/>
      <c r="BE795" s="2710"/>
      <c r="BF795" s="2710"/>
      <c r="BG795" s="2710"/>
      <c r="BH795" s="2710"/>
      <c r="BI795" s="2710"/>
      <c r="BJ795" s="2710"/>
      <c r="BK795" s="2710"/>
      <c r="BL795" s="2710"/>
      <c r="BM795" s="2710"/>
      <c r="BN795" s="2710"/>
      <c r="BO795" s="2710"/>
      <c r="BP795" s="2710"/>
      <c r="BQ795" s="2710"/>
      <c r="BR795" s="2710"/>
      <c r="BS795" s="2710"/>
      <c r="BT795" s="2710"/>
    </row>
    <row r="796" spans="1:72" x14ac:dyDescent="0.25">
      <c r="A796" s="2710"/>
      <c r="B796" s="2710"/>
      <c r="C796" s="2710"/>
      <c r="D796" s="2710"/>
      <c r="E796" s="2710"/>
      <c r="F796" s="2710"/>
      <c r="G796" s="2710"/>
      <c r="H796" s="2710"/>
      <c r="I796" s="2710"/>
      <c r="J796" s="2710"/>
      <c r="K796" s="2710"/>
      <c r="L796" s="2710"/>
      <c r="M796" s="2710"/>
      <c r="N796" s="2710"/>
      <c r="O796" s="2710"/>
      <c r="P796" s="2710"/>
      <c r="Q796" s="2710"/>
      <c r="R796" s="2710"/>
      <c r="S796" s="2710"/>
      <c r="T796" s="2710"/>
      <c r="U796" s="2710"/>
      <c r="V796" s="2710"/>
      <c r="W796" s="2710"/>
      <c r="X796" s="2710"/>
      <c r="Y796" s="2710"/>
      <c r="Z796" s="2710"/>
      <c r="AA796" s="2710"/>
      <c r="AB796" s="2710"/>
      <c r="AC796" s="2710"/>
      <c r="AD796" s="2710"/>
      <c r="AE796" s="2710"/>
      <c r="AF796" s="2710"/>
      <c r="AG796" s="2710"/>
      <c r="AH796" s="2710"/>
      <c r="AI796" s="2710"/>
      <c r="AJ796" s="2710"/>
      <c r="AK796" s="2710"/>
      <c r="AL796" s="2710"/>
      <c r="AM796" s="2710"/>
      <c r="AN796" s="2710"/>
      <c r="AO796" s="2710"/>
      <c r="AP796" s="2710"/>
      <c r="AQ796" s="2710"/>
      <c r="AR796" s="2710"/>
      <c r="AS796" s="2710"/>
      <c r="AT796" s="2710"/>
      <c r="AU796" s="2710"/>
      <c r="AV796" s="2710"/>
      <c r="AW796" s="2710"/>
      <c r="AX796" s="2710"/>
      <c r="AY796" s="2710"/>
      <c r="AZ796" s="2710"/>
      <c r="BA796" s="2710"/>
      <c r="BB796" s="2710"/>
      <c r="BC796" s="2710"/>
      <c r="BD796" s="2710"/>
      <c r="BE796" s="2710"/>
      <c r="BF796" s="2710"/>
      <c r="BG796" s="2710"/>
      <c r="BH796" s="2710"/>
      <c r="BI796" s="2710"/>
      <c r="BJ796" s="2710"/>
      <c r="BK796" s="2710"/>
      <c r="BL796" s="2710"/>
      <c r="BM796" s="2710"/>
      <c r="BN796" s="2710"/>
      <c r="BO796" s="2710"/>
      <c r="BP796" s="2710"/>
      <c r="BQ796" s="2710"/>
      <c r="BR796" s="2710"/>
      <c r="BS796" s="2710"/>
      <c r="BT796" s="2710"/>
    </row>
    <row r="797" spans="1:72" x14ac:dyDescent="0.25">
      <c r="A797" s="2710"/>
      <c r="B797" s="2710"/>
      <c r="C797" s="2710"/>
      <c r="D797" s="2710"/>
      <c r="E797" s="2710"/>
      <c r="F797" s="2710"/>
      <c r="G797" s="2710"/>
      <c r="H797" s="2710"/>
      <c r="I797" s="2710"/>
      <c r="J797" s="2710"/>
      <c r="K797" s="2710"/>
      <c r="L797" s="2710"/>
      <c r="M797" s="2710"/>
      <c r="N797" s="2710"/>
      <c r="O797" s="2710"/>
      <c r="P797" s="2710"/>
      <c r="Q797" s="2710"/>
      <c r="R797" s="2710"/>
      <c r="S797" s="2710"/>
      <c r="T797" s="2710"/>
      <c r="U797" s="2710"/>
      <c r="V797" s="2710"/>
      <c r="W797" s="2710"/>
      <c r="X797" s="2710"/>
      <c r="Y797" s="2710"/>
      <c r="Z797" s="2710"/>
      <c r="AA797" s="2710"/>
      <c r="AB797" s="2710"/>
      <c r="AC797" s="2710"/>
      <c r="AD797" s="2710"/>
      <c r="AE797" s="2710"/>
      <c r="AF797" s="2710"/>
      <c r="AG797" s="2710"/>
      <c r="AH797" s="2710"/>
      <c r="AI797" s="2710"/>
      <c r="AJ797" s="2710"/>
      <c r="AK797" s="2710"/>
      <c r="AL797" s="2710"/>
      <c r="AM797" s="2710"/>
      <c r="AN797" s="2710"/>
      <c r="AO797" s="2710"/>
      <c r="AP797" s="2710"/>
      <c r="AQ797" s="2710"/>
      <c r="AR797" s="2710"/>
      <c r="AS797" s="2710"/>
      <c r="AT797" s="2710"/>
      <c r="AU797" s="2710"/>
      <c r="AV797" s="2710"/>
      <c r="AW797" s="2710"/>
      <c r="AX797" s="2710"/>
      <c r="AY797" s="2710"/>
      <c r="AZ797" s="2710"/>
      <c r="BA797" s="2710"/>
      <c r="BB797" s="2710"/>
      <c r="BC797" s="2710"/>
      <c r="BD797" s="2710"/>
      <c r="BE797" s="2710"/>
      <c r="BF797" s="2710"/>
      <c r="BG797" s="2710"/>
      <c r="BH797" s="2710"/>
      <c r="BI797" s="2710"/>
      <c r="BJ797" s="2710"/>
      <c r="BK797" s="2710"/>
      <c r="BL797" s="2710"/>
      <c r="BM797" s="2710"/>
      <c r="BN797" s="2710"/>
      <c r="BO797" s="2710"/>
      <c r="BP797" s="2710"/>
      <c r="BQ797" s="2710"/>
      <c r="BR797" s="2710"/>
      <c r="BS797" s="2710"/>
      <c r="BT797" s="2710"/>
    </row>
    <row r="798" spans="1:72" x14ac:dyDescent="0.25">
      <c r="A798" s="2710"/>
      <c r="B798" s="2710"/>
      <c r="C798" s="2710"/>
      <c r="D798" s="2710"/>
      <c r="E798" s="2710"/>
      <c r="F798" s="2710"/>
      <c r="G798" s="2710"/>
      <c r="H798" s="2710"/>
      <c r="I798" s="2710"/>
      <c r="J798" s="2710"/>
      <c r="K798" s="2710"/>
      <c r="L798" s="2710"/>
      <c r="M798" s="2710"/>
      <c r="N798" s="2710"/>
      <c r="O798" s="2710"/>
      <c r="P798" s="2710"/>
      <c r="Q798" s="2710"/>
      <c r="R798" s="2710"/>
      <c r="S798" s="2710"/>
      <c r="T798" s="2710"/>
      <c r="U798" s="2710"/>
      <c r="V798" s="2710"/>
      <c r="W798" s="2710"/>
      <c r="X798" s="2710"/>
      <c r="Y798" s="2710"/>
      <c r="Z798" s="2710"/>
      <c r="AA798" s="2710"/>
      <c r="AB798" s="2710"/>
      <c r="AC798" s="2710"/>
      <c r="AD798" s="2710"/>
      <c r="AE798" s="2710"/>
      <c r="AF798" s="2710"/>
      <c r="AG798" s="2710"/>
      <c r="AH798" s="2710"/>
      <c r="AI798" s="2710"/>
      <c r="AJ798" s="2710"/>
      <c r="AK798" s="2710"/>
      <c r="AL798" s="2710"/>
      <c r="AM798" s="2710"/>
      <c r="AN798" s="2710"/>
      <c r="AO798" s="2710"/>
      <c r="AP798" s="2710"/>
      <c r="AQ798" s="2710"/>
      <c r="AR798" s="2710"/>
      <c r="AS798" s="2710"/>
      <c r="AT798" s="2710"/>
      <c r="AU798" s="2710"/>
      <c r="AV798" s="2710"/>
      <c r="AW798" s="2710"/>
      <c r="AX798" s="2710"/>
      <c r="AY798" s="2710"/>
      <c r="AZ798" s="2710"/>
      <c r="BA798" s="2710"/>
      <c r="BB798" s="2710"/>
      <c r="BC798" s="2710"/>
      <c r="BD798" s="2710"/>
      <c r="BE798" s="2710"/>
      <c r="BF798" s="2710"/>
      <c r="BG798" s="2710"/>
      <c r="BH798" s="2710"/>
      <c r="BI798" s="2710"/>
      <c r="BJ798" s="2710"/>
      <c r="BK798" s="2710"/>
      <c r="BL798" s="2710"/>
      <c r="BM798" s="2710"/>
      <c r="BN798" s="2710"/>
      <c r="BO798" s="2710"/>
      <c r="BP798" s="2710"/>
      <c r="BQ798" s="2710"/>
      <c r="BR798" s="2710"/>
      <c r="BS798" s="2710"/>
      <c r="BT798" s="2710"/>
    </row>
    <row r="799" spans="1:72" x14ac:dyDescent="0.25">
      <c r="A799" s="2710"/>
      <c r="B799" s="2710"/>
      <c r="C799" s="2710"/>
      <c r="D799" s="2710"/>
      <c r="E799" s="2710"/>
      <c r="F799" s="2710"/>
      <c r="G799" s="2710"/>
      <c r="H799" s="2710"/>
      <c r="I799" s="2710"/>
      <c r="J799" s="2710"/>
      <c r="K799" s="2710"/>
      <c r="L799" s="2710"/>
      <c r="M799" s="2710"/>
      <c r="N799" s="2710"/>
      <c r="O799" s="2710"/>
      <c r="P799" s="2710"/>
      <c r="Q799" s="2710"/>
      <c r="R799" s="2710"/>
      <c r="S799" s="2710"/>
      <c r="T799" s="2710"/>
      <c r="U799" s="2710"/>
      <c r="V799" s="2710"/>
      <c r="W799" s="2710"/>
      <c r="X799" s="2710"/>
      <c r="Y799" s="2710"/>
      <c r="Z799" s="2710"/>
      <c r="AA799" s="2710"/>
      <c r="AB799" s="2710"/>
      <c r="AC799" s="2710"/>
      <c r="AD799" s="2710"/>
      <c r="AE799" s="2710"/>
      <c r="AF799" s="2710"/>
      <c r="AG799" s="2710"/>
      <c r="AH799" s="2710"/>
      <c r="AI799" s="2710"/>
      <c r="AJ799" s="2710"/>
      <c r="AK799" s="2710"/>
      <c r="AL799" s="2710"/>
      <c r="AM799" s="2710"/>
      <c r="AN799" s="2710"/>
      <c r="AO799" s="2710"/>
      <c r="AP799" s="2710"/>
      <c r="AQ799" s="2710"/>
      <c r="AR799" s="2710"/>
      <c r="AS799" s="2710"/>
      <c r="AT799" s="2710"/>
      <c r="AU799" s="2710"/>
      <c r="AV799" s="2710"/>
      <c r="AW799" s="2710"/>
      <c r="AX799" s="2710"/>
      <c r="AY799" s="2710"/>
      <c r="AZ799" s="2710"/>
      <c r="BA799" s="2710"/>
      <c r="BB799" s="2710"/>
      <c r="BC799" s="2710"/>
      <c r="BD799" s="2710"/>
      <c r="BE799" s="2710"/>
      <c r="BF799" s="2710"/>
      <c r="BG799" s="2710"/>
      <c r="BH799" s="2710"/>
      <c r="BI799" s="2710"/>
      <c r="BJ799" s="2710"/>
      <c r="BK799" s="2710"/>
      <c r="BL799" s="2710"/>
      <c r="BM799" s="2710"/>
      <c r="BN799" s="2710"/>
      <c r="BO799" s="2710"/>
      <c r="BP799" s="2710"/>
      <c r="BQ799" s="2710"/>
      <c r="BR799" s="2710"/>
      <c r="BS799" s="2710"/>
      <c r="BT799" s="2710"/>
    </row>
    <row r="800" spans="1:72" x14ac:dyDescent="0.25">
      <c r="A800" s="2710"/>
      <c r="B800" s="2710"/>
      <c r="C800" s="2710"/>
      <c r="D800" s="2710"/>
      <c r="E800" s="2710"/>
      <c r="F800" s="2710"/>
      <c r="G800" s="2710"/>
      <c r="H800" s="2710"/>
      <c r="I800" s="2710"/>
      <c r="J800" s="2710"/>
      <c r="K800" s="2710"/>
      <c r="L800" s="2710"/>
      <c r="M800" s="2710"/>
      <c r="N800" s="2710"/>
      <c r="O800" s="2710"/>
      <c r="P800" s="2710"/>
      <c r="Q800" s="2710"/>
      <c r="R800" s="2710"/>
      <c r="S800" s="2710"/>
      <c r="T800" s="2710"/>
      <c r="U800" s="2710"/>
      <c r="V800" s="2710"/>
      <c r="W800" s="2710"/>
      <c r="X800" s="2710"/>
      <c r="Y800" s="2710"/>
      <c r="Z800" s="2710"/>
      <c r="AA800" s="2710"/>
      <c r="AB800" s="2710"/>
      <c r="AC800" s="2710"/>
      <c r="AD800" s="2710"/>
      <c r="AE800" s="2710"/>
      <c r="AF800" s="2710"/>
      <c r="AG800" s="2710"/>
      <c r="AH800" s="2710"/>
      <c r="AI800" s="2710"/>
      <c r="AJ800" s="2710"/>
      <c r="AK800" s="2710"/>
      <c r="AL800" s="2710"/>
      <c r="AM800" s="2710"/>
      <c r="AN800" s="2710"/>
      <c r="AO800" s="2710"/>
      <c r="AP800" s="2710"/>
      <c r="AQ800" s="2710"/>
      <c r="AR800" s="2710"/>
      <c r="AS800" s="2710"/>
      <c r="AT800" s="2710"/>
      <c r="AU800" s="2710"/>
      <c r="AV800" s="2710"/>
      <c r="AW800" s="2710"/>
      <c r="AX800" s="2710"/>
      <c r="AY800" s="2710"/>
      <c r="AZ800" s="2710"/>
      <c r="BA800" s="2710"/>
      <c r="BB800" s="2710"/>
      <c r="BC800" s="2710"/>
      <c r="BD800" s="2710"/>
      <c r="BE800" s="2710"/>
      <c r="BF800" s="2710"/>
      <c r="BG800" s="2710"/>
      <c r="BH800" s="2710"/>
      <c r="BI800" s="2710"/>
      <c r="BJ800" s="2710"/>
      <c r="BK800" s="2710"/>
      <c r="BL800" s="2710"/>
      <c r="BM800" s="2710"/>
      <c r="BN800" s="2710"/>
      <c r="BO800" s="2710"/>
      <c r="BP800" s="2710"/>
      <c r="BQ800" s="2710"/>
      <c r="BR800" s="2710"/>
      <c r="BS800" s="2710"/>
      <c r="BT800" s="2710"/>
    </row>
    <row r="801" spans="1:72" x14ac:dyDescent="0.25">
      <c r="A801" s="2710"/>
      <c r="B801" s="2710"/>
      <c r="C801" s="2710"/>
      <c r="D801" s="2710"/>
      <c r="E801" s="2710"/>
      <c r="F801" s="2710"/>
      <c r="G801" s="2710"/>
      <c r="H801" s="2710"/>
      <c r="I801" s="2710"/>
      <c r="J801" s="2710"/>
      <c r="K801" s="2710"/>
      <c r="L801" s="2710"/>
      <c r="M801" s="2710"/>
      <c r="N801" s="2710"/>
      <c r="O801" s="2710"/>
      <c r="P801" s="2710"/>
      <c r="Q801" s="2710"/>
      <c r="R801" s="2710"/>
      <c r="S801" s="2710"/>
      <c r="T801" s="2710"/>
      <c r="U801" s="2710"/>
      <c r="V801" s="2710"/>
      <c r="W801" s="2710"/>
      <c r="X801" s="2710"/>
      <c r="Y801" s="2710"/>
      <c r="Z801" s="2710"/>
      <c r="AA801" s="2710"/>
      <c r="AB801" s="2710"/>
      <c r="AC801" s="2710"/>
      <c r="AD801" s="2710"/>
      <c r="AE801" s="2710"/>
      <c r="AF801" s="2710"/>
      <c r="AG801" s="2710"/>
      <c r="AH801" s="2710"/>
      <c r="AI801" s="2710"/>
      <c r="AJ801" s="2710"/>
      <c r="AK801" s="2710"/>
      <c r="AL801" s="2710"/>
      <c r="AM801" s="2710"/>
      <c r="AN801" s="2710"/>
      <c r="AO801" s="2710"/>
      <c r="AP801" s="2710"/>
      <c r="AQ801" s="2710"/>
      <c r="AR801" s="2710"/>
      <c r="AS801" s="2710"/>
      <c r="AT801" s="2710"/>
      <c r="AU801" s="2710"/>
      <c r="AV801" s="2710"/>
      <c r="AW801" s="2710"/>
      <c r="AX801" s="2710"/>
      <c r="AY801" s="2710"/>
      <c r="AZ801" s="2710"/>
      <c r="BA801" s="2710"/>
      <c r="BB801" s="2710"/>
      <c r="BC801" s="2710"/>
      <c r="BD801" s="2710"/>
      <c r="BE801" s="2710"/>
      <c r="BF801" s="2710"/>
      <c r="BG801" s="2710"/>
      <c r="BH801" s="2710"/>
      <c r="BI801" s="2710"/>
      <c r="BJ801" s="2710"/>
      <c r="BK801" s="2710"/>
      <c r="BL801" s="2710"/>
      <c r="BM801" s="2710"/>
      <c r="BN801" s="2710"/>
      <c r="BO801" s="2710"/>
      <c r="BP801" s="2710"/>
      <c r="BQ801" s="2710"/>
      <c r="BR801" s="2710"/>
      <c r="BS801" s="2710"/>
      <c r="BT801" s="2710"/>
    </row>
    <row r="802" spans="1:72" x14ac:dyDescent="0.25">
      <c r="A802" s="2710"/>
      <c r="B802" s="2710"/>
      <c r="C802" s="2710"/>
      <c r="D802" s="2710"/>
      <c r="E802" s="2710"/>
      <c r="F802" s="2710"/>
      <c r="G802" s="2710"/>
      <c r="H802" s="2710"/>
      <c r="I802" s="2710"/>
      <c r="J802" s="2710"/>
      <c r="K802" s="2710"/>
      <c r="L802" s="2710"/>
      <c r="M802" s="2710"/>
      <c r="N802" s="2710"/>
      <c r="O802" s="2710"/>
      <c r="P802" s="2710"/>
      <c r="Q802" s="2710"/>
      <c r="R802" s="2710"/>
      <c r="S802" s="2710"/>
      <c r="T802" s="2710"/>
      <c r="U802" s="2710"/>
      <c r="V802" s="2710"/>
      <c r="W802" s="2710"/>
      <c r="X802" s="2710"/>
      <c r="Y802" s="2710"/>
      <c r="Z802" s="2710"/>
      <c r="AA802" s="2710"/>
      <c r="AB802" s="2710"/>
      <c r="AC802" s="2710"/>
      <c r="AD802" s="2710"/>
      <c r="AE802" s="2710"/>
      <c r="AF802" s="2710"/>
      <c r="AG802" s="2710"/>
      <c r="AH802" s="2710"/>
      <c r="AI802" s="2710"/>
      <c r="AJ802" s="2710"/>
      <c r="AK802" s="2710"/>
      <c r="AL802" s="2710"/>
      <c r="AM802" s="2710"/>
      <c r="AN802" s="2710"/>
      <c r="AO802" s="2710"/>
      <c r="AP802" s="2710"/>
      <c r="AQ802" s="2710"/>
      <c r="AR802" s="2710"/>
      <c r="AS802" s="2710"/>
      <c r="AT802" s="2710"/>
      <c r="AU802" s="2710"/>
      <c r="AV802" s="2710"/>
      <c r="AW802" s="2710"/>
      <c r="AX802" s="2710"/>
      <c r="AY802" s="2710"/>
      <c r="AZ802" s="2710"/>
      <c r="BA802" s="2710"/>
      <c r="BB802" s="2710"/>
      <c r="BC802" s="2710"/>
      <c r="BD802" s="2710"/>
      <c r="BE802" s="2710"/>
      <c r="BF802" s="2710"/>
      <c r="BG802" s="2710"/>
      <c r="BH802" s="2710"/>
      <c r="BI802" s="2710"/>
      <c r="BJ802" s="2710"/>
      <c r="BK802" s="2710"/>
      <c r="BL802" s="2710"/>
      <c r="BM802" s="2710"/>
      <c r="BN802" s="2710"/>
      <c r="BO802" s="2710"/>
      <c r="BP802" s="2710"/>
      <c r="BQ802" s="2710"/>
      <c r="BR802" s="2710"/>
      <c r="BS802" s="2710"/>
      <c r="BT802" s="2710"/>
    </row>
    <row r="803" spans="1:72" x14ac:dyDescent="0.25">
      <c r="A803" s="2710"/>
      <c r="B803" s="2710"/>
      <c r="C803" s="2710"/>
      <c r="D803" s="2710"/>
      <c r="E803" s="2710"/>
      <c r="F803" s="2710"/>
      <c r="G803" s="2710"/>
      <c r="H803" s="2710"/>
      <c r="I803" s="2710"/>
      <c r="J803" s="2710"/>
      <c r="K803" s="2710"/>
      <c r="L803" s="2710"/>
      <c r="M803" s="2710"/>
      <c r="N803" s="2710"/>
      <c r="O803" s="2710"/>
      <c r="P803" s="2710"/>
      <c r="Q803" s="2710"/>
      <c r="R803" s="2710"/>
      <c r="S803" s="2710"/>
      <c r="T803" s="2710"/>
      <c r="U803" s="2710"/>
      <c r="V803" s="2710"/>
      <c r="W803" s="2710"/>
      <c r="X803" s="2710"/>
      <c r="Y803" s="2710"/>
      <c r="Z803" s="2710"/>
      <c r="AA803" s="2710"/>
      <c r="AB803" s="2710"/>
      <c r="AC803" s="2710"/>
      <c r="AD803" s="2710"/>
      <c r="AE803" s="2710"/>
      <c r="AF803" s="2710"/>
      <c r="AG803" s="2710"/>
      <c r="AH803" s="2710"/>
      <c r="AI803" s="2710"/>
      <c r="AJ803" s="2710"/>
      <c r="AK803" s="2710"/>
      <c r="AL803" s="2710"/>
      <c r="AM803" s="2710"/>
      <c r="AN803" s="2710"/>
      <c r="AO803" s="2710"/>
      <c r="AP803" s="2710"/>
      <c r="AQ803" s="2710"/>
      <c r="AR803" s="2710"/>
      <c r="AS803" s="2710"/>
      <c r="AT803" s="2710"/>
      <c r="AU803" s="2710"/>
      <c r="AV803" s="2710"/>
      <c r="AW803" s="2710"/>
      <c r="AX803" s="2710"/>
      <c r="AY803" s="2710"/>
      <c r="AZ803" s="2710"/>
      <c r="BA803" s="2710"/>
      <c r="BB803" s="2710"/>
      <c r="BC803" s="2710"/>
      <c r="BD803" s="2710"/>
      <c r="BE803" s="2710"/>
      <c r="BF803" s="2710"/>
      <c r="BG803" s="2710"/>
      <c r="BH803" s="2710"/>
      <c r="BI803" s="2710"/>
      <c r="BJ803" s="2710"/>
      <c r="BK803" s="2710"/>
      <c r="BL803" s="2710"/>
      <c r="BM803" s="2710"/>
      <c r="BN803" s="2710"/>
      <c r="BO803" s="2710"/>
      <c r="BP803" s="2710"/>
      <c r="BQ803" s="2710"/>
      <c r="BR803" s="2710"/>
      <c r="BS803" s="2710"/>
      <c r="BT803" s="2710"/>
    </row>
    <row r="804" spans="1:72" x14ac:dyDescent="0.25">
      <c r="A804" s="2710"/>
      <c r="B804" s="2710"/>
      <c r="C804" s="2710"/>
      <c r="D804" s="2710"/>
      <c r="E804" s="2710"/>
      <c r="F804" s="2710"/>
      <c r="G804" s="2710"/>
      <c r="H804" s="2710"/>
      <c r="I804" s="2710"/>
      <c r="J804" s="2710"/>
      <c r="K804" s="2710"/>
      <c r="L804" s="2710"/>
      <c r="M804" s="2710"/>
      <c r="N804" s="2710"/>
      <c r="O804" s="2710"/>
      <c r="P804" s="2710"/>
      <c r="Q804" s="2710"/>
      <c r="R804" s="2710"/>
      <c r="S804" s="2710"/>
      <c r="T804" s="2710"/>
      <c r="U804" s="2710"/>
      <c r="V804" s="2710"/>
      <c r="W804" s="2710"/>
      <c r="X804" s="2710"/>
      <c r="Y804" s="2710"/>
      <c r="Z804" s="2710"/>
      <c r="AA804" s="2710"/>
      <c r="AB804" s="2710"/>
      <c r="AC804" s="2710"/>
      <c r="AD804" s="2710"/>
      <c r="AE804" s="2710"/>
      <c r="AF804" s="2710"/>
      <c r="AG804" s="2710"/>
      <c r="AH804" s="2710"/>
      <c r="AI804" s="2710"/>
      <c r="AJ804" s="2710"/>
      <c r="AK804" s="2710"/>
      <c r="AL804" s="2710"/>
      <c r="AM804" s="2710"/>
      <c r="AN804" s="2710"/>
      <c r="AO804" s="2710"/>
      <c r="AP804" s="2710"/>
      <c r="AQ804" s="2710"/>
      <c r="AR804" s="2710"/>
      <c r="AS804" s="2710"/>
      <c r="AT804" s="2710"/>
      <c r="AU804" s="2710"/>
      <c r="AV804" s="2710"/>
      <c r="AW804" s="2710"/>
      <c r="AX804" s="2710"/>
      <c r="AY804" s="2710"/>
      <c r="AZ804" s="2710"/>
      <c r="BA804" s="2710"/>
      <c r="BB804" s="2710"/>
      <c r="BC804" s="2710"/>
      <c r="BD804" s="2710"/>
      <c r="BE804" s="2710"/>
      <c r="BF804" s="2710"/>
      <c r="BG804" s="2710"/>
      <c r="BH804" s="2710"/>
      <c r="BI804" s="2710"/>
      <c r="BJ804" s="2710"/>
      <c r="BK804" s="2710"/>
      <c r="BL804" s="2710"/>
      <c r="BM804" s="2710"/>
      <c r="BN804" s="2710"/>
      <c r="BO804" s="2710"/>
      <c r="BP804" s="2710"/>
      <c r="BQ804" s="2710"/>
      <c r="BR804" s="2710"/>
      <c r="BS804" s="2710"/>
      <c r="BT804" s="2710"/>
    </row>
    <row r="805" spans="1:72" x14ac:dyDescent="0.25">
      <c r="A805" s="2710"/>
      <c r="B805" s="2710"/>
      <c r="C805" s="2710"/>
      <c r="D805" s="2710"/>
      <c r="E805" s="2710"/>
      <c r="F805" s="2710"/>
      <c r="G805" s="2710"/>
      <c r="H805" s="2710"/>
      <c r="I805" s="2710"/>
      <c r="J805" s="2710"/>
      <c r="K805" s="2710"/>
      <c r="L805" s="2710"/>
      <c r="M805" s="2710"/>
      <c r="N805" s="2710"/>
      <c r="O805" s="2710"/>
      <c r="P805" s="2710"/>
      <c r="Q805" s="2710"/>
      <c r="R805" s="2710"/>
      <c r="S805" s="2710"/>
      <c r="T805" s="2710"/>
      <c r="U805" s="2710"/>
      <c r="V805" s="2710"/>
      <c r="W805" s="2710"/>
      <c r="X805" s="2710"/>
      <c r="Y805" s="2710"/>
      <c r="Z805" s="2710"/>
      <c r="AA805" s="2710"/>
      <c r="AB805" s="2710"/>
      <c r="AC805" s="2710"/>
      <c r="AD805" s="2710"/>
      <c r="AE805" s="2710"/>
      <c r="AF805" s="2710"/>
      <c r="AG805" s="2710"/>
      <c r="AH805" s="2710"/>
      <c r="AI805" s="2710"/>
      <c r="AJ805" s="2710"/>
      <c r="AK805" s="2710"/>
      <c r="AL805" s="2710"/>
      <c r="AM805" s="2710"/>
      <c r="AN805" s="2710"/>
      <c r="AO805" s="2710"/>
      <c r="AP805" s="2710"/>
      <c r="AQ805" s="2710"/>
      <c r="AR805" s="2710"/>
      <c r="AS805" s="2710"/>
      <c r="AT805" s="2710"/>
      <c r="AU805" s="2710"/>
      <c r="AV805" s="2710"/>
      <c r="AW805" s="2710"/>
      <c r="AX805" s="2710"/>
      <c r="AY805" s="2710"/>
      <c r="AZ805" s="2710"/>
      <c r="BA805" s="2710"/>
      <c r="BB805" s="2710"/>
      <c r="BC805" s="2710"/>
      <c r="BD805" s="2710"/>
      <c r="BE805" s="2710"/>
      <c r="BF805" s="2710"/>
      <c r="BG805" s="2710"/>
      <c r="BH805" s="2710"/>
      <c r="BI805" s="2710"/>
      <c r="BJ805" s="2710"/>
      <c r="BK805" s="2710"/>
      <c r="BL805" s="2710"/>
      <c r="BM805" s="2710"/>
      <c r="BN805" s="2710"/>
      <c r="BO805" s="2710"/>
      <c r="BP805" s="2710"/>
      <c r="BQ805" s="2710"/>
      <c r="BR805" s="2710"/>
      <c r="BS805" s="2710"/>
      <c r="BT805" s="2710"/>
    </row>
    <row r="806" spans="1:72" x14ac:dyDescent="0.25">
      <c r="A806" s="2710"/>
      <c r="B806" s="2710"/>
      <c r="C806" s="2710"/>
      <c r="D806" s="2710"/>
      <c r="E806" s="2710"/>
      <c r="F806" s="2710"/>
      <c r="G806" s="2710"/>
      <c r="H806" s="2710"/>
      <c r="I806" s="2710"/>
      <c r="J806" s="2710"/>
      <c r="K806" s="2710"/>
      <c r="L806" s="2710"/>
      <c r="M806" s="2710"/>
      <c r="N806" s="2710"/>
      <c r="O806" s="2710"/>
      <c r="P806" s="2710"/>
      <c r="Q806" s="2710"/>
      <c r="R806" s="2710"/>
      <c r="S806" s="2710"/>
      <c r="T806" s="2710"/>
      <c r="U806" s="2710"/>
      <c r="V806" s="2710"/>
      <c r="W806" s="2710"/>
      <c r="X806" s="2710"/>
      <c r="Y806" s="2710"/>
      <c r="Z806" s="2710"/>
      <c r="AA806" s="2710"/>
      <c r="AB806" s="2710"/>
      <c r="AC806" s="2710"/>
      <c r="AD806" s="2710"/>
      <c r="AE806" s="2710"/>
      <c r="AF806" s="2710"/>
      <c r="AG806" s="2710"/>
      <c r="AH806" s="2710"/>
      <c r="AI806" s="2710"/>
      <c r="AJ806" s="2710"/>
      <c r="AK806" s="2710"/>
      <c r="AL806" s="2710"/>
      <c r="AM806" s="2710"/>
      <c r="AN806" s="2710"/>
      <c r="AO806" s="2710"/>
      <c r="AP806" s="2710"/>
      <c r="AQ806" s="2710"/>
      <c r="AR806" s="2710"/>
      <c r="AS806" s="2710"/>
      <c r="AT806" s="2710"/>
      <c r="AU806" s="2710"/>
      <c r="AV806" s="2710"/>
      <c r="AW806" s="2710"/>
      <c r="AX806" s="2710"/>
      <c r="AY806" s="2710"/>
      <c r="AZ806" s="2710"/>
      <c r="BA806" s="2710"/>
      <c r="BB806" s="2710"/>
      <c r="BC806" s="2710"/>
      <c r="BD806" s="2710"/>
      <c r="BE806" s="2710"/>
      <c r="BF806" s="2710"/>
      <c r="BG806" s="2710"/>
      <c r="BH806" s="2710"/>
      <c r="BI806" s="2710"/>
      <c r="BJ806" s="2710"/>
      <c r="BK806" s="2710"/>
      <c r="BL806" s="2710"/>
      <c r="BM806" s="2710"/>
      <c r="BN806" s="2710"/>
      <c r="BO806" s="2710"/>
      <c r="BP806" s="2710"/>
      <c r="BQ806" s="2710"/>
      <c r="BR806" s="2710"/>
      <c r="BS806" s="2710"/>
      <c r="BT806" s="2710"/>
    </row>
    <row r="807" spans="1:72" x14ac:dyDescent="0.25">
      <c r="A807" s="2710"/>
      <c r="B807" s="2710"/>
      <c r="C807" s="2710"/>
      <c r="D807" s="2710"/>
      <c r="E807" s="2710"/>
      <c r="F807" s="2710"/>
      <c r="G807" s="2710"/>
      <c r="H807" s="2710"/>
      <c r="I807" s="2710"/>
      <c r="J807" s="2710"/>
      <c r="K807" s="2710"/>
      <c r="L807" s="2710"/>
      <c r="M807" s="2710"/>
      <c r="N807" s="2710"/>
      <c r="O807" s="2710"/>
      <c r="P807" s="2710"/>
      <c r="Q807" s="2710"/>
      <c r="R807" s="2710"/>
      <c r="S807" s="2710"/>
      <c r="T807" s="2710"/>
      <c r="U807" s="2710"/>
      <c r="V807" s="2710"/>
      <c r="W807" s="2710"/>
      <c r="X807" s="2710"/>
      <c r="Y807" s="2710"/>
      <c r="Z807" s="2710"/>
      <c r="AA807" s="2710"/>
      <c r="AB807" s="2710"/>
      <c r="AC807" s="2710"/>
      <c r="AD807" s="2710"/>
      <c r="AE807" s="2710"/>
      <c r="AF807" s="2710"/>
      <c r="AG807" s="2710"/>
      <c r="AH807" s="2710"/>
      <c r="AI807" s="2710"/>
      <c r="AJ807" s="2710"/>
      <c r="AK807" s="2710"/>
      <c r="AL807" s="2710"/>
      <c r="AM807" s="2710"/>
      <c r="AN807" s="2710"/>
      <c r="AO807" s="2710"/>
      <c r="AP807" s="2710"/>
      <c r="AQ807" s="2710"/>
      <c r="AR807" s="2710"/>
      <c r="AS807" s="2710"/>
      <c r="AT807" s="2710"/>
      <c r="AU807" s="2710"/>
      <c r="AV807" s="2710"/>
      <c r="AW807" s="2710"/>
      <c r="AX807" s="2710"/>
      <c r="AY807" s="2710"/>
      <c r="AZ807" s="2710"/>
      <c r="BA807" s="2710"/>
      <c r="BB807" s="2710"/>
      <c r="BC807" s="2710"/>
      <c r="BD807" s="2710"/>
      <c r="BE807" s="2710"/>
      <c r="BF807" s="2710"/>
      <c r="BG807" s="2710"/>
      <c r="BH807" s="2710"/>
      <c r="BI807" s="2710"/>
      <c r="BJ807" s="2710"/>
      <c r="BK807" s="2710"/>
      <c r="BL807" s="2710"/>
      <c r="BM807" s="2710"/>
      <c r="BN807" s="2710"/>
      <c r="BO807" s="2710"/>
      <c r="BP807" s="2710"/>
      <c r="BQ807" s="2710"/>
      <c r="BR807" s="2710"/>
      <c r="BS807" s="2710"/>
      <c r="BT807" s="2710"/>
    </row>
    <row r="808" spans="1:72" x14ac:dyDescent="0.25">
      <c r="A808" s="2710"/>
      <c r="B808" s="2710"/>
      <c r="C808" s="2710"/>
      <c r="D808" s="2710"/>
      <c r="E808" s="2710"/>
      <c r="F808" s="2710"/>
      <c r="G808" s="2710"/>
      <c r="H808" s="2710"/>
      <c r="I808" s="2710"/>
      <c r="J808" s="2710"/>
      <c r="K808" s="2710"/>
      <c r="L808" s="2710"/>
      <c r="M808" s="2710"/>
      <c r="N808" s="2710"/>
      <c r="O808" s="2710"/>
      <c r="P808" s="2710"/>
      <c r="Q808" s="2710"/>
      <c r="R808" s="2710"/>
      <c r="S808" s="2710"/>
      <c r="T808" s="2710"/>
      <c r="U808" s="2710"/>
      <c r="V808" s="2710"/>
      <c r="W808" s="2710"/>
      <c r="X808" s="2710"/>
      <c r="Y808" s="2710"/>
      <c r="Z808" s="2710"/>
      <c r="AA808" s="2710"/>
      <c r="AB808" s="2710"/>
      <c r="AC808" s="2710"/>
      <c r="AD808" s="2710"/>
      <c r="AE808" s="2710"/>
      <c r="AF808" s="2710"/>
      <c r="AG808" s="2710"/>
      <c r="AH808" s="2710"/>
      <c r="AI808" s="2710"/>
      <c r="AJ808" s="2710"/>
      <c r="AK808" s="2710"/>
      <c r="AL808" s="2710"/>
      <c r="AM808" s="2710"/>
      <c r="AN808" s="2710"/>
      <c r="AO808" s="2710"/>
      <c r="AP808" s="2710"/>
      <c r="AQ808" s="2710"/>
      <c r="AR808" s="2710"/>
      <c r="AS808" s="2710"/>
      <c r="AT808" s="2710"/>
      <c r="AU808" s="2710"/>
      <c r="AV808" s="2710"/>
      <c r="AW808" s="2710"/>
      <c r="AX808" s="2710"/>
      <c r="AY808" s="2710"/>
      <c r="AZ808" s="2710"/>
      <c r="BA808" s="2710"/>
      <c r="BB808" s="2710"/>
      <c r="BC808" s="2710"/>
      <c r="BD808" s="2710"/>
      <c r="BE808" s="2710"/>
      <c r="BF808" s="2710"/>
      <c r="BG808" s="2710"/>
      <c r="BH808" s="2710"/>
      <c r="BI808" s="2710"/>
      <c r="BJ808" s="2710"/>
      <c r="BK808" s="2710"/>
      <c r="BL808" s="2710"/>
      <c r="BM808" s="2710"/>
      <c r="BN808" s="2710"/>
      <c r="BO808" s="2710"/>
      <c r="BP808" s="2710"/>
      <c r="BQ808" s="2710"/>
      <c r="BR808" s="2710"/>
      <c r="BS808" s="2710"/>
      <c r="BT808" s="2710"/>
    </row>
    <row r="809" spans="1:72" x14ac:dyDescent="0.25">
      <c r="A809" s="2710"/>
      <c r="B809" s="2710"/>
      <c r="C809" s="2710"/>
      <c r="D809" s="2710"/>
      <c r="E809" s="2710"/>
      <c r="F809" s="2710"/>
      <c r="G809" s="2710"/>
      <c r="H809" s="2710"/>
      <c r="I809" s="2710"/>
      <c r="J809" s="2710"/>
      <c r="K809" s="2710"/>
      <c r="L809" s="2710"/>
      <c r="M809" s="2710"/>
      <c r="N809" s="2710"/>
      <c r="O809" s="2710"/>
      <c r="P809" s="2710"/>
      <c r="Q809" s="2710"/>
      <c r="R809" s="2710"/>
      <c r="S809" s="2710"/>
      <c r="T809" s="2710"/>
      <c r="U809" s="2710"/>
      <c r="V809" s="2710"/>
      <c r="W809" s="2710"/>
      <c r="X809" s="2710"/>
      <c r="Y809" s="2710"/>
      <c r="Z809" s="2710"/>
      <c r="AA809" s="2710"/>
      <c r="AB809" s="2710"/>
      <c r="AC809" s="2710"/>
      <c r="AD809" s="2710"/>
      <c r="AE809" s="2710"/>
      <c r="AF809" s="2710"/>
      <c r="AG809" s="2710"/>
      <c r="AH809" s="2710"/>
      <c r="AI809" s="2710"/>
      <c r="AJ809" s="2710"/>
      <c r="AK809" s="2710"/>
      <c r="AL809" s="2710"/>
      <c r="AM809" s="2710"/>
      <c r="AN809" s="2710"/>
      <c r="AO809" s="2710"/>
      <c r="AP809" s="2710"/>
      <c r="AQ809" s="2710"/>
      <c r="AR809" s="2710"/>
      <c r="AS809" s="2710"/>
      <c r="AT809" s="2710"/>
      <c r="AU809" s="2710"/>
      <c r="AV809" s="2710"/>
      <c r="AW809" s="2710"/>
      <c r="AX809" s="2710"/>
      <c r="AY809" s="2710"/>
      <c r="AZ809" s="2710"/>
      <c r="BA809" s="2710"/>
      <c r="BB809" s="2710"/>
      <c r="BC809" s="2710"/>
      <c r="BD809" s="2710"/>
      <c r="BE809" s="2710"/>
      <c r="BF809" s="2710"/>
      <c r="BG809" s="2710"/>
      <c r="BH809" s="2710"/>
      <c r="BI809" s="2710"/>
      <c r="BJ809" s="2710"/>
      <c r="BK809" s="2710"/>
      <c r="BL809" s="2710"/>
      <c r="BM809" s="2710"/>
      <c r="BN809" s="2710"/>
      <c r="BO809" s="2710"/>
      <c r="BP809" s="2710"/>
      <c r="BQ809" s="2710"/>
      <c r="BR809" s="2710"/>
      <c r="BS809" s="2710"/>
      <c r="BT809" s="2710"/>
    </row>
    <row r="810" spans="1:72" x14ac:dyDescent="0.25">
      <c r="A810" s="2710"/>
      <c r="B810" s="2710"/>
      <c r="C810" s="2710"/>
      <c r="D810" s="2710"/>
      <c r="E810" s="2710"/>
      <c r="F810" s="2710"/>
      <c r="G810" s="2710"/>
      <c r="H810" s="2710"/>
      <c r="I810" s="2710"/>
      <c r="J810" s="2710"/>
      <c r="K810" s="2710"/>
      <c r="L810" s="2710"/>
      <c r="M810" s="2710"/>
      <c r="N810" s="2710"/>
      <c r="O810" s="2710"/>
      <c r="P810" s="2710"/>
      <c r="Q810" s="2710"/>
      <c r="R810" s="2710"/>
      <c r="S810" s="2710"/>
      <c r="T810" s="2710"/>
      <c r="U810" s="2710"/>
      <c r="V810" s="2710"/>
      <c r="W810" s="2710"/>
      <c r="X810" s="2710"/>
      <c r="Y810" s="2710"/>
      <c r="Z810" s="2710"/>
      <c r="AA810" s="2710"/>
      <c r="AB810" s="2710"/>
      <c r="AC810" s="2710"/>
      <c r="AD810" s="2710"/>
      <c r="AE810" s="2710"/>
      <c r="AF810" s="2710"/>
      <c r="AG810" s="2710"/>
      <c r="AH810" s="2710"/>
      <c r="AI810" s="2710"/>
      <c r="AJ810" s="2710"/>
      <c r="AK810" s="2710"/>
      <c r="AL810" s="2710"/>
      <c r="AM810" s="2710"/>
      <c r="AN810" s="2710"/>
      <c r="AO810" s="2710"/>
      <c r="AP810" s="2710"/>
      <c r="AQ810" s="2710"/>
      <c r="AR810" s="2710"/>
      <c r="AS810" s="2710"/>
      <c r="AT810" s="2710"/>
      <c r="AU810" s="2710"/>
      <c r="AV810" s="2710"/>
      <c r="AW810" s="2710"/>
      <c r="AX810" s="2710"/>
      <c r="AY810" s="2710"/>
      <c r="AZ810" s="2710"/>
      <c r="BA810" s="2710"/>
      <c r="BB810" s="2710"/>
      <c r="BC810" s="2710"/>
      <c r="BD810" s="2710"/>
      <c r="BE810" s="2710"/>
      <c r="BF810" s="2710"/>
      <c r="BG810" s="2710"/>
      <c r="BH810" s="2710"/>
      <c r="BI810" s="2710"/>
      <c r="BJ810" s="2710"/>
      <c r="BK810" s="2710"/>
      <c r="BL810" s="2710"/>
      <c r="BM810" s="2710"/>
      <c r="BN810" s="2710"/>
      <c r="BO810" s="2710"/>
      <c r="BP810" s="2710"/>
      <c r="BQ810" s="2710"/>
      <c r="BR810" s="2710"/>
      <c r="BS810" s="2710"/>
      <c r="BT810" s="2710"/>
    </row>
    <row r="811" spans="1:72" x14ac:dyDescent="0.25">
      <c r="A811" s="2710"/>
      <c r="B811" s="2710"/>
      <c r="C811" s="2710"/>
      <c r="D811" s="2710"/>
      <c r="E811" s="2710"/>
      <c r="F811" s="2710"/>
      <c r="G811" s="2710"/>
      <c r="H811" s="2710"/>
      <c r="I811" s="2710"/>
      <c r="J811" s="2710"/>
      <c r="K811" s="2710"/>
      <c r="L811" s="2710"/>
      <c r="M811" s="2710"/>
      <c r="N811" s="2710"/>
      <c r="O811" s="2710"/>
      <c r="P811" s="2710"/>
      <c r="Q811" s="2710"/>
      <c r="R811" s="2710"/>
      <c r="S811" s="2710"/>
      <c r="T811" s="2710"/>
      <c r="U811" s="2710"/>
      <c r="V811" s="2710"/>
      <c r="W811" s="2710"/>
      <c r="X811" s="2710"/>
      <c r="Y811" s="2710"/>
      <c r="Z811" s="2710"/>
      <c r="AA811" s="2710"/>
      <c r="AB811" s="2710"/>
      <c r="AC811" s="2710"/>
      <c r="AD811" s="2710"/>
      <c r="AE811" s="2710"/>
      <c r="AF811" s="2710"/>
      <c r="AG811" s="2710"/>
      <c r="AH811" s="2710"/>
      <c r="AI811" s="2710"/>
      <c r="AJ811" s="2710"/>
      <c r="AK811" s="2710"/>
      <c r="AL811" s="2710"/>
      <c r="AM811" s="2710"/>
      <c r="AN811" s="2710"/>
      <c r="AO811" s="2710"/>
      <c r="AP811" s="2710"/>
      <c r="AQ811" s="2710"/>
      <c r="AR811" s="2710"/>
      <c r="AS811" s="2710"/>
      <c r="AT811" s="2710"/>
      <c r="AU811" s="2710"/>
      <c r="AV811" s="2710"/>
      <c r="AW811" s="2710"/>
      <c r="AX811" s="2710"/>
      <c r="AY811" s="2710"/>
      <c r="AZ811" s="2710"/>
      <c r="BA811" s="2710"/>
      <c r="BB811" s="2710"/>
      <c r="BC811" s="2710"/>
      <c r="BD811" s="2710"/>
      <c r="BE811" s="2710"/>
      <c r="BF811" s="2710"/>
      <c r="BG811" s="2710"/>
      <c r="BH811" s="2710"/>
      <c r="BI811" s="2710"/>
      <c r="BJ811" s="2710"/>
      <c r="BK811" s="2710"/>
      <c r="BL811" s="2710"/>
      <c r="BM811" s="2710"/>
      <c r="BN811" s="2710"/>
      <c r="BO811" s="2710"/>
      <c r="BP811" s="2710"/>
      <c r="BQ811" s="2710"/>
      <c r="BR811" s="2710"/>
      <c r="BS811" s="2710"/>
      <c r="BT811" s="2710"/>
    </row>
    <row r="812" spans="1:72" x14ac:dyDescent="0.25">
      <c r="A812" s="2710"/>
      <c r="B812" s="2710"/>
      <c r="C812" s="2710"/>
      <c r="D812" s="2710"/>
      <c r="E812" s="2710"/>
      <c r="F812" s="2710"/>
      <c r="G812" s="2710"/>
      <c r="H812" s="2710"/>
      <c r="I812" s="2710"/>
      <c r="J812" s="2710"/>
      <c r="K812" s="2710"/>
      <c r="L812" s="2710"/>
      <c r="M812" s="2710"/>
      <c r="N812" s="2710"/>
      <c r="O812" s="2710"/>
      <c r="P812" s="2710"/>
      <c r="Q812" s="2710"/>
      <c r="R812" s="2710"/>
      <c r="S812" s="2710"/>
      <c r="T812" s="2710"/>
      <c r="U812" s="2710"/>
      <c r="V812" s="2710"/>
      <c r="W812" s="2710"/>
      <c r="X812" s="2710"/>
      <c r="Y812" s="2710"/>
      <c r="Z812" s="2710"/>
      <c r="AA812" s="2710"/>
      <c r="AB812" s="2710"/>
      <c r="AC812" s="2710"/>
      <c r="AD812" s="2710"/>
      <c r="AE812" s="2710"/>
      <c r="AF812" s="2710"/>
      <c r="AG812" s="2710"/>
      <c r="AH812" s="2710"/>
      <c r="AI812" s="2710"/>
      <c r="AJ812" s="2710"/>
      <c r="AK812" s="2710"/>
      <c r="AL812" s="2710"/>
      <c r="AM812" s="2710"/>
      <c r="AN812" s="2710"/>
      <c r="AO812" s="2710"/>
      <c r="AP812" s="2710"/>
      <c r="AQ812" s="2710"/>
      <c r="AR812" s="2710"/>
      <c r="AS812" s="2710"/>
      <c r="AT812" s="2710"/>
      <c r="AU812" s="2710"/>
      <c r="AV812" s="2710"/>
      <c r="AW812" s="2710"/>
      <c r="AX812" s="2710"/>
      <c r="AY812" s="2710"/>
      <c r="AZ812" s="2710"/>
      <c r="BA812" s="2710"/>
      <c r="BB812" s="2710"/>
      <c r="BC812" s="2710"/>
      <c r="BD812" s="2710"/>
      <c r="BE812" s="2710"/>
      <c r="BF812" s="2710"/>
      <c r="BG812" s="2710"/>
      <c r="BH812" s="2710"/>
      <c r="BI812" s="2710"/>
      <c r="BJ812" s="2710"/>
      <c r="BK812" s="2710"/>
      <c r="BL812" s="2710"/>
      <c r="BM812" s="2710"/>
      <c r="BN812" s="2710"/>
      <c r="BO812" s="2710"/>
      <c r="BP812" s="2710"/>
      <c r="BQ812" s="2710"/>
      <c r="BR812" s="2710"/>
      <c r="BS812" s="2710"/>
      <c r="BT812" s="2710"/>
    </row>
    <row r="813" spans="1:72" x14ac:dyDescent="0.25">
      <c r="A813" s="2710"/>
      <c r="B813" s="2710"/>
      <c r="C813" s="2710"/>
      <c r="D813" s="2710"/>
      <c r="E813" s="2710"/>
      <c r="F813" s="2710"/>
      <c r="G813" s="2710"/>
      <c r="H813" s="2710"/>
      <c r="I813" s="2710"/>
      <c r="J813" s="2710"/>
      <c r="K813" s="2710"/>
      <c r="L813" s="2710"/>
      <c r="M813" s="2710"/>
      <c r="N813" s="2710"/>
      <c r="O813" s="2710"/>
      <c r="P813" s="2710"/>
      <c r="Q813" s="2710"/>
      <c r="R813" s="2710"/>
      <c r="S813" s="2710"/>
      <c r="T813" s="2710"/>
      <c r="U813" s="2710"/>
      <c r="V813" s="2710"/>
      <c r="W813" s="2710"/>
      <c r="X813" s="2710"/>
      <c r="Y813" s="2710"/>
      <c r="Z813" s="2710"/>
      <c r="AA813" s="2710"/>
      <c r="AB813" s="2710"/>
      <c r="AC813" s="2710"/>
      <c r="AD813" s="2710"/>
      <c r="AE813" s="2710"/>
      <c r="AF813" s="2710"/>
      <c r="AG813" s="2710"/>
      <c r="AH813" s="2710"/>
      <c r="AI813" s="2710"/>
      <c r="AJ813" s="2710"/>
      <c r="AK813" s="2710"/>
      <c r="AL813" s="2710"/>
      <c r="AM813" s="2710"/>
      <c r="AN813" s="2710"/>
      <c r="AO813" s="2710"/>
      <c r="AP813" s="2710"/>
      <c r="AQ813" s="2710"/>
      <c r="AR813" s="2710"/>
      <c r="AS813" s="2710"/>
      <c r="AT813" s="2710"/>
      <c r="AU813" s="2710"/>
      <c r="AV813" s="2710"/>
      <c r="AW813" s="2710"/>
      <c r="AX813" s="2710"/>
      <c r="AY813" s="2710"/>
      <c r="AZ813" s="2710"/>
      <c r="BA813" s="2710"/>
      <c r="BB813" s="2710"/>
      <c r="BC813" s="2710"/>
      <c r="BD813" s="2710"/>
      <c r="BE813" s="2710"/>
      <c r="BF813" s="2710"/>
      <c r="BG813" s="2710"/>
      <c r="BH813" s="2710"/>
      <c r="BI813" s="2710"/>
      <c r="BJ813" s="2710"/>
      <c r="BK813" s="2710"/>
      <c r="BL813" s="2710"/>
      <c r="BM813" s="2710"/>
      <c r="BN813" s="2710"/>
      <c r="BO813" s="2710"/>
      <c r="BP813" s="2710"/>
      <c r="BQ813" s="2710"/>
      <c r="BR813" s="2710"/>
      <c r="BS813" s="2710"/>
      <c r="BT813" s="2710"/>
    </row>
    <row r="814" spans="1:72" x14ac:dyDescent="0.25">
      <c r="A814" s="2710"/>
      <c r="B814" s="2710"/>
      <c r="C814" s="2710"/>
      <c r="D814" s="2710"/>
      <c r="E814" s="2710"/>
      <c r="F814" s="2710"/>
      <c r="G814" s="2710"/>
      <c r="H814" s="2710"/>
      <c r="I814" s="2710"/>
      <c r="J814" s="2710"/>
      <c r="K814" s="2710"/>
      <c r="L814" s="2710"/>
      <c r="M814" s="2710"/>
      <c r="N814" s="2710"/>
      <c r="O814" s="2710"/>
      <c r="P814" s="2710"/>
      <c r="Q814" s="2710"/>
      <c r="R814" s="2710"/>
      <c r="S814" s="2710"/>
      <c r="T814" s="2710"/>
      <c r="U814" s="2710"/>
      <c r="V814" s="2710"/>
      <c r="W814" s="2710"/>
      <c r="X814" s="2710"/>
      <c r="Y814" s="2710"/>
      <c r="Z814" s="2710"/>
      <c r="AA814" s="2710"/>
      <c r="AB814" s="2710"/>
      <c r="AC814" s="2710"/>
      <c r="AD814" s="2710"/>
      <c r="AE814" s="2710"/>
      <c r="AF814" s="2710"/>
      <c r="AG814" s="2710"/>
      <c r="AH814" s="2710"/>
      <c r="AI814" s="2710"/>
      <c r="AJ814" s="2710"/>
      <c r="AK814" s="2710"/>
      <c r="AL814" s="2710"/>
      <c r="AM814" s="2710"/>
      <c r="AN814" s="2710"/>
      <c r="AO814" s="2710"/>
      <c r="AP814" s="2710"/>
      <c r="AQ814" s="2710"/>
      <c r="AR814" s="2710"/>
      <c r="AS814" s="2710"/>
      <c r="AT814" s="2710"/>
      <c r="AU814" s="2710"/>
      <c r="AV814" s="2710"/>
      <c r="AW814" s="2710"/>
      <c r="AX814" s="2710"/>
      <c r="AY814" s="2710"/>
      <c r="AZ814" s="2710"/>
      <c r="BA814" s="2710"/>
      <c r="BB814" s="2710"/>
      <c r="BC814" s="2710"/>
      <c r="BD814" s="2710"/>
      <c r="BE814" s="2710"/>
      <c r="BF814" s="2710"/>
      <c r="BG814" s="2710"/>
      <c r="BH814" s="2710"/>
      <c r="BI814" s="2710"/>
      <c r="BJ814" s="2710"/>
      <c r="BK814" s="2710"/>
      <c r="BL814" s="2710"/>
      <c r="BM814" s="2710"/>
      <c r="BN814" s="2710"/>
      <c r="BO814" s="2710"/>
      <c r="BP814" s="2710"/>
      <c r="BQ814" s="2710"/>
      <c r="BR814" s="2710"/>
      <c r="BS814" s="2710"/>
      <c r="BT814" s="2710"/>
    </row>
    <row r="815" spans="1:72" x14ac:dyDescent="0.25">
      <c r="A815" s="2710"/>
      <c r="B815" s="2710"/>
      <c r="C815" s="2710"/>
      <c r="D815" s="2710"/>
      <c r="E815" s="2710"/>
      <c r="F815" s="2710"/>
      <c r="G815" s="2710"/>
      <c r="H815" s="2710"/>
      <c r="I815" s="2710"/>
      <c r="J815" s="2710"/>
      <c r="K815" s="2710"/>
      <c r="L815" s="2710"/>
      <c r="M815" s="2710"/>
      <c r="N815" s="2710"/>
      <c r="O815" s="2710"/>
      <c r="P815" s="2710"/>
      <c r="Q815" s="2710"/>
      <c r="R815" s="2710"/>
      <c r="S815" s="2710"/>
      <c r="T815" s="2710"/>
      <c r="U815" s="2710"/>
      <c r="V815" s="2710"/>
      <c r="W815" s="2710"/>
      <c r="X815" s="2710"/>
      <c r="Y815" s="2710"/>
      <c r="Z815" s="2710"/>
      <c r="AA815" s="2710"/>
      <c r="AB815" s="2710"/>
      <c r="AC815" s="2710"/>
      <c r="AD815" s="2710"/>
      <c r="AE815" s="2710"/>
      <c r="AF815" s="2710"/>
      <c r="AG815" s="2710"/>
      <c r="AH815" s="2710"/>
      <c r="AI815" s="2710"/>
      <c r="AJ815" s="2710"/>
      <c r="AK815" s="2710"/>
      <c r="AL815" s="2710"/>
      <c r="AM815" s="2710"/>
      <c r="AN815" s="2710"/>
      <c r="AO815" s="2710"/>
      <c r="AP815" s="2710"/>
      <c r="AQ815" s="2710"/>
      <c r="AR815" s="2710"/>
      <c r="AS815" s="2710"/>
      <c r="AT815" s="2710"/>
      <c r="AU815" s="2710"/>
      <c r="AV815" s="2710"/>
      <c r="AW815" s="2710"/>
      <c r="AX815" s="2710"/>
      <c r="AY815" s="2710"/>
      <c r="AZ815" s="2710"/>
      <c r="BA815" s="2710"/>
      <c r="BB815" s="2710"/>
      <c r="BC815" s="2710"/>
      <c r="BD815" s="2710"/>
      <c r="BE815" s="2710"/>
      <c r="BF815" s="2710"/>
      <c r="BG815" s="2710"/>
      <c r="BH815" s="2710"/>
      <c r="BI815" s="2710"/>
      <c r="BJ815" s="2710"/>
      <c r="BK815" s="2710"/>
      <c r="BL815" s="2710"/>
      <c r="BM815" s="2710"/>
      <c r="BN815" s="2710"/>
      <c r="BO815" s="2710"/>
      <c r="BP815" s="2710"/>
      <c r="BQ815" s="2710"/>
      <c r="BR815" s="2710"/>
      <c r="BS815" s="2710"/>
      <c r="BT815" s="2710"/>
    </row>
    <row r="816" spans="1:72" x14ac:dyDescent="0.25">
      <c r="A816" s="2710"/>
      <c r="B816" s="2710"/>
      <c r="C816" s="2710"/>
      <c r="D816" s="2710"/>
      <c r="E816" s="2710"/>
      <c r="F816" s="2710"/>
      <c r="G816" s="2710"/>
      <c r="H816" s="2710"/>
      <c r="I816" s="2710"/>
      <c r="J816" s="2710"/>
      <c r="K816" s="2710"/>
      <c r="L816" s="2710"/>
      <c r="M816" s="2710"/>
      <c r="N816" s="2710"/>
      <c r="O816" s="2710"/>
      <c r="P816" s="2710"/>
      <c r="Q816" s="2710"/>
      <c r="R816" s="2710"/>
      <c r="S816" s="2710"/>
      <c r="T816" s="2710"/>
      <c r="U816" s="2710"/>
      <c r="V816" s="2710"/>
      <c r="W816" s="2710"/>
      <c r="X816" s="2710"/>
      <c r="Y816" s="2710"/>
      <c r="Z816" s="2710"/>
      <c r="AA816" s="2710"/>
      <c r="AB816" s="2710"/>
      <c r="AC816" s="2710"/>
      <c r="AD816" s="2710"/>
      <c r="AE816" s="2710"/>
      <c r="AF816" s="2710"/>
      <c r="AG816" s="2710"/>
      <c r="AH816" s="2710"/>
      <c r="AI816" s="2710"/>
      <c r="AJ816" s="2710"/>
      <c r="AK816" s="2710"/>
      <c r="AL816" s="2710"/>
      <c r="AM816" s="2710"/>
      <c r="AN816" s="2710"/>
      <c r="AO816" s="2710"/>
      <c r="AP816" s="2710"/>
      <c r="AQ816" s="2710"/>
      <c r="AR816" s="2710"/>
      <c r="AS816" s="2710"/>
      <c r="AT816" s="2710"/>
      <c r="AU816" s="2710"/>
      <c r="AV816" s="2710"/>
      <c r="AW816" s="2710"/>
      <c r="AX816" s="2710"/>
      <c r="AY816" s="2710"/>
      <c r="AZ816" s="2710"/>
      <c r="BA816" s="2710"/>
      <c r="BB816" s="2710"/>
      <c r="BC816" s="2710"/>
      <c r="BD816" s="2710"/>
      <c r="BE816" s="2710"/>
      <c r="BF816" s="2710"/>
      <c r="BG816" s="2710"/>
      <c r="BH816" s="2710"/>
      <c r="BI816" s="2710"/>
      <c r="BJ816" s="2710"/>
      <c r="BK816" s="2710"/>
      <c r="BL816" s="2710"/>
      <c r="BM816" s="2710"/>
      <c r="BN816" s="2710"/>
      <c r="BO816" s="2710"/>
      <c r="BP816" s="2710"/>
      <c r="BQ816" s="2710"/>
      <c r="BR816" s="2710"/>
      <c r="BS816" s="2710"/>
      <c r="BT816" s="2710"/>
    </row>
    <row r="817" spans="1:72" x14ac:dyDescent="0.25">
      <c r="A817" s="2710"/>
      <c r="B817" s="2710"/>
      <c r="C817" s="2710"/>
      <c r="D817" s="2710"/>
      <c r="E817" s="2710"/>
      <c r="F817" s="2710"/>
      <c r="G817" s="2710"/>
      <c r="H817" s="2710"/>
      <c r="I817" s="2710"/>
      <c r="J817" s="2710"/>
      <c r="K817" s="2710"/>
      <c r="L817" s="2710"/>
      <c r="M817" s="2710"/>
      <c r="N817" s="2710"/>
      <c r="O817" s="2710"/>
      <c r="P817" s="2710"/>
      <c r="Q817" s="2710"/>
      <c r="R817" s="2710"/>
      <c r="S817" s="2710"/>
      <c r="T817" s="2710"/>
      <c r="U817" s="2710"/>
      <c r="V817" s="2710"/>
      <c r="W817" s="2710"/>
      <c r="X817" s="2710"/>
      <c r="Y817" s="2710"/>
      <c r="Z817" s="2710"/>
      <c r="AA817" s="2710"/>
      <c r="AB817" s="2710"/>
      <c r="AC817" s="2710"/>
      <c r="AD817" s="2710"/>
      <c r="AE817" s="2710"/>
      <c r="AF817" s="2710"/>
      <c r="AG817" s="2710"/>
      <c r="AH817" s="2710"/>
      <c r="AI817" s="2710"/>
      <c r="AJ817" s="2710"/>
      <c r="AK817" s="2710"/>
      <c r="AL817" s="2710"/>
      <c r="AM817" s="2710"/>
      <c r="AN817" s="2710"/>
      <c r="AO817" s="2710"/>
      <c r="AP817" s="2710"/>
      <c r="AQ817" s="2710"/>
      <c r="AR817" s="2710"/>
      <c r="AS817" s="2710"/>
      <c r="AT817" s="2710"/>
      <c r="AU817" s="2710"/>
      <c r="AV817" s="2710"/>
      <c r="AW817" s="2710"/>
      <c r="AX817" s="2710"/>
      <c r="AY817" s="2710"/>
      <c r="AZ817" s="2710"/>
      <c r="BA817" s="2710"/>
      <c r="BB817" s="2710"/>
      <c r="BC817" s="2710"/>
      <c r="BD817" s="2710"/>
      <c r="BE817" s="2710"/>
      <c r="BF817" s="2710"/>
      <c r="BG817" s="2710"/>
      <c r="BH817" s="2710"/>
      <c r="BI817" s="2710"/>
      <c r="BJ817" s="2710"/>
      <c r="BK817" s="2710"/>
      <c r="BL817" s="2710"/>
      <c r="BM817" s="2710"/>
      <c r="BN817" s="2710"/>
      <c r="BO817" s="2710"/>
      <c r="BP817" s="2710"/>
      <c r="BQ817" s="2710"/>
      <c r="BR817" s="2710"/>
      <c r="BS817" s="2710"/>
      <c r="BT817" s="2710"/>
    </row>
    <row r="818" spans="1:72" x14ac:dyDescent="0.25">
      <c r="A818" s="2710"/>
      <c r="B818" s="2710"/>
      <c r="C818" s="2710"/>
      <c r="D818" s="2710"/>
      <c r="E818" s="2710"/>
      <c r="F818" s="2710"/>
      <c r="G818" s="2710"/>
      <c r="H818" s="2710"/>
      <c r="I818" s="2710"/>
      <c r="J818" s="2710"/>
      <c r="K818" s="2710"/>
      <c r="L818" s="2710"/>
      <c r="M818" s="2710"/>
      <c r="N818" s="2710"/>
      <c r="O818" s="2710"/>
      <c r="P818" s="2710"/>
      <c r="Q818" s="2710"/>
      <c r="R818" s="2710"/>
      <c r="S818" s="2710"/>
      <c r="T818" s="2710"/>
      <c r="U818" s="2710"/>
      <c r="V818" s="2710"/>
      <c r="W818" s="2710"/>
      <c r="X818" s="2710"/>
      <c r="Y818" s="2710"/>
      <c r="Z818" s="2710"/>
      <c r="AA818" s="2710"/>
      <c r="AB818" s="2710"/>
      <c r="AC818" s="2710"/>
      <c r="AD818" s="2710"/>
      <c r="AE818" s="2710"/>
      <c r="AF818" s="2710"/>
      <c r="AG818" s="2710"/>
      <c r="AH818" s="2710"/>
      <c r="AI818" s="2710"/>
      <c r="AJ818" s="2710"/>
      <c r="AK818" s="2710"/>
      <c r="AL818" s="2710"/>
      <c r="AM818" s="2710"/>
      <c r="AN818" s="2710"/>
      <c r="AO818" s="2710"/>
      <c r="AP818" s="2710"/>
      <c r="AQ818" s="2710"/>
      <c r="AR818" s="2710"/>
      <c r="AS818" s="2710"/>
      <c r="AT818" s="2710"/>
      <c r="AU818" s="2710"/>
      <c r="AV818" s="2710"/>
      <c r="AW818" s="2710"/>
      <c r="AX818" s="2710"/>
      <c r="AY818" s="2710"/>
      <c r="AZ818" s="2710"/>
      <c r="BA818" s="2710"/>
      <c r="BB818" s="2710"/>
      <c r="BC818" s="2710"/>
      <c r="BD818" s="2710"/>
      <c r="BE818" s="2710"/>
      <c r="BF818" s="2710"/>
      <c r="BG818" s="2710"/>
      <c r="BH818" s="2710"/>
      <c r="BI818" s="2710"/>
      <c r="BJ818" s="2710"/>
      <c r="BK818" s="2710"/>
      <c r="BL818" s="2710"/>
      <c r="BM818" s="2710"/>
      <c r="BN818" s="2710"/>
      <c r="BO818" s="2710"/>
      <c r="BP818" s="2710"/>
      <c r="BQ818" s="2710"/>
      <c r="BR818" s="2710"/>
      <c r="BS818" s="2710"/>
      <c r="BT818" s="2710"/>
    </row>
    <row r="819" spans="1:72" x14ac:dyDescent="0.25">
      <c r="A819" s="2710"/>
      <c r="B819" s="2710"/>
      <c r="C819" s="2710"/>
      <c r="D819" s="2710"/>
      <c r="E819" s="2710"/>
      <c r="F819" s="2710"/>
      <c r="G819" s="2710"/>
      <c r="H819" s="2710"/>
      <c r="I819" s="2710"/>
      <c r="J819" s="2710"/>
      <c r="K819" s="2710"/>
      <c r="L819" s="2710"/>
      <c r="M819" s="2710"/>
      <c r="N819" s="2710"/>
      <c r="O819" s="2710"/>
      <c r="P819" s="2710"/>
      <c r="Q819" s="2710"/>
      <c r="R819" s="2710"/>
      <c r="S819" s="2710"/>
      <c r="T819" s="2710"/>
      <c r="U819" s="2710"/>
      <c r="V819" s="2710"/>
      <c r="W819" s="2710"/>
      <c r="X819" s="2710"/>
      <c r="Y819" s="2710"/>
      <c r="Z819" s="2710"/>
      <c r="AA819" s="2710"/>
      <c r="AB819" s="2710"/>
      <c r="AC819" s="2710"/>
      <c r="AD819" s="2710"/>
      <c r="AE819" s="2710"/>
      <c r="AF819" s="2710"/>
      <c r="AG819" s="2710"/>
      <c r="AH819" s="2710"/>
      <c r="AI819" s="2710"/>
      <c r="AJ819" s="2710"/>
      <c r="AK819" s="2710"/>
      <c r="AL819" s="2710"/>
      <c r="AM819" s="2710"/>
      <c r="AN819" s="2710"/>
      <c r="AO819" s="2710"/>
      <c r="AP819" s="2710"/>
      <c r="AQ819" s="2710"/>
      <c r="AR819" s="2710"/>
      <c r="AS819" s="2710"/>
      <c r="AT819" s="2710"/>
      <c r="AU819" s="2710"/>
      <c r="AV819" s="2710"/>
      <c r="AW819" s="2710"/>
      <c r="AX819" s="2710"/>
      <c r="AY819" s="2710"/>
      <c r="AZ819" s="2710"/>
      <c r="BA819" s="2710"/>
      <c r="BB819" s="2710"/>
      <c r="BC819" s="2710"/>
      <c r="BD819" s="2710"/>
      <c r="BE819" s="2710"/>
      <c r="BF819" s="2710"/>
      <c r="BG819" s="2710"/>
      <c r="BH819" s="2710"/>
      <c r="BI819" s="2710"/>
      <c r="BJ819" s="2710"/>
      <c r="BK819" s="2710"/>
      <c r="BL819" s="2710"/>
      <c r="BM819" s="2710"/>
      <c r="BN819" s="2710"/>
      <c r="BO819" s="2710"/>
      <c r="BP819" s="2710"/>
      <c r="BQ819" s="2710"/>
      <c r="BR819" s="2710"/>
      <c r="BS819" s="2710"/>
      <c r="BT819" s="2710"/>
    </row>
    <row r="820" spans="1:72" x14ac:dyDescent="0.25">
      <c r="A820" s="2710"/>
      <c r="B820" s="2710"/>
      <c r="C820" s="2710"/>
      <c r="D820" s="2710"/>
      <c r="E820" s="2710"/>
      <c r="F820" s="2710"/>
      <c r="G820" s="2710"/>
      <c r="H820" s="2710"/>
      <c r="I820" s="2710"/>
      <c r="J820" s="2710"/>
      <c r="K820" s="2710"/>
      <c r="L820" s="2710"/>
      <c r="M820" s="2710"/>
      <c r="N820" s="2710"/>
      <c r="O820" s="2710"/>
      <c r="P820" s="2710"/>
      <c r="Q820" s="2710"/>
      <c r="R820" s="2710"/>
      <c r="S820" s="2710"/>
      <c r="T820" s="2710"/>
      <c r="U820" s="2710"/>
      <c r="V820" s="2710"/>
      <c r="W820" s="2710"/>
      <c r="X820" s="2710"/>
      <c r="Y820" s="2710"/>
      <c r="Z820" s="2710"/>
      <c r="AA820" s="2710"/>
      <c r="AB820" s="2710"/>
      <c r="AC820" s="2710"/>
      <c r="AD820" s="2710"/>
      <c r="AE820" s="2710"/>
      <c r="AF820" s="2710"/>
      <c r="AG820" s="2710"/>
      <c r="AH820" s="2710"/>
      <c r="AI820" s="2710"/>
      <c r="AJ820" s="2710"/>
      <c r="AK820" s="2710"/>
      <c r="AL820" s="2710"/>
      <c r="AM820" s="2710"/>
      <c r="AN820" s="2710"/>
      <c r="AO820" s="2710"/>
      <c r="AP820" s="2710"/>
      <c r="AQ820" s="2710"/>
      <c r="AR820" s="2710"/>
      <c r="AS820" s="2710"/>
      <c r="AT820" s="2710"/>
      <c r="AU820" s="2710"/>
      <c r="AV820" s="2710"/>
      <c r="AW820" s="2710"/>
      <c r="AX820" s="2710"/>
      <c r="AY820" s="2710"/>
      <c r="AZ820" s="2710"/>
      <c r="BA820" s="2710"/>
      <c r="BB820" s="2710"/>
      <c r="BC820" s="2710"/>
      <c r="BD820" s="2710"/>
      <c r="BE820" s="2710"/>
      <c r="BF820" s="2710"/>
      <c r="BG820" s="2710"/>
      <c r="BH820" s="2710"/>
      <c r="BI820" s="2710"/>
      <c r="BJ820" s="2710"/>
      <c r="BK820" s="2710"/>
      <c r="BL820" s="2710"/>
      <c r="BM820" s="2710"/>
      <c r="BN820" s="2710"/>
      <c r="BO820" s="2710"/>
      <c r="BP820" s="2710"/>
      <c r="BQ820" s="2710"/>
      <c r="BR820" s="2710"/>
      <c r="BS820" s="2710"/>
      <c r="BT820" s="2710"/>
    </row>
    <row r="821" spans="1:72" x14ac:dyDescent="0.25">
      <c r="A821" s="2710"/>
      <c r="B821" s="2710"/>
      <c r="C821" s="2710"/>
      <c r="D821" s="2710"/>
      <c r="E821" s="2710"/>
      <c r="F821" s="2710"/>
      <c r="G821" s="2710"/>
      <c r="H821" s="2710"/>
      <c r="I821" s="2710"/>
      <c r="J821" s="2710"/>
      <c r="K821" s="2710"/>
      <c r="L821" s="2710"/>
      <c r="M821" s="2710"/>
      <c r="N821" s="2710"/>
      <c r="O821" s="2710"/>
      <c r="P821" s="2710"/>
      <c r="Q821" s="2710"/>
      <c r="R821" s="2710"/>
      <c r="S821" s="2710"/>
      <c r="T821" s="2710"/>
      <c r="U821" s="2710"/>
      <c r="V821" s="2710"/>
      <c r="W821" s="2710"/>
      <c r="X821" s="2710"/>
      <c r="Y821" s="2710"/>
      <c r="Z821" s="2710"/>
      <c r="AA821" s="2710"/>
      <c r="AB821" s="2710"/>
      <c r="AC821" s="2710"/>
      <c r="AD821" s="2710"/>
      <c r="AE821" s="2710"/>
      <c r="AF821" s="2710"/>
      <c r="AG821" s="2710"/>
      <c r="AH821" s="2710"/>
      <c r="AI821" s="2710"/>
      <c r="AJ821" s="2710"/>
      <c r="AK821" s="2710"/>
      <c r="AL821" s="2710"/>
      <c r="AM821" s="2710"/>
      <c r="AN821" s="2710"/>
      <c r="AO821" s="2710"/>
      <c r="AP821" s="2710"/>
      <c r="AQ821" s="2710"/>
      <c r="AR821" s="2710"/>
      <c r="AS821" s="2710"/>
      <c r="AT821" s="2710"/>
      <c r="AU821" s="2710"/>
      <c r="AV821" s="2710"/>
      <c r="AW821" s="2710"/>
      <c r="AX821" s="2710"/>
      <c r="AY821" s="2710"/>
      <c r="AZ821" s="2710"/>
      <c r="BA821" s="2710"/>
      <c r="BB821" s="2710"/>
      <c r="BC821" s="2710"/>
      <c r="BD821" s="2710"/>
      <c r="BE821" s="2710"/>
      <c r="BF821" s="2710"/>
      <c r="BG821" s="2710"/>
      <c r="BH821" s="2710"/>
      <c r="BI821" s="2710"/>
      <c r="BJ821" s="2710"/>
      <c r="BK821" s="2710"/>
      <c r="BL821" s="2710"/>
      <c r="BM821" s="2710"/>
      <c r="BN821" s="2710"/>
      <c r="BO821" s="2710"/>
      <c r="BP821" s="2710"/>
      <c r="BQ821" s="2710"/>
      <c r="BR821" s="2710"/>
      <c r="BS821" s="2710"/>
      <c r="BT821" s="2710"/>
    </row>
    <row r="822" spans="1:72" x14ac:dyDescent="0.25">
      <c r="A822" s="2710"/>
      <c r="B822" s="2710"/>
      <c r="C822" s="2710"/>
      <c r="D822" s="2710"/>
      <c r="E822" s="2710"/>
      <c r="F822" s="2710"/>
      <c r="G822" s="2710"/>
      <c r="H822" s="2710"/>
      <c r="I822" s="2710"/>
      <c r="J822" s="2710"/>
      <c r="K822" s="2710"/>
      <c r="L822" s="2710"/>
      <c r="M822" s="2710"/>
      <c r="N822" s="2710"/>
      <c r="O822" s="2710"/>
      <c r="P822" s="2710"/>
      <c r="Q822" s="2710"/>
      <c r="R822" s="2710"/>
      <c r="S822" s="2710"/>
      <c r="T822" s="2710"/>
      <c r="U822" s="2710"/>
      <c r="V822" s="2710"/>
      <c r="W822" s="2710"/>
      <c r="X822" s="2710"/>
      <c r="Y822" s="2710"/>
      <c r="Z822" s="2710"/>
      <c r="AA822" s="2710"/>
      <c r="AB822" s="2710"/>
      <c r="AC822" s="2710"/>
      <c r="AD822" s="2710"/>
      <c r="AE822" s="2710"/>
      <c r="AF822" s="2710"/>
      <c r="AG822" s="2710"/>
      <c r="AH822" s="2710"/>
      <c r="AI822" s="2710"/>
      <c r="AJ822" s="2710"/>
      <c r="AK822" s="2710"/>
      <c r="AL822" s="2710"/>
      <c r="AM822" s="2710"/>
      <c r="AN822" s="2710"/>
      <c r="AO822" s="2710"/>
      <c r="AP822" s="2710"/>
      <c r="AQ822" s="2710"/>
      <c r="AR822" s="2710"/>
      <c r="AS822" s="2710"/>
      <c r="AT822" s="2710"/>
      <c r="AU822" s="2710"/>
      <c r="AV822" s="2710"/>
      <c r="AW822" s="2710"/>
      <c r="AX822" s="2710"/>
      <c r="AY822" s="2710"/>
      <c r="AZ822" s="2710"/>
      <c r="BA822" s="2710"/>
      <c r="BB822" s="2710"/>
      <c r="BC822" s="2710"/>
      <c r="BD822" s="2710"/>
      <c r="BE822" s="2710"/>
      <c r="BF822" s="2710"/>
      <c r="BG822" s="2710"/>
      <c r="BH822" s="2710"/>
      <c r="BI822" s="2710"/>
      <c r="BJ822" s="2710"/>
      <c r="BK822" s="2710"/>
      <c r="BL822" s="2710"/>
      <c r="BM822" s="2710"/>
      <c r="BN822" s="2710"/>
      <c r="BO822" s="2710"/>
      <c r="BP822" s="2710"/>
      <c r="BQ822" s="2710"/>
      <c r="BR822" s="2710"/>
      <c r="BS822" s="2710"/>
      <c r="BT822" s="2710"/>
    </row>
    <row r="823" spans="1:72" x14ac:dyDescent="0.25">
      <c r="A823" s="2710"/>
      <c r="B823" s="2710"/>
      <c r="C823" s="2710"/>
      <c r="D823" s="2710"/>
      <c r="E823" s="2710"/>
      <c r="F823" s="2710"/>
      <c r="G823" s="2710"/>
      <c r="H823" s="2710"/>
      <c r="I823" s="2710"/>
      <c r="J823" s="2710"/>
      <c r="K823" s="2710"/>
      <c r="L823" s="2710"/>
      <c r="M823" s="2710"/>
      <c r="N823" s="2710"/>
      <c r="O823" s="2710"/>
      <c r="P823" s="2710"/>
      <c r="Q823" s="2710"/>
      <c r="R823" s="2710"/>
      <c r="S823" s="2710"/>
      <c r="T823" s="2710"/>
      <c r="U823" s="2710"/>
      <c r="V823" s="2710"/>
      <c r="W823" s="2710"/>
      <c r="X823" s="2710"/>
      <c r="Y823" s="2710"/>
      <c r="Z823" s="2710"/>
      <c r="AA823" s="2710"/>
      <c r="AB823" s="2710"/>
      <c r="AC823" s="2710"/>
      <c r="AD823" s="2710"/>
      <c r="AE823" s="2710"/>
      <c r="AF823" s="2710"/>
      <c r="AG823" s="2710"/>
      <c r="AH823" s="2710"/>
      <c r="AI823" s="2710"/>
      <c r="AJ823" s="2710"/>
      <c r="AK823" s="2710"/>
      <c r="AL823" s="2710"/>
      <c r="AM823" s="2710"/>
      <c r="AN823" s="2710"/>
      <c r="AO823" s="2710"/>
      <c r="AP823" s="2710"/>
      <c r="AQ823" s="2710"/>
      <c r="AR823" s="2710"/>
      <c r="AS823" s="2710"/>
      <c r="AT823" s="2710"/>
      <c r="AU823" s="2710"/>
      <c r="AV823" s="2710"/>
      <c r="AW823" s="2710"/>
      <c r="AX823" s="2710"/>
      <c r="AY823" s="2710"/>
      <c r="AZ823" s="2710"/>
      <c r="BA823" s="2710"/>
      <c r="BB823" s="2710"/>
      <c r="BC823" s="2710"/>
      <c r="BD823" s="2710"/>
      <c r="BE823" s="2710"/>
      <c r="BF823" s="2710"/>
      <c r="BG823" s="2710"/>
      <c r="BH823" s="2710"/>
      <c r="BI823" s="2710"/>
      <c r="BJ823" s="2710"/>
      <c r="BK823" s="2710"/>
      <c r="BL823" s="2710"/>
      <c r="BM823" s="2710"/>
      <c r="BN823" s="2710"/>
      <c r="BO823" s="2710"/>
      <c r="BP823" s="2710"/>
      <c r="BQ823" s="2710"/>
      <c r="BR823" s="2710"/>
      <c r="BS823" s="2710"/>
      <c r="BT823" s="2710"/>
    </row>
    <row r="824" spans="1:72" x14ac:dyDescent="0.25">
      <c r="A824" s="2710"/>
      <c r="B824" s="2710"/>
      <c r="C824" s="2710"/>
      <c r="D824" s="2710"/>
      <c r="E824" s="2710"/>
      <c r="F824" s="2710"/>
      <c r="G824" s="2710"/>
      <c r="H824" s="2710"/>
      <c r="I824" s="2710"/>
      <c r="J824" s="2710"/>
      <c r="K824" s="2710"/>
      <c r="L824" s="2710"/>
      <c r="M824" s="2710"/>
      <c r="N824" s="2710"/>
      <c r="O824" s="2710"/>
      <c r="P824" s="2710"/>
      <c r="Q824" s="2710"/>
      <c r="R824" s="2710"/>
      <c r="S824" s="2710"/>
      <c r="T824" s="2710"/>
      <c r="U824" s="2710"/>
      <c r="V824" s="2710"/>
      <c r="W824" s="2710"/>
      <c r="X824" s="2710"/>
      <c r="Y824" s="2710"/>
      <c r="Z824" s="2710"/>
      <c r="AA824" s="2710"/>
      <c r="AB824" s="2710"/>
      <c r="AC824" s="2710"/>
      <c r="AD824" s="2710"/>
      <c r="AE824" s="2710"/>
      <c r="AF824" s="2710"/>
      <c r="AG824" s="2710"/>
      <c r="AH824" s="2710"/>
      <c r="AI824" s="2710"/>
      <c r="AJ824" s="2710"/>
      <c r="AK824" s="2710"/>
      <c r="AL824" s="2710"/>
      <c r="AM824" s="2710"/>
      <c r="AN824" s="2710"/>
      <c r="AO824" s="2710"/>
      <c r="AP824" s="2710"/>
      <c r="AQ824" s="2710"/>
      <c r="AR824" s="2710"/>
      <c r="AS824" s="2710"/>
      <c r="AT824" s="2710"/>
      <c r="AU824" s="2710"/>
      <c r="AV824" s="2710"/>
      <c r="AW824" s="2710"/>
      <c r="AX824" s="2710"/>
      <c r="AY824" s="2710"/>
      <c r="AZ824" s="2710"/>
      <c r="BA824" s="2710"/>
      <c r="BB824" s="2710"/>
      <c r="BC824" s="2710"/>
      <c r="BD824" s="2710"/>
      <c r="BE824" s="2710"/>
      <c r="BF824" s="2710"/>
      <c r="BG824" s="2710"/>
      <c r="BH824" s="2710"/>
      <c r="BI824" s="2710"/>
      <c r="BJ824" s="2710"/>
      <c r="BK824" s="2710"/>
      <c r="BL824" s="2710"/>
      <c r="BM824" s="2710"/>
      <c r="BN824" s="2710"/>
      <c r="BO824" s="2710"/>
      <c r="BP824" s="2710"/>
      <c r="BQ824" s="2710"/>
      <c r="BR824" s="2710"/>
      <c r="BS824" s="2710"/>
      <c r="BT824" s="2710"/>
    </row>
    <row r="825" spans="1:72" x14ac:dyDescent="0.25">
      <c r="A825" s="2710"/>
      <c r="B825" s="2710"/>
      <c r="C825" s="2710"/>
      <c r="D825" s="2710"/>
      <c r="E825" s="2710"/>
      <c r="F825" s="2710"/>
      <c r="G825" s="2710"/>
      <c r="H825" s="2710"/>
      <c r="I825" s="2710"/>
      <c r="J825" s="2710"/>
      <c r="K825" s="2710"/>
      <c r="L825" s="2710"/>
      <c r="M825" s="2710"/>
      <c r="N825" s="2710"/>
      <c r="O825" s="2710"/>
      <c r="P825" s="2710"/>
      <c r="Q825" s="2710"/>
      <c r="R825" s="2710"/>
      <c r="S825" s="2710"/>
      <c r="T825" s="2710"/>
      <c r="U825" s="2710"/>
      <c r="V825" s="2710"/>
      <c r="W825" s="2710"/>
      <c r="X825" s="2710"/>
      <c r="Y825" s="2710"/>
      <c r="Z825" s="2710"/>
      <c r="AA825" s="2710"/>
      <c r="AB825" s="2710"/>
      <c r="AC825" s="2710"/>
      <c r="AD825" s="2710"/>
      <c r="AE825" s="2710"/>
      <c r="AF825" s="2710"/>
      <c r="AG825" s="2710"/>
      <c r="AH825" s="2710"/>
      <c r="AI825" s="2710"/>
      <c r="AJ825" s="2710"/>
      <c r="AK825" s="2710"/>
      <c r="AL825" s="2710"/>
      <c r="AM825" s="2710"/>
      <c r="AN825" s="2710"/>
      <c r="AO825" s="2710"/>
      <c r="AP825" s="2710"/>
      <c r="AQ825" s="2710"/>
      <c r="AR825" s="2710"/>
      <c r="AS825" s="2710"/>
      <c r="AT825" s="2710"/>
      <c r="AU825" s="2710"/>
      <c r="AV825" s="2710"/>
      <c r="AW825" s="2710"/>
      <c r="AX825" s="2710"/>
      <c r="AY825" s="2710"/>
      <c r="AZ825" s="2710"/>
      <c r="BA825" s="2710"/>
      <c r="BB825" s="2710"/>
      <c r="BC825" s="2710"/>
      <c r="BD825" s="2710"/>
      <c r="BE825" s="2710"/>
      <c r="BF825" s="2710"/>
      <c r="BG825" s="2710"/>
      <c r="BH825" s="2710"/>
      <c r="BI825" s="2710"/>
      <c r="BJ825" s="2710"/>
      <c r="BK825" s="2710"/>
      <c r="BL825" s="2710"/>
      <c r="BM825" s="2710"/>
      <c r="BN825" s="2710"/>
      <c r="BO825" s="2710"/>
      <c r="BP825" s="2710"/>
      <c r="BQ825" s="2710"/>
      <c r="BR825" s="2710"/>
      <c r="BS825" s="2710"/>
      <c r="BT825" s="2710"/>
    </row>
    <row r="826" spans="1:72" x14ac:dyDescent="0.25">
      <c r="A826" s="2710"/>
      <c r="B826" s="2710"/>
      <c r="C826" s="2710"/>
      <c r="D826" s="2710"/>
      <c r="E826" s="2710"/>
      <c r="F826" s="2710"/>
      <c r="G826" s="2710"/>
      <c r="H826" s="2710"/>
      <c r="I826" s="2710"/>
      <c r="J826" s="2710"/>
      <c r="K826" s="2710"/>
      <c r="L826" s="2710"/>
      <c r="M826" s="2710"/>
      <c r="N826" s="2710"/>
      <c r="O826" s="2710"/>
      <c r="P826" s="2710"/>
      <c r="Q826" s="2710"/>
      <c r="R826" s="2710"/>
      <c r="S826" s="2710"/>
      <c r="T826" s="2710"/>
      <c r="U826" s="2710"/>
      <c r="V826" s="2710"/>
      <c r="W826" s="2710"/>
      <c r="X826" s="2710"/>
      <c r="Y826" s="2710"/>
      <c r="Z826" s="2710"/>
      <c r="AA826" s="2710"/>
      <c r="AB826" s="2710"/>
      <c r="AC826" s="2710"/>
      <c r="AD826" s="2710"/>
      <c r="AE826" s="2710"/>
      <c r="AF826" s="2710"/>
      <c r="AG826" s="2710"/>
      <c r="AH826" s="2710"/>
      <c r="AI826" s="2710"/>
      <c r="AJ826" s="2710"/>
      <c r="AK826" s="2710"/>
      <c r="AL826" s="2710"/>
      <c r="AM826" s="2710"/>
      <c r="AN826" s="2710"/>
      <c r="AO826" s="2710"/>
      <c r="AP826" s="2710"/>
      <c r="AQ826" s="2710"/>
      <c r="AR826" s="2710"/>
      <c r="AS826" s="2710"/>
      <c r="AT826" s="2710"/>
      <c r="AU826" s="2710"/>
      <c r="AV826" s="2710"/>
      <c r="AW826" s="2710"/>
      <c r="AX826" s="2710"/>
      <c r="AY826" s="2710"/>
      <c r="AZ826" s="2710"/>
      <c r="BA826" s="2710"/>
      <c r="BB826" s="2710"/>
      <c r="BC826" s="2710"/>
      <c r="BD826" s="2710"/>
      <c r="BE826" s="2710"/>
      <c r="BF826" s="2710"/>
      <c r="BG826" s="2710"/>
      <c r="BH826" s="2710"/>
      <c r="BI826" s="2710"/>
      <c r="BJ826" s="2710"/>
      <c r="BK826" s="2710"/>
      <c r="BL826" s="2710"/>
      <c r="BM826" s="2710"/>
      <c r="BN826" s="2710"/>
      <c r="BO826" s="2710"/>
      <c r="BP826" s="2710"/>
      <c r="BQ826" s="2710"/>
      <c r="BR826" s="2710"/>
      <c r="BS826" s="2710"/>
      <c r="BT826" s="2710"/>
    </row>
    <row r="827" spans="1:72" x14ac:dyDescent="0.25">
      <c r="A827" s="2710"/>
      <c r="B827" s="2710"/>
      <c r="C827" s="2710"/>
      <c r="D827" s="2710"/>
      <c r="E827" s="2710"/>
      <c r="F827" s="2710"/>
      <c r="G827" s="2710"/>
      <c r="H827" s="2710"/>
      <c r="I827" s="2710"/>
      <c r="J827" s="2710"/>
      <c r="K827" s="2710"/>
      <c r="L827" s="2710"/>
      <c r="M827" s="2710"/>
      <c r="N827" s="2710"/>
      <c r="O827" s="2710"/>
      <c r="P827" s="2710"/>
      <c r="Q827" s="2710"/>
      <c r="R827" s="2710"/>
      <c r="S827" s="2710"/>
      <c r="T827" s="2710"/>
      <c r="U827" s="2710"/>
      <c r="V827" s="2710"/>
      <c r="W827" s="2710"/>
      <c r="X827" s="2710"/>
      <c r="Y827" s="2710"/>
      <c r="Z827" s="2710"/>
      <c r="AA827" s="2710"/>
      <c r="AB827" s="2710"/>
      <c r="AC827" s="2710"/>
      <c r="AD827" s="2710"/>
      <c r="AE827" s="2710"/>
      <c r="AF827" s="2710"/>
      <c r="AG827" s="2710"/>
      <c r="AH827" s="2710"/>
      <c r="AI827" s="2710"/>
      <c r="AJ827" s="2710"/>
      <c r="AK827" s="2710"/>
      <c r="AL827" s="2710"/>
      <c r="AM827" s="2710"/>
      <c r="AN827" s="2710"/>
      <c r="AO827" s="2710"/>
      <c r="AP827" s="2710"/>
      <c r="AQ827" s="2710"/>
      <c r="AR827" s="2710"/>
      <c r="AS827" s="2710"/>
      <c r="AT827" s="2710"/>
      <c r="AU827" s="2710"/>
      <c r="AV827" s="2710"/>
      <c r="AW827" s="2710"/>
      <c r="AX827" s="2710"/>
      <c r="AY827" s="2710"/>
      <c r="AZ827" s="2710"/>
      <c r="BA827" s="2710"/>
      <c r="BB827" s="2710"/>
      <c r="BC827" s="2710"/>
      <c r="BD827" s="2710"/>
      <c r="BE827" s="2710"/>
      <c r="BF827" s="2710"/>
      <c r="BG827" s="2710"/>
      <c r="BH827" s="2710"/>
      <c r="BI827" s="2710"/>
      <c r="BJ827" s="2710"/>
      <c r="BK827" s="2710"/>
      <c r="BL827" s="2710"/>
      <c r="BM827" s="2710"/>
      <c r="BN827" s="2710"/>
      <c r="BO827" s="2710"/>
      <c r="BP827" s="2710"/>
      <c r="BQ827" s="2710"/>
      <c r="BR827" s="2710"/>
      <c r="BS827" s="2710"/>
      <c r="BT827" s="2710"/>
    </row>
    <row r="828" spans="1:72" x14ac:dyDescent="0.25">
      <c r="A828" s="2710"/>
      <c r="B828" s="2710"/>
      <c r="C828" s="2710"/>
      <c r="D828" s="2710"/>
      <c r="E828" s="2710"/>
      <c r="F828" s="2710"/>
      <c r="G828" s="2710"/>
      <c r="H828" s="2710"/>
      <c r="I828" s="2710"/>
      <c r="J828" s="2710"/>
      <c r="K828" s="2710"/>
      <c r="L828" s="2710"/>
      <c r="M828" s="2710"/>
      <c r="N828" s="2710"/>
      <c r="O828" s="2710"/>
      <c r="P828" s="2710"/>
      <c r="Q828" s="2710"/>
      <c r="R828" s="2710"/>
      <c r="S828" s="2710"/>
      <c r="T828" s="2710"/>
      <c r="U828" s="2710"/>
      <c r="V828" s="2710"/>
      <c r="W828" s="2710"/>
      <c r="X828" s="2710"/>
      <c r="Y828" s="2710"/>
      <c r="Z828" s="2710"/>
      <c r="AA828" s="2710"/>
      <c r="AB828" s="2710"/>
      <c r="AC828" s="2710"/>
      <c r="AD828" s="2710"/>
      <c r="AE828" s="2710"/>
      <c r="AF828" s="2710"/>
      <c r="AG828" s="2710"/>
      <c r="AH828" s="2710"/>
      <c r="AI828" s="2710"/>
      <c r="AJ828" s="2710"/>
      <c r="AK828" s="2710"/>
      <c r="AL828" s="2710"/>
      <c r="AM828" s="2710"/>
      <c r="AN828" s="2710"/>
      <c r="AO828" s="2710"/>
      <c r="AP828" s="2710"/>
      <c r="AQ828" s="2710"/>
      <c r="AR828" s="2710"/>
      <c r="AS828" s="2710"/>
      <c r="AT828" s="2710"/>
      <c r="AU828" s="2710"/>
      <c r="AV828" s="2710"/>
      <c r="AW828" s="2710"/>
      <c r="AX828" s="2710"/>
      <c r="AY828" s="2710"/>
      <c r="AZ828" s="2710"/>
      <c r="BA828" s="2710"/>
      <c r="BB828" s="2710"/>
      <c r="BC828" s="2710"/>
      <c r="BD828" s="2710"/>
      <c r="BE828" s="2710"/>
      <c r="BF828" s="2710"/>
      <c r="BG828" s="2710"/>
      <c r="BH828" s="2710"/>
      <c r="BI828" s="2710"/>
      <c r="BJ828" s="2710"/>
      <c r="BK828" s="2710"/>
      <c r="BL828" s="2710"/>
      <c r="BM828" s="2710"/>
      <c r="BN828" s="2710"/>
      <c r="BO828" s="2710"/>
      <c r="BP828" s="2710"/>
      <c r="BQ828" s="2710"/>
      <c r="BR828" s="2710"/>
      <c r="BS828" s="2710"/>
      <c r="BT828" s="2710"/>
    </row>
    <row r="829" spans="1:72" x14ac:dyDescent="0.25">
      <c r="A829" s="2710"/>
      <c r="B829" s="2710"/>
      <c r="C829" s="2710"/>
      <c r="D829" s="2710"/>
      <c r="E829" s="2710"/>
      <c r="F829" s="2710"/>
      <c r="G829" s="2710"/>
      <c r="H829" s="2710"/>
      <c r="I829" s="2710"/>
      <c r="J829" s="2710"/>
      <c r="K829" s="2710"/>
      <c r="L829" s="2710"/>
      <c r="M829" s="2710"/>
      <c r="N829" s="2710"/>
      <c r="O829" s="2710"/>
      <c r="P829" s="2710"/>
      <c r="Q829" s="2710"/>
      <c r="R829" s="2710"/>
      <c r="S829" s="2710"/>
      <c r="T829" s="2710"/>
      <c r="U829" s="2710"/>
      <c r="V829" s="2710"/>
      <c r="W829" s="2710"/>
      <c r="X829" s="2710"/>
      <c r="Y829" s="2710"/>
      <c r="Z829" s="2710"/>
      <c r="AA829" s="2710"/>
      <c r="AB829" s="2710"/>
      <c r="AC829" s="2710"/>
      <c r="AD829" s="2710"/>
      <c r="AE829" s="2710"/>
      <c r="AF829" s="2710"/>
      <c r="AG829" s="2710"/>
      <c r="AH829" s="2710"/>
      <c r="AI829" s="2710"/>
      <c r="AJ829" s="2710"/>
      <c r="AK829" s="2710"/>
      <c r="AL829" s="2710"/>
      <c r="AM829" s="2710"/>
      <c r="AN829" s="2710"/>
      <c r="AO829" s="2710"/>
      <c r="AP829" s="2710"/>
      <c r="AQ829" s="2710"/>
      <c r="AR829" s="2710"/>
      <c r="AS829" s="2710"/>
      <c r="AT829" s="2710"/>
      <c r="AU829" s="2710"/>
      <c r="AV829" s="2710"/>
      <c r="AW829" s="2710"/>
      <c r="AX829" s="2710"/>
      <c r="AY829" s="2710"/>
      <c r="AZ829" s="2710"/>
      <c r="BA829" s="2710"/>
      <c r="BB829" s="2710"/>
      <c r="BC829" s="2710"/>
      <c r="BD829" s="2710"/>
      <c r="BE829" s="2710"/>
      <c r="BF829" s="2710"/>
      <c r="BG829" s="2710"/>
      <c r="BH829" s="2710"/>
      <c r="BI829" s="2710"/>
      <c r="BJ829" s="2710"/>
      <c r="BK829" s="2710"/>
      <c r="BL829" s="2710"/>
      <c r="BM829" s="2710"/>
      <c r="BN829" s="2710"/>
      <c r="BO829" s="2710"/>
      <c r="BP829" s="2710"/>
      <c r="BQ829" s="2710"/>
      <c r="BR829" s="2710"/>
      <c r="BS829" s="2710"/>
      <c r="BT829" s="2710"/>
    </row>
    <row r="830" spans="1:72" x14ac:dyDescent="0.25">
      <c r="A830" s="2710"/>
      <c r="B830" s="2710"/>
      <c r="C830" s="2710"/>
      <c r="D830" s="2710"/>
      <c r="E830" s="2710"/>
      <c r="F830" s="2710"/>
      <c r="G830" s="2710"/>
      <c r="H830" s="2710"/>
      <c r="I830" s="2710"/>
      <c r="J830" s="2710"/>
      <c r="K830" s="2710"/>
      <c r="L830" s="2710"/>
      <c r="M830" s="2710"/>
      <c r="N830" s="2710"/>
      <c r="O830" s="2710"/>
      <c r="P830" s="2710"/>
      <c r="Q830" s="2710"/>
      <c r="R830" s="2710"/>
      <c r="S830" s="2710"/>
      <c r="T830" s="2710"/>
      <c r="U830" s="2710"/>
      <c r="V830" s="2710"/>
      <c r="W830" s="2710"/>
      <c r="X830" s="2710"/>
      <c r="Y830" s="2710"/>
      <c r="Z830" s="2710"/>
      <c r="AA830" s="2710"/>
      <c r="AB830" s="2710"/>
      <c r="AC830" s="2710"/>
      <c r="AD830" s="2710"/>
      <c r="AE830" s="2710"/>
      <c r="AF830" s="2710"/>
      <c r="AG830" s="2710"/>
      <c r="AH830" s="2710"/>
      <c r="AI830" s="2710"/>
      <c r="AJ830" s="2710"/>
      <c r="AK830" s="2710"/>
      <c r="AL830" s="2710"/>
      <c r="AM830" s="2710"/>
      <c r="AN830" s="2710"/>
      <c r="AO830" s="2710"/>
      <c r="AP830" s="2710"/>
      <c r="AQ830" s="2710"/>
      <c r="AR830" s="2710"/>
      <c r="AS830" s="2710"/>
      <c r="AT830" s="2710"/>
      <c r="AU830" s="2710"/>
      <c r="AV830" s="2710"/>
      <c r="AW830" s="2710"/>
      <c r="AX830" s="2710"/>
      <c r="AY830" s="2710"/>
      <c r="AZ830" s="2710"/>
      <c r="BA830" s="2710"/>
      <c r="BB830" s="2710"/>
      <c r="BC830" s="2710"/>
      <c r="BD830" s="2710"/>
      <c r="BE830" s="2710"/>
      <c r="BF830" s="2710"/>
      <c r="BG830" s="2710"/>
      <c r="BH830" s="2710"/>
      <c r="BI830" s="2710"/>
      <c r="BJ830" s="2710"/>
      <c r="BK830" s="2710"/>
      <c r="BL830" s="2710"/>
      <c r="BM830" s="2710"/>
      <c r="BN830" s="2710"/>
      <c r="BO830" s="2710"/>
      <c r="BP830" s="2710"/>
      <c r="BQ830" s="2710"/>
      <c r="BR830" s="2710"/>
      <c r="BS830" s="2710"/>
      <c r="BT830" s="2710"/>
    </row>
    <row r="831" spans="1:72" x14ac:dyDescent="0.25">
      <c r="A831" s="2710"/>
      <c r="B831" s="2710"/>
      <c r="C831" s="2710"/>
      <c r="D831" s="2710"/>
      <c r="E831" s="2710"/>
      <c r="F831" s="2710"/>
      <c r="G831" s="2710"/>
      <c r="H831" s="2710"/>
      <c r="I831" s="2710"/>
      <c r="J831" s="2710"/>
      <c r="K831" s="2710"/>
      <c r="L831" s="2710"/>
      <c r="M831" s="2710"/>
      <c r="N831" s="2710"/>
      <c r="O831" s="2710"/>
      <c r="P831" s="2710"/>
      <c r="Q831" s="2710"/>
      <c r="R831" s="2710"/>
      <c r="S831" s="2710"/>
      <c r="T831" s="2710"/>
      <c r="U831" s="2710"/>
      <c r="V831" s="2710"/>
      <c r="W831" s="2710"/>
      <c r="X831" s="2710"/>
      <c r="Y831" s="2710"/>
      <c r="Z831" s="2710"/>
      <c r="AA831" s="2710"/>
      <c r="AB831" s="2710"/>
      <c r="AC831" s="2710"/>
      <c r="AD831" s="2710"/>
      <c r="AE831" s="2710"/>
      <c r="AF831" s="2710"/>
      <c r="AG831" s="2710"/>
      <c r="AH831" s="2710"/>
      <c r="AI831" s="2710"/>
      <c r="AJ831" s="2710"/>
      <c r="AK831" s="2710"/>
      <c r="AL831" s="2710"/>
      <c r="AM831" s="2710"/>
      <c r="AN831" s="2710"/>
      <c r="AO831" s="2710"/>
      <c r="AP831" s="2710"/>
      <c r="AQ831" s="2710"/>
      <c r="AR831" s="2710"/>
      <c r="AS831" s="2710"/>
      <c r="AT831" s="2710"/>
      <c r="AU831" s="2710"/>
      <c r="AV831" s="2710"/>
      <c r="AW831" s="2710"/>
      <c r="AX831" s="2710"/>
      <c r="AY831" s="2710"/>
      <c r="AZ831" s="2710"/>
      <c r="BA831" s="2710"/>
      <c r="BB831" s="2710"/>
      <c r="BC831" s="2710"/>
      <c r="BD831" s="2710"/>
      <c r="BE831" s="2710"/>
      <c r="BF831" s="2710"/>
      <c r="BG831" s="2710"/>
      <c r="BH831" s="2710"/>
      <c r="BI831" s="2710"/>
      <c r="BJ831" s="2710"/>
      <c r="BK831" s="2710"/>
      <c r="BL831" s="2710"/>
      <c r="BM831" s="2710"/>
      <c r="BN831" s="2710"/>
      <c r="BO831" s="2710"/>
      <c r="BP831" s="2710"/>
      <c r="BQ831" s="2710"/>
      <c r="BR831" s="2710"/>
      <c r="BS831" s="2710"/>
      <c r="BT831" s="2710"/>
    </row>
    <row r="832" spans="1:72" x14ac:dyDescent="0.25">
      <c r="A832" s="2710"/>
      <c r="B832" s="2710"/>
      <c r="C832" s="2710"/>
      <c r="D832" s="2710"/>
      <c r="E832" s="2710"/>
      <c r="F832" s="2710"/>
      <c r="G832" s="2710"/>
      <c r="H832" s="2710"/>
      <c r="I832" s="2710"/>
      <c r="J832" s="2710"/>
      <c r="K832" s="2710"/>
      <c r="L832" s="2710"/>
      <c r="M832" s="2710"/>
      <c r="N832" s="2710"/>
      <c r="O832" s="2710"/>
      <c r="P832" s="2710"/>
      <c r="Q832" s="2710"/>
      <c r="R832" s="2710"/>
      <c r="S832" s="2710"/>
      <c r="T832" s="2710"/>
      <c r="U832" s="2710"/>
      <c r="V832" s="2710"/>
      <c r="W832" s="2710"/>
      <c r="X832" s="2710"/>
      <c r="Y832" s="2710"/>
      <c r="Z832" s="2710"/>
      <c r="AA832" s="2710"/>
      <c r="AB832" s="2710"/>
      <c r="AC832" s="2710"/>
      <c r="AD832" s="2710"/>
      <c r="AE832" s="2710"/>
      <c r="AF832" s="2710"/>
      <c r="AG832" s="2710"/>
      <c r="AH832" s="2710"/>
      <c r="AI832" s="2710"/>
      <c r="AJ832" s="2710"/>
      <c r="AK832" s="2710"/>
      <c r="AL832" s="2710"/>
      <c r="AM832" s="2710"/>
      <c r="AN832" s="2710"/>
      <c r="AO832" s="2710"/>
      <c r="AP832" s="2710"/>
      <c r="AQ832" s="2710"/>
      <c r="AR832" s="2710"/>
      <c r="AS832" s="2710"/>
      <c r="AT832" s="2710"/>
      <c r="AU832" s="2710"/>
      <c r="AV832" s="2710"/>
      <c r="AW832" s="2710"/>
      <c r="AX832" s="2710"/>
      <c r="AY832" s="2710"/>
      <c r="AZ832" s="2710"/>
      <c r="BA832" s="2710"/>
      <c r="BB832" s="2710"/>
      <c r="BC832" s="2710"/>
      <c r="BD832" s="2710"/>
      <c r="BE832" s="2710"/>
      <c r="BF832" s="2710"/>
      <c r="BG832" s="2710"/>
      <c r="BH832" s="2710"/>
      <c r="BI832" s="2710"/>
      <c r="BJ832" s="2710"/>
      <c r="BK832" s="2710"/>
      <c r="BL832" s="2710"/>
      <c r="BM832" s="2710"/>
      <c r="BN832" s="2710"/>
      <c r="BO832" s="2710"/>
      <c r="BP832" s="2710"/>
      <c r="BQ832" s="2710"/>
      <c r="BR832" s="2710"/>
      <c r="BS832" s="2710"/>
      <c r="BT832" s="2710"/>
    </row>
    <row r="833" spans="1:72" x14ac:dyDescent="0.25">
      <c r="A833" s="2710"/>
      <c r="B833" s="2710"/>
      <c r="C833" s="2710"/>
      <c r="D833" s="2710"/>
      <c r="E833" s="2710"/>
      <c r="F833" s="2710"/>
      <c r="G833" s="2710"/>
      <c r="H833" s="2710"/>
      <c r="I833" s="2710"/>
      <c r="J833" s="2710"/>
      <c r="K833" s="2710"/>
      <c r="L833" s="2710"/>
      <c r="M833" s="2710"/>
      <c r="N833" s="2710"/>
      <c r="O833" s="2710"/>
      <c r="P833" s="2710"/>
      <c r="Q833" s="2710"/>
      <c r="R833" s="2710"/>
      <c r="S833" s="2710"/>
      <c r="T833" s="2710"/>
      <c r="U833" s="2710"/>
      <c r="V833" s="2710"/>
      <c r="W833" s="2710"/>
      <c r="X833" s="2710"/>
      <c r="Y833" s="2710"/>
      <c r="Z833" s="2710"/>
      <c r="AA833" s="2710"/>
      <c r="AB833" s="2710"/>
      <c r="AC833" s="2710"/>
      <c r="AD833" s="2710"/>
      <c r="AE833" s="2710"/>
      <c r="AF833" s="2710"/>
      <c r="AG833" s="2710"/>
      <c r="AH833" s="2710"/>
      <c r="AI833" s="2710"/>
      <c r="AJ833" s="2710"/>
      <c r="AK833" s="2710"/>
      <c r="AL833" s="2710"/>
      <c r="AM833" s="2710"/>
      <c r="AN833" s="2710"/>
      <c r="AO833" s="2710"/>
      <c r="AP833" s="2710"/>
      <c r="AQ833" s="2710"/>
      <c r="AR833" s="2710"/>
      <c r="AS833" s="2710"/>
      <c r="AT833" s="2710"/>
      <c r="AU833" s="2710"/>
      <c r="AV833" s="2710"/>
      <c r="AW833" s="2710"/>
      <c r="AX833" s="2710"/>
      <c r="AY833" s="2710"/>
      <c r="AZ833" s="2710"/>
      <c r="BA833" s="2710"/>
      <c r="BB833" s="2710"/>
      <c r="BC833" s="2710"/>
      <c r="BD833" s="2710"/>
      <c r="BE833" s="2710"/>
      <c r="BF833" s="2710"/>
      <c r="BG833" s="2710"/>
      <c r="BH833" s="2710"/>
      <c r="BI833" s="2710"/>
      <c r="BJ833" s="2710"/>
      <c r="BK833" s="2710"/>
      <c r="BL833" s="2710"/>
      <c r="BM833" s="2710"/>
      <c r="BN833" s="2710"/>
      <c r="BO833" s="2710"/>
      <c r="BP833" s="2710"/>
      <c r="BQ833" s="2710"/>
      <c r="BR833" s="2710"/>
      <c r="BS833" s="2710"/>
      <c r="BT833" s="2710"/>
    </row>
    <row r="834" spans="1:72" x14ac:dyDescent="0.25">
      <c r="A834" s="2710"/>
      <c r="B834" s="2710"/>
      <c r="C834" s="2710"/>
      <c r="D834" s="2710"/>
      <c r="E834" s="2710"/>
      <c r="F834" s="2710"/>
      <c r="G834" s="2710"/>
      <c r="H834" s="2710"/>
      <c r="I834" s="2710"/>
      <c r="J834" s="2710"/>
      <c r="K834" s="2710"/>
      <c r="L834" s="2710"/>
      <c r="M834" s="2710"/>
      <c r="N834" s="2710"/>
      <c r="O834" s="2710"/>
      <c r="P834" s="2710"/>
      <c r="Q834" s="2710"/>
      <c r="R834" s="2710"/>
      <c r="S834" s="2710"/>
      <c r="T834" s="2710"/>
      <c r="U834" s="2710"/>
      <c r="V834" s="2710"/>
      <c r="W834" s="2710"/>
      <c r="X834" s="2710"/>
      <c r="Y834" s="2710"/>
      <c r="Z834" s="2710"/>
      <c r="AA834" s="2710"/>
      <c r="AB834" s="2710"/>
      <c r="AC834" s="2710"/>
      <c r="AD834" s="2710"/>
      <c r="AE834" s="2710"/>
      <c r="AF834" s="2710"/>
      <c r="AG834" s="2710"/>
      <c r="AH834" s="2710"/>
      <c r="AI834" s="2710"/>
      <c r="AJ834" s="2710"/>
      <c r="AK834" s="2710"/>
      <c r="AL834" s="2710"/>
      <c r="AM834" s="2710"/>
      <c r="AN834" s="2710"/>
      <c r="AO834" s="2710"/>
      <c r="AP834" s="2710"/>
      <c r="AQ834" s="2710"/>
      <c r="AR834" s="2710"/>
      <c r="AS834" s="2710"/>
      <c r="AT834" s="2710"/>
      <c r="AU834" s="2710"/>
      <c r="AV834" s="2710"/>
      <c r="AW834" s="2710"/>
      <c r="AX834" s="2710"/>
      <c r="AY834" s="2710"/>
      <c r="AZ834" s="2710"/>
      <c r="BA834" s="2710"/>
      <c r="BB834" s="2710"/>
      <c r="BC834" s="2710"/>
      <c r="BD834" s="2710"/>
      <c r="BE834" s="2710"/>
      <c r="BF834" s="2710"/>
      <c r="BG834" s="2710"/>
      <c r="BH834" s="2710"/>
      <c r="BI834" s="2710"/>
      <c r="BJ834" s="2710"/>
      <c r="BK834" s="2710"/>
      <c r="BL834" s="2710"/>
      <c r="BM834" s="2710"/>
      <c r="BN834" s="2710"/>
      <c r="BO834" s="2710"/>
      <c r="BP834" s="2710"/>
      <c r="BQ834" s="2710"/>
      <c r="BR834" s="2710"/>
      <c r="BS834" s="2710"/>
      <c r="BT834" s="2710"/>
    </row>
    <row r="835" spans="1:72" x14ac:dyDescent="0.25">
      <c r="A835" s="2710"/>
      <c r="B835" s="2710"/>
      <c r="C835" s="2710"/>
      <c r="D835" s="2710"/>
      <c r="E835" s="2710"/>
      <c r="F835" s="2710"/>
      <c r="G835" s="2710"/>
      <c r="H835" s="2710"/>
      <c r="I835" s="2710"/>
      <c r="J835" s="2710"/>
      <c r="K835" s="2710"/>
      <c r="L835" s="2710"/>
      <c r="M835" s="2710"/>
      <c r="N835" s="2710"/>
      <c r="O835" s="2710"/>
      <c r="P835" s="2710"/>
      <c r="Q835" s="2710"/>
      <c r="R835" s="2710"/>
      <c r="S835" s="2710"/>
      <c r="T835" s="2710"/>
      <c r="U835" s="2710"/>
      <c r="V835" s="2710"/>
      <c r="W835" s="2710"/>
      <c r="X835" s="2710"/>
      <c r="Y835" s="2710"/>
      <c r="Z835" s="2710"/>
      <c r="AA835" s="2710"/>
      <c r="AB835" s="2710"/>
      <c r="AC835" s="2710"/>
      <c r="AD835" s="2710"/>
      <c r="AE835" s="2710"/>
      <c r="AF835" s="2710"/>
      <c r="AG835" s="2710"/>
      <c r="AH835" s="2710"/>
      <c r="AI835" s="2710"/>
      <c r="AJ835" s="2710"/>
      <c r="AK835" s="2710"/>
      <c r="AL835" s="2710"/>
      <c r="AM835" s="2710"/>
      <c r="AN835" s="2710"/>
      <c r="AO835" s="2710"/>
      <c r="AP835" s="2710"/>
      <c r="AQ835" s="2710"/>
      <c r="AR835" s="2710"/>
      <c r="AS835" s="2710"/>
      <c r="AT835" s="2710"/>
      <c r="AU835" s="2710"/>
      <c r="AV835" s="2710"/>
      <c r="AW835" s="2710"/>
      <c r="AX835" s="2710"/>
      <c r="AY835" s="2710"/>
      <c r="AZ835" s="2710"/>
      <c r="BA835" s="2710"/>
      <c r="BB835" s="2710"/>
      <c r="BC835" s="2710"/>
      <c r="BD835" s="2710"/>
      <c r="BE835" s="2710"/>
      <c r="BF835" s="2710"/>
      <c r="BG835" s="2710"/>
      <c r="BH835" s="2710"/>
      <c r="BI835" s="2710"/>
      <c r="BJ835" s="2710"/>
      <c r="BK835" s="2710"/>
      <c r="BL835" s="2710"/>
      <c r="BM835" s="2710"/>
      <c r="BN835" s="2710"/>
      <c r="BO835" s="2710"/>
      <c r="BP835" s="2710"/>
      <c r="BQ835" s="2710"/>
      <c r="BR835" s="2710"/>
      <c r="BS835" s="2710"/>
      <c r="BT835" s="2710"/>
    </row>
    <row r="836" spans="1:72" x14ac:dyDescent="0.25">
      <c r="A836" s="2710"/>
      <c r="B836" s="2710"/>
      <c r="C836" s="2710"/>
      <c r="D836" s="2710"/>
      <c r="E836" s="2710"/>
      <c r="F836" s="2710"/>
      <c r="G836" s="2710"/>
      <c r="H836" s="2710"/>
      <c r="I836" s="2710"/>
      <c r="J836" s="2710"/>
      <c r="K836" s="2710"/>
      <c r="L836" s="2710"/>
      <c r="M836" s="2710"/>
      <c r="N836" s="2710"/>
      <c r="O836" s="2710"/>
      <c r="P836" s="2710"/>
      <c r="Q836" s="2710"/>
      <c r="R836" s="2710"/>
      <c r="S836" s="2710"/>
      <c r="T836" s="2710"/>
      <c r="U836" s="2710"/>
      <c r="V836" s="2710"/>
      <c r="W836" s="2710"/>
      <c r="X836" s="2710"/>
      <c r="Y836" s="2710"/>
      <c r="Z836" s="2710"/>
      <c r="AA836" s="2710"/>
      <c r="AB836" s="2710"/>
      <c r="AC836" s="2710"/>
      <c r="AD836" s="2710"/>
      <c r="AE836" s="2710"/>
      <c r="AF836" s="2710"/>
      <c r="AG836" s="2710"/>
      <c r="AH836" s="2710"/>
      <c r="AI836" s="2710"/>
      <c r="AJ836" s="2710"/>
      <c r="AK836" s="2710"/>
      <c r="AL836" s="2710"/>
      <c r="AM836" s="2710"/>
      <c r="AN836" s="2710"/>
      <c r="AO836" s="2710"/>
      <c r="AP836" s="2710"/>
      <c r="AQ836" s="2710"/>
      <c r="AR836" s="2710"/>
      <c r="AS836" s="2710"/>
      <c r="AT836" s="2710"/>
      <c r="AU836" s="2710"/>
      <c r="AV836" s="2710"/>
      <c r="AW836" s="2710"/>
      <c r="AX836" s="2710"/>
      <c r="AY836" s="2710"/>
      <c r="AZ836" s="2710"/>
      <c r="BA836" s="2710"/>
      <c r="BB836" s="2710"/>
      <c r="BC836" s="2710"/>
      <c r="BD836" s="2710"/>
      <c r="BE836" s="2710"/>
      <c r="BF836" s="2710"/>
      <c r="BG836" s="2710"/>
      <c r="BH836" s="2710"/>
      <c r="BI836" s="2710"/>
      <c r="BJ836" s="2710"/>
      <c r="BK836" s="2710"/>
      <c r="BL836" s="2710"/>
      <c r="BM836" s="2710"/>
      <c r="BN836" s="2710"/>
      <c r="BO836" s="2710"/>
      <c r="BP836" s="2710"/>
      <c r="BQ836" s="2710"/>
      <c r="BR836" s="2710"/>
      <c r="BS836" s="2710"/>
      <c r="BT836" s="2710"/>
    </row>
    <row r="837" spans="1:72" x14ac:dyDescent="0.25">
      <c r="A837" s="2710"/>
      <c r="B837" s="2710"/>
      <c r="C837" s="2710"/>
      <c r="D837" s="2710"/>
      <c r="E837" s="2710"/>
      <c r="F837" s="2710"/>
      <c r="G837" s="2710"/>
      <c r="H837" s="2710"/>
      <c r="I837" s="2710"/>
      <c r="J837" s="2710"/>
      <c r="K837" s="2710"/>
      <c r="L837" s="2710"/>
      <c r="M837" s="2710"/>
      <c r="N837" s="2710"/>
      <c r="O837" s="2710"/>
      <c r="P837" s="2710"/>
      <c r="Q837" s="2710"/>
      <c r="R837" s="2710"/>
      <c r="S837" s="2710"/>
      <c r="T837" s="2710"/>
      <c r="U837" s="2710"/>
      <c r="V837" s="2710"/>
      <c r="W837" s="2710"/>
      <c r="X837" s="2710"/>
      <c r="Y837" s="2710"/>
      <c r="Z837" s="2710"/>
      <c r="AA837" s="2710"/>
      <c r="AB837" s="2710"/>
      <c r="AC837" s="2710"/>
      <c r="AD837" s="2710"/>
      <c r="AE837" s="2710"/>
      <c r="AF837" s="2710"/>
      <c r="AG837" s="2710"/>
      <c r="AH837" s="2710"/>
      <c r="AI837" s="2710"/>
      <c r="AJ837" s="2710"/>
      <c r="AK837" s="2710"/>
      <c r="AL837" s="2710"/>
      <c r="AM837" s="2710"/>
      <c r="AN837" s="2710"/>
      <c r="AO837" s="2710"/>
      <c r="AP837" s="2710"/>
      <c r="AQ837" s="2710"/>
      <c r="AR837" s="2710"/>
      <c r="AS837" s="2710"/>
      <c r="AT837" s="2710"/>
      <c r="AU837" s="2710"/>
      <c r="AV837" s="2710"/>
      <c r="AW837" s="2710"/>
      <c r="AX837" s="2710"/>
      <c r="AY837" s="2710"/>
      <c r="AZ837" s="2710"/>
      <c r="BA837" s="2710"/>
      <c r="BB837" s="2710"/>
      <c r="BC837" s="2710"/>
      <c r="BD837" s="2710"/>
      <c r="BE837" s="2710"/>
      <c r="BF837" s="2710"/>
      <c r="BG837" s="2710"/>
      <c r="BH837" s="2710"/>
      <c r="BI837" s="2710"/>
      <c r="BJ837" s="2710"/>
      <c r="BK837" s="2710"/>
      <c r="BL837" s="2710"/>
      <c r="BM837" s="2710"/>
      <c r="BN837" s="2710"/>
      <c r="BO837" s="2710"/>
      <c r="BP837" s="2710"/>
      <c r="BQ837" s="2710"/>
      <c r="BR837" s="2710"/>
      <c r="BS837" s="2710"/>
      <c r="BT837" s="2710"/>
    </row>
    <row r="838" spans="1:72" x14ac:dyDescent="0.25">
      <c r="A838" s="2710"/>
      <c r="B838" s="2710"/>
      <c r="C838" s="2710"/>
      <c r="D838" s="2710"/>
      <c r="E838" s="2710"/>
      <c r="F838" s="2710"/>
      <c r="G838" s="2710"/>
      <c r="H838" s="2710"/>
      <c r="I838" s="2710"/>
      <c r="J838" s="2710"/>
      <c r="K838" s="2710"/>
      <c r="L838" s="2710"/>
      <c r="M838" s="2710"/>
      <c r="N838" s="2710"/>
      <c r="O838" s="2710"/>
      <c r="P838" s="2710"/>
      <c r="Q838" s="2710"/>
      <c r="R838" s="2710"/>
      <c r="S838" s="2710"/>
      <c r="T838" s="2710"/>
      <c r="U838" s="2710"/>
      <c r="V838" s="2710"/>
      <c r="W838" s="2710"/>
      <c r="X838" s="2710"/>
      <c r="Y838" s="2710"/>
      <c r="Z838" s="2710"/>
      <c r="AA838" s="2710"/>
      <c r="AB838" s="2710"/>
      <c r="AC838" s="2710"/>
      <c r="AD838" s="2710"/>
      <c r="AE838" s="2710"/>
      <c r="AF838" s="2710"/>
      <c r="AG838" s="2710"/>
      <c r="AH838" s="2710"/>
      <c r="AI838" s="2710"/>
      <c r="AJ838" s="2710"/>
      <c r="AK838" s="2710"/>
      <c r="AL838" s="2710"/>
      <c r="AM838" s="2710"/>
      <c r="AN838" s="2710"/>
      <c r="AO838" s="2710"/>
      <c r="AP838" s="2710"/>
      <c r="AQ838" s="2710"/>
      <c r="AR838" s="2710"/>
      <c r="AS838" s="2710"/>
      <c r="AT838" s="2710"/>
      <c r="AU838" s="2710"/>
      <c r="AV838" s="2710"/>
      <c r="AW838" s="2710"/>
      <c r="AX838" s="2710"/>
      <c r="AY838" s="2710"/>
      <c r="AZ838" s="2710"/>
      <c r="BA838" s="2710"/>
      <c r="BB838" s="2710"/>
      <c r="BC838" s="2710"/>
      <c r="BD838" s="2710"/>
      <c r="BE838" s="2710"/>
      <c r="BF838" s="2710"/>
      <c r="BG838" s="2710"/>
      <c r="BH838" s="2710"/>
      <c r="BI838" s="2710"/>
      <c r="BJ838" s="2710"/>
      <c r="BK838" s="2710"/>
      <c r="BL838" s="2710"/>
      <c r="BM838" s="2710"/>
      <c r="BN838" s="2710"/>
      <c r="BO838" s="2710"/>
      <c r="BP838" s="2710"/>
      <c r="BQ838" s="2710"/>
      <c r="BR838" s="2710"/>
      <c r="BS838" s="2710"/>
      <c r="BT838" s="2710"/>
    </row>
    <row r="839" spans="1:72" x14ac:dyDescent="0.25">
      <c r="A839" s="2710"/>
      <c r="B839" s="2710"/>
      <c r="C839" s="2710"/>
      <c r="D839" s="2710"/>
      <c r="E839" s="2710"/>
      <c r="F839" s="2710"/>
      <c r="G839" s="2710"/>
      <c r="H839" s="2710"/>
      <c r="I839" s="2710"/>
      <c r="J839" s="2710"/>
      <c r="K839" s="2710"/>
      <c r="L839" s="2710"/>
      <c r="M839" s="2710"/>
      <c r="N839" s="2710"/>
      <c r="O839" s="2710"/>
      <c r="P839" s="2710"/>
      <c r="Q839" s="2710"/>
      <c r="R839" s="2710"/>
      <c r="S839" s="2710"/>
      <c r="T839" s="2710"/>
      <c r="U839" s="2710"/>
      <c r="V839" s="2710"/>
      <c r="W839" s="2710"/>
      <c r="X839" s="2710"/>
      <c r="Y839" s="2710"/>
      <c r="Z839" s="2710"/>
      <c r="AA839" s="2710"/>
      <c r="AB839" s="2710"/>
      <c r="AC839" s="2710"/>
      <c r="AD839" s="2710"/>
      <c r="AE839" s="2710"/>
      <c r="AF839" s="2710"/>
      <c r="AG839" s="2710"/>
      <c r="AH839" s="2710"/>
      <c r="AI839" s="2710"/>
      <c r="AJ839" s="2710"/>
      <c r="AK839" s="2710"/>
      <c r="AL839" s="2710"/>
      <c r="AM839" s="2710"/>
      <c r="AN839" s="2710"/>
      <c r="AO839" s="2710"/>
      <c r="AP839" s="2710"/>
      <c r="AQ839" s="2710"/>
      <c r="AR839" s="2710"/>
      <c r="AS839" s="2710"/>
      <c r="AT839" s="2710"/>
      <c r="AU839" s="2710"/>
      <c r="AV839" s="2710"/>
      <c r="AW839" s="2710"/>
      <c r="AX839" s="2710"/>
      <c r="AY839" s="2710"/>
      <c r="AZ839" s="2710"/>
      <c r="BA839" s="2710"/>
      <c r="BB839" s="2710"/>
      <c r="BC839" s="2710"/>
      <c r="BD839" s="2710"/>
      <c r="BE839" s="2710"/>
      <c r="BF839" s="2710"/>
      <c r="BG839" s="2710"/>
      <c r="BH839" s="2710"/>
      <c r="BI839" s="2710"/>
      <c r="BJ839" s="2710"/>
      <c r="BK839" s="2710"/>
      <c r="BL839" s="2710"/>
      <c r="BM839" s="2710"/>
      <c r="BN839" s="2710"/>
      <c r="BO839" s="2710"/>
      <c r="BP839" s="2710"/>
      <c r="BQ839" s="2710"/>
      <c r="BR839" s="2710"/>
      <c r="BS839" s="2710"/>
      <c r="BT839" s="2710"/>
    </row>
    <row r="840" spans="1:72" x14ac:dyDescent="0.25">
      <c r="A840" s="2710"/>
      <c r="B840" s="2710"/>
      <c r="C840" s="2710"/>
      <c r="D840" s="2710"/>
      <c r="E840" s="2710"/>
      <c r="F840" s="2710"/>
      <c r="G840" s="2710"/>
      <c r="H840" s="2710"/>
      <c r="I840" s="2710"/>
      <c r="J840" s="2710"/>
      <c r="K840" s="2710"/>
      <c r="L840" s="2710"/>
      <c r="M840" s="2710"/>
      <c r="N840" s="2710"/>
      <c r="O840" s="2710"/>
      <c r="P840" s="2710"/>
      <c r="Q840" s="2710"/>
      <c r="R840" s="2710"/>
      <c r="S840" s="2710"/>
      <c r="T840" s="2710"/>
      <c r="U840" s="2710"/>
      <c r="V840" s="2710"/>
      <c r="W840" s="2710"/>
      <c r="X840" s="2710"/>
      <c r="Y840" s="2710"/>
      <c r="Z840" s="2710"/>
      <c r="AA840" s="2710"/>
      <c r="AB840" s="2710"/>
      <c r="AC840" s="2710"/>
      <c r="AD840" s="2710"/>
      <c r="AE840" s="2710"/>
      <c r="AF840" s="2710"/>
      <c r="AG840" s="2710"/>
      <c r="AH840" s="2710"/>
      <c r="AI840" s="2710"/>
      <c r="AJ840" s="2710"/>
      <c r="AK840" s="2710"/>
      <c r="AL840" s="2710"/>
      <c r="AM840" s="2710"/>
      <c r="AN840" s="2710"/>
      <c r="AO840" s="2710"/>
      <c r="AP840" s="2710"/>
      <c r="AQ840" s="2710"/>
      <c r="AR840" s="2710"/>
      <c r="AS840" s="2710"/>
      <c r="AT840" s="2710"/>
      <c r="AU840" s="2710"/>
      <c r="AV840" s="2710"/>
      <c r="AW840" s="2710"/>
      <c r="AX840" s="2710"/>
      <c r="AY840" s="2710"/>
      <c r="AZ840" s="2710"/>
      <c r="BA840" s="2710"/>
      <c r="BB840" s="2710"/>
      <c r="BC840" s="2710"/>
      <c r="BD840" s="2710"/>
      <c r="BE840" s="2710"/>
      <c r="BF840" s="2710"/>
      <c r="BG840" s="2710"/>
      <c r="BH840" s="2710"/>
      <c r="BI840" s="2710"/>
      <c r="BJ840" s="2710"/>
      <c r="BK840" s="2710"/>
      <c r="BL840" s="2710"/>
      <c r="BM840" s="2710"/>
      <c r="BN840" s="2710"/>
      <c r="BO840" s="2710"/>
      <c r="BP840" s="2710"/>
      <c r="BQ840" s="2710"/>
      <c r="BR840" s="2710"/>
      <c r="BS840" s="2710"/>
      <c r="BT840" s="2710"/>
    </row>
    <row r="841" spans="1:72" x14ac:dyDescent="0.25">
      <c r="A841" s="2710"/>
      <c r="B841" s="2710"/>
      <c r="C841" s="2710"/>
      <c r="D841" s="2710"/>
      <c r="E841" s="2710"/>
      <c r="F841" s="2710"/>
      <c r="G841" s="2710"/>
      <c r="H841" s="2710"/>
      <c r="I841" s="2710"/>
      <c r="J841" s="2710"/>
      <c r="K841" s="2710"/>
      <c r="L841" s="2710"/>
      <c r="M841" s="2710"/>
      <c r="N841" s="2710"/>
      <c r="O841" s="2710"/>
      <c r="P841" s="2710"/>
      <c r="Q841" s="2710"/>
      <c r="R841" s="2710"/>
      <c r="S841" s="2710"/>
      <c r="T841" s="2710"/>
      <c r="U841" s="2710"/>
      <c r="V841" s="2710"/>
      <c r="W841" s="2710"/>
      <c r="X841" s="2710"/>
      <c r="Y841" s="2710"/>
      <c r="Z841" s="2710"/>
      <c r="AA841" s="2710"/>
      <c r="AB841" s="2710"/>
      <c r="AC841" s="2710"/>
      <c r="AD841" s="2710"/>
      <c r="AE841" s="2710"/>
      <c r="AF841" s="2710"/>
      <c r="AG841" s="2710"/>
      <c r="AH841" s="2710"/>
      <c r="AI841" s="2710"/>
      <c r="AJ841" s="2710"/>
      <c r="AK841" s="2710"/>
      <c r="AL841" s="2710"/>
      <c r="AM841" s="2710"/>
      <c r="AN841" s="2710"/>
      <c r="AO841" s="2710"/>
      <c r="AP841" s="2710"/>
      <c r="AQ841" s="2710"/>
      <c r="AR841" s="2710"/>
      <c r="AS841" s="2710"/>
      <c r="AT841" s="2710"/>
      <c r="AU841" s="2710"/>
      <c r="AV841" s="2710"/>
      <c r="AW841" s="2710"/>
      <c r="AX841" s="2710"/>
      <c r="AY841" s="2710"/>
      <c r="AZ841" s="2710"/>
      <c r="BA841" s="2710"/>
      <c r="BB841" s="2710"/>
      <c r="BC841" s="2710"/>
      <c r="BD841" s="2710"/>
      <c r="BE841" s="2710"/>
      <c r="BF841" s="2710"/>
      <c r="BG841" s="2710"/>
      <c r="BH841" s="2710"/>
      <c r="BI841" s="2710"/>
      <c r="BJ841" s="2710"/>
      <c r="BK841" s="2710"/>
      <c r="BL841" s="2710"/>
      <c r="BM841" s="2710"/>
      <c r="BN841" s="2710"/>
      <c r="BO841" s="2710"/>
      <c r="BP841" s="2710"/>
      <c r="BQ841" s="2710"/>
      <c r="BR841" s="2710"/>
      <c r="BS841" s="2710"/>
      <c r="BT841" s="2710"/>
    </row>
    <row r="842" spans="1:72" x14ac:dyDescent="0.25">
      <c r="A842" s="2710"/>
      <c r="B842" s="2710"/>
      <c r="C842" s="2710"/>
      <c r="D842" s="2710"/>
      <c r="E842" s="2710"/>
      <c r="F842" s="2710"/>
      <c r="G842" s="2710"/>
      <c r="H842" s="2710"/>
      <c r="I842" s="2710"/>
      <c r="J842" s="2710"/>
      <c r="K842" s="2710"/>
      <c r="L842" s="2710"/>
      <c r="M842" s="2710"/>
      <c r="N842" s="2710"/>
      <c r="O842" s="2710"/>
      <c r="P842" s="2710"/>
      <c r="Q842" s="2710"/>
      <c r="R842" s="2710"/>
      <c r="S842" s="2710"/>
      <c r="T842" s="2710"/>
      <c r="U842" s="2710"/>
      <c r="V842" s="2710"/>
      <c r="W842" s="2710"/>
      <c r="X842" s="2710"/>
      <c r="Y842" s="2710"/>
      <c r="Z842" s="2710"/>
      <c r="AA842" s="2710"/>
      <c r="AB842" s="2710"/>
      <c r="AC842" s="2710"/>
      <c r="AD842" s="2710"/>
      <c r="AE842" s="2710"/>
      <c r="AF842" s="2710"/>
      <c r="AG842" s="2710"/>
      <c r="AH842" s="2710"/>
      <c r="AI842" s="2710"/>
      <c r="AJ842" s="2710"/>
      <c r="AK842" s="2710"/>
      <c r="AL842" s="2710"/>
      <c r="AM842" s="2710"/>
      <c r="AN842" s="2710"/>
      <c r="AO842" s="2710"/>
      <c r="AP842" s="2710"/>
      <c r="AQ842" s="2710"/>
      <c r="AR842" s="2710"/>
      <c r="AS842" s="2710"/>
      <c r="AT842" s="2710"/>
      <c r="AU842" s="2710"/>
      <c r="AV842" s="2710"/>
      <c r="AW842" s="2710"/>
      <c r="AX842" s="2710"/>
      <c r="AY842" s="2710"/>
      <c r="AZ842" s="2710"/>
      <c r="BA842" s="2710"/>
      <c r="BB842" s="2710"/>
      <c r="BC842" s="2710"/>
      <c r="BD842" s="2710"/>
      <c r="BE842" s="2710"/>
      <c r="BF842" s="2710"/>
      <c r="BG842" s="2710"/>
      <c r="BH842" s="2710"/>
      <c r="BI842" s="2710"/>
      <c r="BJ842" s="2710"/>
      <c r="BK842" s="2710"/>
      <c r="BL842" s="2710"/>
      <c r="BM842" s="2710"/>
      <c r="BN842" s="2710"/>
      <c r="BO842" s="2710"/>
      <c r="BP842" s="2710"/>
      <c r="BQ842" s="2710"/>
      <c r="BR842" s="2710"/>
      <c r="BS842" s="2710"/>
      <c r="BT842" s="2710"/>
    </row>
    <row r="843" spans="1:72" x14ac:dyDescent="0.25">
      <c r="A843" s="2710"/>
      <c r="B843" s="2710"/>
      <c r="C843" s="2710"/>
      <c r="D843" s="2710"/>
      <c r="E843" s="2710"/>
      <c r="F843" s="2710"/>
      <c r="G843" s="2710"/>
      <c r="H843" s="2710"/>
      <c r="I843" s="2710"/>
      <c r="J843" s="2710"/>
      <c r="K843" s="2710"/>
      <c r="L843" s="2710"/>
      <c r="M843" s="2710"/>
      <c r="N843" s="2710"/>
      <c r="O843" s="2710"/>
      <c r="P843" s="2710"/>
      <c r="Q843" s="2710"/>
      <c r="R843" s="2710"/>
      <c r="S843" s="2710"/>
      <c r="T843" s="2710"/>
      <c r="U843" s="2710"/>
      <c r="V843" s="2710"/>
      <c r="W843" s="2710"/>
      <c r="X843" s="2710"/>
      <c r="Y843" s="2710"/>
      <c r="Z843" s="2710"/>
      <c r="AA843" s="2710"/>
      <c r="AB843" s="2710"/>
      <c r="AC843" s="2710"/>
      <c r="AD843" s="2710"/>
      <c r="AE843" s="2710"/>
      <c r="AF843" s="2710"/>
      <c r="AG843" s="2710"/>
      <c r="AH843" s="2710"/>
      <c r="AI843" s="2710"/>
      <c r="AJ843" s="2710"/>
      <c r="AK843" s="2710"/>
      <c r="AL843" s="2710"/>
      <c r="AM843" s="2710"/>
      <c r="AN843" s="2710"/>
      <c r="AO843" s="2710"/>
      <c r="AP843" s="2710"/>
      <c r="AQ843" s="2710"/>
      <c r="AR843" s="2710"/>
      <c r="AS843" s="2710"/>
      <c r="AT843" s="2710"/>
      <c r="AU843" s="2710"/>
      <c r="AV843" s="2710"/>
      <c r="AW843" s="2710"/>
      <c r="AX843" s="2710"/>
      <c r="AY843" s="2710"/>
      <c r="AZ843" s="2710"/>
      <c r="BA843" s="2710"/>
      <c r="BB843" s="2710"/>
      <c r="BC843" s="2710"/>
      <c r="BD843" s="2710"/>
      <c r="BE843" s="2710"/>
      <c r="BF843" s="2710"/>
      <c r="BG843" s="2710"/>
      <c r="BH843" s="2710"/>
      <c r="BI843" s="2710"/>
      <c r="BJ843" s="2710"/>
      <c r="BK843" s="2710"/>
      <c r="BL843" s="2710"/>
      <c r="BM843" s="2710"/>
      <c r="BN843" s="2710"/>
      <c r="BO843" s="2710"/>
      <c r="BP843" s="2710"/>
      <c r="BQ843" s="2710"/>
      <c r="BR843" s="2710"/>
      <c r="BS843" s="2710"/>
      <c r="BT843" s="2710"/>
    </row>
    <row r="844" spans="1:72" x14ac:dyDescent="0.25">
      <c r="A844" s="2710"/>
      <c r="B844" s="2710"/>
      <c r="C844" s="2710"/>
      <c r="D844" s="2710"/>
      <c r="E844" s="2710"/>
      <c r="F844" s="2710"/>
      <c r="G844" s="2710"/>
      <c r="H844" s="2710"/>
      <c r="I844" s="2710"/>
      <c r="J844" s="2710"/>
      <c r="K844" s="2710"/>
      <c r="L844" s="2710"/>
      <c r="M844" s="2710"/>
      <c r="N844" s="2710"/>
      <c r="O844" s="2710"/>
      <c r="P844" s="2710"/>
      <c r="Q844" s="2710"/>
      <c r="R844" s="2710"/>
      <c r="S844" s="2710"/>
      <c r="T844" s="2710"/>
      <c r="U844" s="2710"/>
      <c r="V844" s="2710"/>
      <c r="W844" s="2710"/>
      <c r="X844" s="2710"/>
      <c r="Y844" s="2710"/>
      <c r="Z844" s="2710"/>
      <c r="AA844" s="2710"/>
      <c r="AB844" s="2710"/>
      <c r="AC844" s="2710"/>
      <c r="AD844" s="2710"/>
      <c r="AE844" s="2710"/>
      <c r="AF844" s="2710"/>
      <c r="AG844" s="2710"/>
      <c r="AH844" s="2710"/>
      <c r="AI844" s="2710"/>
      <c r="AJ844" s="2710"/>
      <c r="AK844" s="2710"/>
      <c r="AL844" s="2710"/>
      <c r="AM844" s="2710"/>
      <c r="AN844" s="2710"/>
      <c r="AO844" s="2710"/>
      <c r="AP844" s="2710"/>
      <c r="AQ844" s="2710"/>
      <c r="AR844" s="2710"/>
      <c r="AS844" s="2710"/>
      <c r="AT844" s="2710"/>
      <c r="AU844" s="2710"/>
      <c r="AV844" s="2710"/>
      <c r="AW844" s="2710"/>
      <c r="AX844" s="2710"/>
      <c r="AY844" s="2710"/>
      <c r="AZ844" s="2710"/>
      <c r="BA844" s="2710"/>
      <c r="BB844" s="2710"/>
      <c r="BC844" s="2710"/>
      <c r="BD844" s="2710"/>
      <c r="BE844" s="2710"/>
      <c r="BF844" s="2710"/>
      <c r="BG844" s="2710"/>
      <c r="BH844" s="2710"/>
      <c r="BI844" s="2710"/>
      <c r="BJ844" s="2710"/>
      <c r="BK844" s="2710"/>
      <c r="BL844" s="2710"/>
      <c r="BM844" s="2710"/>
      <c r="BN844" s="2710"/>
      <c r="BO844" s="2710"/>
      <c r="BP844" s="2710"/>
      <c r="BQ844" s="2710"/>
      <c r="BR844" s="2710"/>
      <c r="BS844" s="2710"/>
      <c r="BT844" s="2710"/>
    </row>
    <row r="845" spans="1:72" x14ac:dyDescent="0.25">
      <c r="A845" s="2710"/>
      <c r="B845" s="2710"/>
      <c r="C845" s="2710"/>
      <c r="D845" s="2710"/>
      <c r="E845" s="2710"/>
      <c r="F845" s="2710"/>
      <c r="G845" s="2710"/>
      <c r="H845" s="2710"/>
      <c r="I845" s="2710"/>
      <c r="J845" s="2710"/>
      <c r="K845" s="2710"/>
      <c r="L845" s="2710"/>
      <c r="M845" s="2710"/>
      <c r="N845" s="2710"/>
      <c r="O845" s="2710"/>
      <c r="P845" s="2710"/>
      <c r="Q845" s="2710"/>
      <c r="R845" s="2710"/>
      <c r="S845" s="2710"/>
      <c r="T845" s="2710"/>
      <c r="U845" s="2710"/>
      <c r="V845" s="2710"/>
      <c r="W845" s="2710"/>
      <c r="X845" s="2710"/>
      <c r="Y845" s="2710"/>
      <c r="Z845" s="2710"/>
      <c r="AA845" s="2710"/>
      <c r="AB845" s="2710"/>
      <c r="AC845" s="2710"/>
      <c r="AD845" s="2710"/>
      <c r="AE845" s="2710"/>
      <c r="AF845" s="2710"/>
      <c r="AG845" s="2710"/>
      <c r="AH845" s="2710"/>
      <c r="AI845" s="2710"/>
      <c r="AJ845" s="2710"/>
      <c r="AK845" s="2710"/>
      <c r="AL845" s="2710"/>
      <c r="AM845" s="2710"/>
      <c r="AN845" s="2710"/>
      <c r="AO845" s="2710"/>
      <c r="AP845" s="2710"/>
      <c r="AQ845" s="2710"/>
      <c r="AR845" s="2710"/>
      <c r="AS845" s="2710"/>
      <c r="AT845" s="2710"/>
      <c r="AU845" s="2710"/>
      <c r="AV845" s="2710"/>
      <c r="AW845" s="2710"/>
      <c r="AX845" s="2710"/>
      <c r="AY845" s="2710"/>
      <c r="AZ845" s="2710"/>
      <c r="BA845" s="2710"/>
      <c r="BB845" s="2710"/>
      <c r="BC845" s="2710"/>
      <c r="BD845" s="2710"/>
      <c r="BE845" s="2710"/>
      <c r="BF845" s="2710"/>
      <c r="BG845" s="2710"/>
      <c r="BH845" s="2710"/>
      <c r="BI845" s="2710"/>
      <c r="BJ845" s="2710"/>
      <c r="BK845" s="2710"/>
      <c r="BL845" s="2710"/>
      <c r="BM845" s="2710"/>
      <c r="BN845" s="2710"/>
      <c r="BO845" s="2710"/>
      <c r="BP845" s="2710"/>
      <c r="BQ845" s="2710"/>
      <c r="BR845" s="2710"/>
      <c r="BS845" s="2710"/>
      <c r="BT845" s="2710"/>
    </row>
    <row r="846" spans="1:72" x14ac:dyDescent="0.25">
      <c r="A846" s="2710"/>
      <c r="B846" s="2710"/>
      <c r="C846" s="2710"/>
      <c r="D846" s="2710"/>
      <c r="E846" s="2710"/>
      <c r="F846" s="2710"/>
      <c r="G846" s="2710"/>
      <c r="H846" s="2710"/>
      <c r="I846" s="2710"/>
      <c r="J846" s="2710"/>
      <c r="K846" s="2710"/>
      <c r="L846" s="2710"/>
      <c r="M846" s="2710"/>
      <c r="N846" s="2710"/>
      <c r="O846" s="2710"/>
      <c r="P846" s="2710"/>
      <c r="Q846" s="2710"/>
      <c r="R846" s="2710"/>
      <c r="S846" s="2710"/>
      <c r="T846" s="2710"/>
      <c r="U846" s="2710"/>
      <c r="V846" s="2710"/>
      <c r="W846" s="2710"/>
      <c r="X846" s="2710"/>
      <c r="Y846" s="2710"/>
      <c r="Z846" s="2710"/>
      <c r="AA846" s="2710"/>
      <c r="AB846" s="2710"/>
      <c r="AC846" s="2710"/>
      <c r="AD846" s="2710"/>
      <c r="AE846" s="2710"/>
      <c r="AF846" s="2710"/>
      <c r="AG846" s="2710"/>
      <c r="AH846" s="2710"/>
      <c r="AI846" s="2710"/>
      <c r="AJ846" s="2710"/>
      <c r="AK846" s="2710"/>
      <c r="AL846" s="2710"/>
      <c r="AM846" s="2710"/>
      <c r="AN846" s="2710"/>
      <c r="AO846" s="2710"/>
      <c r="AP846" s="2710"/>
      <c r="AQ846" s="2710"/>
      <c r="AR846" s="2710"/>
      <c r="AS846" s="2710"/>
      <c r="AT846" s="2710"/>
      <c r="AU846" s="2710"/>
      <c r="AV846" s="2710"/>
      <c r="AW846" s="2710"/>
      <c r="AX846" s="2710"/>
      <c r="AY846" s="2710"/>
      <c r="AZ846" s="2710"/>
      <c r="BA846" s="2710"/>
      <c r="BB846" s="2710"/>
      <c r="BC846" s="2710"/>
      <c r="BD846" s="2710"/>
      <c r="BE846" s="2710"/>
      <c r="BF846" s="2710"/>
      <c r="BG846" s="2710"/>
      <c r="BH846" s="2710"/>
      <c r="BI846" s="2710"/>
      <c r="BJ846" s="2710"/>
      <c r="BK846" s="2710"/>
      <c r="BL846" s="2710"/>
      <c r="BM846" s="2710"/>
      <c r="BN846" s="2710"/>
      <c r="BO846" s="2710"/>
      <c r="BP846" s="2710"/>
      <c r="BQ846" s="2710"/>
      <c r="BR846" s="2710"/>
      <c r="BS846" s="2710"/>
      <c r="BT846" s="2710"/>
    </row>
    <row r="847" spans="1:72" x14ac:dyDescent="0.25">
      <c r="A847" s="2710"/>
      <c r="B847" s="2710"/>
      <c r="C847" s="2710"/>
      <c r="D847" s="2710"/>
      <c r="E847" s="2710"/>
      <c r="F847" s="2710"/>
      <c r="G847" s="2710"/>
      <c r="H847" s="2710"/>
      <c r="I847" s="2710"/>
      <c r="J847" s="2710"/>
      <c r="K847" s="2710"/>
      <c r="L847" s="2710"/>
      <c r="M847" s="2710"/>
      <c r="N847" s="2710"/>
      <c r="O847" s="2710"/>
      <c r="P847" s="2710"/>
      <c r="Q847" s="2710"/>
      <c r="R847" s="2710"/>
      <c r="S847" s="2710"/>
      <c r="T847" s="2710"/>
      <c r="U847" s="2710"/>
      <c r="V847" s="2710"/>
      <c r="W847" s="2710"/>
      <c r="X847" s="2710"/>
      <c r="Y847" s="2710"/>
      <c r="Z847" s="2710"/>
      <c r="AA847" s="2710"/>
      <c r="AB847" s="2710"/>
      <c r="AC847" s="2710"/>
      <c r="AD847" s="2710"/>
      <c r="AE847" s="2710"/>
      <c r="AF847" s="2710"/>
      <c r="AG847" s="2710"/>
      <c r="AH847" s="2710"/>
      <c r="AI847" s="2710"/>
      <c r="AJ847" s="2710"/>
      <c r="AK847" s="2710"/>
      <c r="AL847" s="2710"/>
      <c r="AM847" s="2710"/>
      <c r="AN847" s="2710"/>
      <c r="AO847" s="2710"/>
      <c r="AP847" s="2710"/>
      <c r="AQ847" s="2710"/>
      <c r="AR847" s="2710"/>
      <c r="AS847" s="2710"/>
      <c r="AT847" s="2710"/>
      <c r="AU847" s="2710"/>
      <c r="AV847" s="2710"/>
      <c r="AW847" s="2710"/>
      <c r="AX847" s="2710"/>
      <c r="AY847" s="2710"/>
      <c r="AZ847" s="2710"/>
      <c r="BA847" s="2710"/>
      <c r="BB847" s="2710"/>
      <c r="BC847" s="2710"/>
      <c r="BD847" s="2710"/>
      <c r="BE847" s="2710"/>
      <c r="BF847" s="2710"/>
      <c r="BG847" s="2710"/>
      <c r="BH847" s="2710"/>
      <c r="BI847" s="2710"/>
      <c r="BJ847" s="2710"/>
      <c r="BK847" s="2710"/>
      <c r="BL847" s="2710"/>
      <c r="BM847" s="2710"/>
      <c r="BN847" s="2710"/>
      <c r="BO847" s="2710"/>
      <c r="BP847" s="2710"/>
      <c r="BQ847" s="2710"/>
      <c r="BR847" s="2710"/>
      <c r="BS847" s="2710"/>
      <c r="BT847" s="2710"/>
    </row>
  </sheetData>
  <sheetProtection selectLockedCells="1" selectUnlockedCells="1"/>
  <mergeCells count="1">
    <mergeCell ref="A1:BT84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25</vt:i4>
      </vt:variant>
    </vt:vector>
  </HeadingPairs>
  <TitlesOfParts>
    <vt:vector size="38" baseType="lpstr">
      <vt:lpstr>Introduction</vt:lpstr>
      <vt:lpstr>Executive Summary</vt:lpstr>
      <vt:lpstr>Design</vt:lpstr>
      <vt:lpstr>Construction</vt:lpstr>
      <vt:lpstr>O&amp;M</vt:lpstr>
      <vt:lpstr>superseeded</vt:lpstr>
      <vt:lpstr>Sheet1</vt:lpstr>
      <vt:lpstr>Sheet2</vt:lpstr>
      <vt:lpstr>ICSAS</vt:lpstr>
      <vt:lpstr>INTRODUCTION2</vt:lpstr>
      <vt:lpstr>superseeded 0309</vt:lpstr>
      <vt:lpstr>Sheet3</vt:lpstr>
      <vt:lpstr>Sheet4</vt:lpstr>
      <vt:lpstr>ab</vt:lpstr>
      <vt:lpstr>ac</vt:lpstr>
      <vt:lpstr>Sheet2!aircond</vt:lpstr>
      <vt:lpstr>aircondb</vt:lpstr>
      <vt:lpstr>elective</vt:lpstr>
      <vt:lpstr>Sheet2!list</vt:lpstr>
      <vt:lpstr>listb</vt:lpstr>
      <vt:lpstr>lists</vt:lpstr>
      <vt:lpstr>Sheet2!non</vt:lpstr>
      <vt:lpstr>non_ac</vt:lpstr>
      <vt:lpstr>nonaircondb</vt:lpstr>
      <vt:lpstr>Construction!Print_Area</vt:lpstr>
      <vt:lpstr>Design!Print_Area</vt:lpstr>
      <vt:lpstr>'Executive Summary'!Print_Area</vt:lpstr>
      <vt:lpstr>'O&amp;M'!Print_Area</vt:lpstr>
      <vt:lpstr>Sheet1!Print_Area</vt:lpstr>
      <vt:lpstr>Construction!Print_Titles</vt:lpstr>
      <vt:lpstr>Design!Print_Titles</vt:lpstr>
      <vt:lpstr>'O&amp;M'!Print_Titles</vt:lpstr>
      <vt:lpstr>Stage</vt:lpstr>
      <vt:lpstr>Sheet2!type</vt:lpstr>
      <vt:lpstr>type_build</vt:lpstr>
      <vt:lpstr>typea</vt:lpstr>
      <vt:lpstr>typeaircond</vt:lpstr>
      <vt:lpstr>Sheet2!typebuilding</vt:lpstr>
    </vt:vector>
  </TitlesOfParts>
  <Company>home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FARIZA MAHMUD</dc:creator>
  <cp:lastModifiedBy>ismail - [2010]</cp:lastModifiedBy>
  <cp:lastPrinted>2015-10-21T05:38:40Z</cp:lastPrinted>
  <dcterms:created xsi:type="dcterms:W3CDTF">2013-05-15T06:15:32Z</dcterms:created>
  <dcterms:modified xsi:type="dcterms:W3CDTF">2016-09-09T02:40:12Z</dcterms:modified>
</cp:coreProperties>
</file>