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ljkr\Documents\2. File\1. File Rujukan\Penceramah\5. Sept 2021\"/>
    </mc:Choice>
  </mc:AlternateContent>
  <bookViews>
    <workbookView xWindow="6336" yWindow="0" windowWidth="10944" windowHeight="8148"/>
  </bookViews>
  <sheets>
    <sheet name="PDA Estimator" sheetId="6" r:id="rId1"/>
    <sheet name="Summary PDA Estimator" sheetId="7" r:id="rId2"/>
    <sheet name="Sheet1" sheetId="4" r:id="rId3"/>
  </sheets>
  <definedNames>
    <definedName name="_xlnm.Print_Area" localSheetId="0">'PDA Estimator'!$A$1:$F$142</definedName>
    <definedName name="_xlnm.Print_Area" localSheetId="1">'Summary PDA Estimator'!$A$1:$F$31</definedName>
    <definedName name="_xlnm.Print_Titles" localSheetId="0">'PDA Estimator'!$3:$6</definedName>
    <definedName name="_xlnm.Print_Titles" localSheetId="1">'Summary PDA Estimator'!$3:$6</definedName>
  </definedNames>
  <calcPr calcId="162913"/>
</workbook>
</file>

<file path=xl/calcChain.xml><?xml version="1.0" encoding="utf-8"?>
<calcChain xmlns="http://schemas.openxmlformats.org/spreadsheetml/2006/main">
  <c r="H19" i="6" l="1"/>
  <c r="H25" i="6"/>
  <c r="H32" i="6" l="1"/>
  <c r="H10" i="6" l="1"/>
  <c r="H20" i="6" s="1"/>
  <c r="F3" i="7"/>
  <c r="F10" i="7" l="1"/>
  <c r="F7" i="7"/>
  <c r="F108" i="6"/>
  <c r="F109" i="6"/>
  <c r="F118" i="6" l="1"/>
  <c r="F116" i="6"/>
  <c r="E96" i="6"/>
  <c r="F73" i="6"/>
  <c r="F72" i="6"/>
  <c r="F71" i="6"/>
  <c r="K68" i="6"/>
  <c r="F29" i="7"/>
  <c r="F126" i="6" l="1"/>
  <c r="F127" i="6"/>
  <c r="F128" i="6"/>
  <c r="F125" i="6"/>
  <c r="F124" i="6"/>
  <c r="F123" i="6"/>
  <c r="F40" i="6"/>
  <c r="F41" i="6"/>
  <c r="F42" i="6"/>
  <c r="F114" i="6"/>
  <c r="F110" i="6"/>
  <c r="F141" i="6"/>
  <c r="F129" i="6" l="1"/>
  <c r="F17" i="7" s="1"/>
  <c r="F69" i="6"/>
  <c r="F77" i="6"/>
  <c r="F78" i="6"/>
  <c r="F76" i="6"/>
  <c r="F75" i="6"/>
  <c r="F74" i="6"/>
  <c r="F79" i="6"/>
  <c r="F70" i="6"/>
  <c r="F68" i="6"/>
  <c r="F96" i="6"/>
  <c r="F88" i="6"/>
  <c r="F117" i="6"/>
  <c r="F115" i="6"/>
  <c r="F113" i="6"/>
  <c r="F112" i="6"/>
  <c r="F111" i="6"/>
  <c r="F63" i="6"/>
  <c r="F61" i="6"/>
  <c r="F62" i="6"/>
  <c r="F32" i="6"/>
  <c r="F58" i="6"/>
  <c r="F53" i="6"/>
  <c r="F54" i="6"/>
  <c r="F55" i="6"/>
  <c r="F56" i="6"/>
  <c r="F57" i="6"/>
  <c r="F47" i="6"/>
  <c r="F46" i="6"/>
  <c r="F45" i="6"/>
  <c r="F44" i="6"/>
  <c r="F43" i="6"/>
  <c r="F39" i="6"/>
  <c r="F31" i="6"/>
  <c r="F27" i="6"/>
  <c r="F30" i="6"/>
  <c r="F29" i="6"/>
  <c r="F28" i="6"/>
  <c r="F103" i="6"/>
  <c r="F102" i="6"/>
  <c r="F101" i="6"/>
  <c r="F87" i="6"/>
  <c r="F86" i="6"/>
  <c r="F85" i="6"/>
  <c r="F60" i="6"/>
  <c r="F52" i="6"/>
  <c r="F21" i="6"/>
  <c r="F22" i="6"/>
  <c r="F23" i="6"/>
  <c r="F24" i="6"/>
  <c r="F25" i="6"/>
  <c r="F26" i="6"/>
  <c r="F19" i="6"/>
  <c r="F11" i="6"/>
  <c r="F12" i="6"/>
  <c r="F13" i="6"/>
  <c r="F10" i="6"/>
  <c r="F33" i="6"/>
  <c r="F20" i="6"/>
  <c r="F119" i="6" l="1"/>
  <c r="F16" i="7" s="1"/>
  <c r="F64" i="6"/>
  <c r="E95" i="6" s="1"/>
  <c r="F15" i="6"/>
  <c r="E93" i="6" s="1"/>
  <c r="F81" i="6"/>
  <c r="F12" i="7" s="1"/>
  <c r="F104" i="6"/>
  <c r="F15" i="7" s="1"/>
  <c r="F95" i="6" l="1"/>
  <c r="F11" i="7"/>
  <c r="F8" i="7"/>
  <c r="F89" i="6"/>
  <c r="F13" i="7" s="1"/>
  <c r="F93" i="6" l="1"/>
  <c r="F35" i="6"/>
  <c r="E94" i="6" l="1"/>
  <c r="F94" i="6" s="1"/>
  <c r="F97" i="6" s="1"/>
  <c r="F14" i="7" s="1"/>
  <c r="F9" i="7"/>
  <c r="F19" i="7" l="1"/>
  <c r="E21" i="7" s="1"/>
  <c r="F21" i="7" s="1"/>
  <c r="F132" i="6"/>
  <c r="E135" i="6" l="1"/>
  <c r="F135" i="6" s="1"/>
  <c r="E140" i="6"/>
  <c r="F140" i="6" s="1"/>
  <c r="E28" i="7"/>
  <c r="E23" i="7"/>
  <c r="F23" i="7" s="1"/>
  <c r="E22" i="7"/>
  <c r="F22" i="7" s="1"/>
  <c r="E134" i="6"/>
  <c r="F134" i="6" s="1"/>
  <c r="E7" i="6"/>
  <c r="E136" i="6"/>
  <c r="F136" i="6" s="1"/>
  <c r="F25" i="7" l="1"/>
  <c r="F138" i="6"/>
</calcChain>
</file>

<file path=xl/sharedStrings.xml><?xml version="1.0" encoding="utf-8"?>
<sst xmlns="http://schemas.openxmlformats.org/spreadsheetml/2006/main" count="264" uniqueCount="139">
  <si>
    <t>Bil.</t>
  </si>
  <si>
    <t>Perkara</t>
  </si>
  <si>
    <t>Harga/Unit</t>
  </si>
  <si>
    <t>Preliminaries</t>
  </si>
  <si>
    <t>Equipment Rack</t>
  </si>
  <si>
    <t>Subtotal</t>
  </si>
  <si>
    <t>UPS</t>
  </si>
  <si>
    <t>User Equipment</t>
  </si>
  <si>
    <t>Printer</t>
  </si>
  <si>
    <t>Scanner</t>
  </si>
  <si>
    <t>Barcode Reader/Scanner</t>
  </si>
  <si>
    <t>MyKad Reader</t>
  </si>
  <si>
    <t>Video Conferencing System</t>
  </si>
  <si>
    <t>Training Room Facilities</t>
  </si>
  <si>
    <t>Design &amp; Build factor</t>
  </si>
  <si>
    <t>Sabah&amp;Sarawak factor</t>
  </si>
  <si>
    <t>Wireless Controller</t>
  </si>
  <si>
    <t>EMS</t>
  </si>
  <si>
    <t>Electrical Works (SSB/PDU/CPlug)</t>
  </si>
  <si>
    <t>UPS Server Room (/kVA)</t>
  </si>
  <si>
    <t>Core Switch c/w 40G/10G/red PS</t>
  </si>
  <si>
    <t>Call billing + PC</t>
  </si>
  <si>
    <t>Operator Console + PC/hset</t>
  </si>
  <si>
    <t>DNS/DHCP</t>
  </si>
  <si>
    <t>LIS</t>
  </si>
  <si>
    <t>Network Point (Data, Voice, Wi-Fi etc.)</t>
  </si>
  <si>
    <t>Project :</t>
  </si>
  <si>
    <t xml:space="preserve">Internal Backbone Fiber Optic Cable </t>
  </si>
  <si>
    <t>Qty</t>
  </si>
  <si>
    <t>Unit</t>
  </si>
  <si>
    <t>Network Management Software</t>
  </si>
  <si>
    <t>Large</t>
  </si>
  <si>
    <t>Transceiver module (10G) for Disti</t>
  </si>
  <si>
    <t>Network size:</t>
  </si>
  <si>
    <t>Medium</t>
  </si>
  <si>
    <t>nos</t>
  </si>
  <si>
    <t>m</t>
  </si>
  <si>
    <t>Firewall</t>
  </si>
  <si>
    <t>Server (Network Management)</t>
  </si>
  <si>
    <t>Distribution Switch  c/w 40G/10G/red PS</t>
  </si>
  <si>
    <t>Transceiver module (10G) for Core</t>
  </si>
  <si>
    <t>WiFi 6</t>
  </si>
  <si>
    <t>Multigig/ Multi Rate Switch</t>
  </si>
  <si>
    <t>Small</t>
  </si>
  <si>
    <t>Desktop Computer</t>
  </si>
  <si>
    <t>Desktop Workstation</t>
  </si>
  <si>
    <t>Laptop (Standard)</t>
  </si>
  <si>
    <t>Laptop (Premium)</t>
  </si>
  <si>
    <t>Telephone System</t>
  </si>
  <si>
    <t>IP PBX (SIP) with SBC</t>
  </si>
  <si>
    <t>Analog VoIP Gateway/ FXS</t>
  </si>
  <si>
    <t>SIP Phone (Executive)</t>
  </si>
  <si>
    <t>SIP Phone (Basic)</t>
  </si>
  <si>
    <t>Integration with existing PBX</t>
  </si>
  <si>
    <t>lot</t>
  </si>
  <si>
    <t>Integration with existing network (core)</t>
  </si>
  <si>
    <t>Passive Infrastructure</t>
  </si>
  <si>
    <t>Active Infrastructure</t>
  </si>
  <si>
    <t>4 way ducting</t>
  </si>
  <si>
    <t>2 way ducting</t>
  </si>
  <si>
    <t>3 nos Subduct (32mm/40mm)</t>
  </si>
  <si>
    <t>Telecommunication Earthing System</t>
  </si>
  <si>
    <t>Others</t>
  </si>
  <si>
    <t>Labelling &amp; Asset Tagging/ Registration</t>
  </si>
  <si>
    <t>pax</t>
  </si>
  <si>
    <t>Bonding Bar (PBB/ SBB)</t>
  </si>
  <si>
    <t>Bonding Conductor (copper tape)</t>
  </si>
  <si>
    <t>Rack Bonding Conductor (16mm PVC)</t>
  </si>
  <si>
    <t>Structured Cabling</t>
  </si>
  <si>
    <t>Network Equipment</t>
  </si>
  <si>
    <t>T&amp;C</t>
  </si>
  <si>
    <t>Fibre To The Premise (FTTP)</t>
  </si>
  <si>
    <t>Optical Distribution Frame (ODF)</t>
  </si>
  <si>
    <t>Manhole (JC9C/JRC7/JB30 etc)</t>
  </si>
  <si>
    <t>1 way ducting for kuarters (40mm)</t>
  </si>
  <si>
    <t>Overall Total</t>
  </si>
  <si>
    <t>Server Room/ Data Centre Facilities</t>
  </si>
  <si>
    <t>Penjawatan</t>
  </si>
  <si>
    <t>Inflation factor (per year)</t>
  </si>
  <si>
    <t>ICT Consultant Fees</t>
  </si>
  <si>
    <t>TM Contribution Fees (TM quotation)</t>
  </si>
  <si>
    <t>Jumlah (RM)</t>
  </si>
  <si>
    <t>Signal Reference Grid (SRG)</t>
  </si>
  <si>
    <t>unit</t>
  </si>
  <si>
    <t>Precision AirCond (PAC) (Inrow+Outdoor)</t>
  </si>
  <si>
    <t>Equipment Rack &amp; Containment</t>
  </si>
  <si>
    <t>kVA</t>
  </si>
  <si>
    <t>Early Warning Smoke Detection</t>
  </si>
  <si>
    <t>Application System &amp; Hardware</t>
  </si>
  <si>
    <t>RIS PACS</t>
  </si>
  <si>
    <t>CCIS</t>
  </si>
  <si>
    <t>Storage</t>
  </si>
  <si>
    <t>Database</t>
  </si>
  <si>
    <t>Extenal Telecommunication Infra:-</t>
  </si>
  <si>
    <t>ANGGARAN KOS AWALAN (AKA)</t>
  </si>
  <si>
    <t>Anggaran Kos Awalan - Sistem ICT</t>
  </si>
  <si>
    <t>Projek:</t>
  </si>
  <si>
    <t>Access Switch  (POE+)</t>
  </si>
  <si>
    <t>Transceiver module (10G) for Access</t>
  </si>
  <si>
    <t>4C SM Fibre Optic</t>
  </si>
  <si>
    <t>24C SM Fibre Optic</t>
  </si>
  <si>
    <t>8/12C SM Fibre Optic</t>
  </si>
  <si>
    <t>12/24 Fibre Termination Box (FTB)</t>
  </si>
  <si>
    <t>Fibre Wall Socket c/w 2core and FTB</t>
  </si>
  <si>
    <t>FWS+2C+4CFTB+conduit</t>
  </si>
  <si>
    <t>IN OUT</t>
  </si>
  <si>
    <t>4x Video Wall Display &amp; Accessories</t>
  </si>
  <si>
    <t>Water Leak Detection</t>
  </si>
  <si>
    <t>Testing &amp; Commissioning</t>
  </si>
  <si>
    <t>7% x Overall Total</t>
  </si>
  <si>
    <t>Cable basket &amp; Fibre Raceway</t>
  </si>
  <si>
    <t>Server</t>
  </si>
  <si>
    <t>Application System - Software &amp; Hardware</t>
  </si>
  <si>
    <t xml:space="preserve">External Backbone Fiber Optic Cable </t>
  </si>
  <si>
    <t>Key User/ Administrative Training</t>
  </si>
  <si>
    <t>GFA/1260</t>
  </si>
  <si>
    <t>Bil TCR</t>
  </si>
  <si>
    <t>Penjawatan X 2 X 1.3</t>
  </si>
  <si>
    <t>Net. Point/24 X 1.3</t>
  </si>
  <si>
    <t>Bil Access Switch</t>
  </si>
  <si>
    <t>Unit Rumah/ Office</t>
  </si>
  <si>
    <t>Jumlah Rack</t>
  </si>
  <si>
    <t>Eq. Rack</t>
  </si>
  <si>
    <t>6 racks</t>
  </si>
  <si>
    <t>8 racks</t>
  </si>
  <si>
    <t>10 racks</t>
  </si>
  <si>
    <t>In-Row</t>
  </si>
  <si>
    <t>3 unit</t>
  </si>
  <si>
    <t>4 unit</t>
  </si>
  <si>
    <t>UPS (kVA)</t>
  </si>
  <si>
    <t>15% X Overall Total</t>
  </si>
  <si>
    <t>3% X Overall Total</t>
  </si>
  <si>
    <t>2% X Overall Total</t>
  </si>
  <si>
    <t>Dapatkan quotation TM</t>
  </si>
  <si>
    <t>Bil TCR/ Bilangan Aras</t>
  </si>
  <si>
    <t>Jumlah panjang ducting/ panjang external backbone</t>
  </si>
  <si>
    <t>Rujuk pelan tapak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</si>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</sst>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5" fillId="0" borderId="0"/>
    <xf numFmtId="0" fontId="3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43" fontId="8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43" fontId="7" fillId="0" borderId="1" xfId="1" applyFont="1" applyBorder="1"/>
    <xf numFmtId="43" fontId="7" fillId="0" borderId="1" xfId="0" applyNumberFormat="1" applyFont="1" applyBorder="1"/>
    <xf numFmtId="43" fontId="7" fillId="0" borderId="1" xfId="1" applyFont="1" applyFill="1" applyBorder="1"/>
    <xf numFmtId="43" fontId="8" fillId="0" borderId="1" xfId="1" applyFont="1" applyFill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3" fontId="8" fillId="0" borderId="1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43" fontId="8" fillId="0" borderId="4" xfId="1" applyFont="1" applyFill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3" fontId="8" fillId="0" borderId="5" xfId="1" applyFont="1" applyBorder="1"/>
    <xf numFmtId="43" fontId="8" fillId="0" borderId="5" xfId="1" applyFont="1" applyFill="1" applyBorder="1"/>
    <xf numFmtId="0" fontId="0" fillId="4" borderId="0" xfId="0" applyFill="1"/>
    <xf numFmtId="43" fontId="0" fillId="4" borderId="0" xfId="1" applyFont="1" applyFill="1"/>
    <xf numFmtId="0" fontId="7" fillId="4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/>
    <xf numFmtId="43" fontId="7" fillId="3" borderId="1" xfId="0" applyNumberFormat="1" applyFont="1" applyFill="1" applyBorder="1"/>
    <xf numFmtId="43" fontId="7" fillId="3" borderId="1" xfId="1" applyFont="1" applyFill="1" applyBorder="1"/>
    <xf numFmtId="43" fontId="8" fillId="3" borderId="1" xfId="1" applyFont="1" applyFill="1" applyBorder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43" fontId="7" fillId="7" borderId="1" xfId="1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 applyBorder="1"/>
    <xf numFmtId="43" fontId="7" fillId="2" borderId="8" xfId="1" applyFont="1" applyFill="1" applyBorder="1" applyAlignment="1">
      <alignment vertical="center"/>
    </xf>
    <xf numFmtId="43" fontId="7" fillId="2" borderId="9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43" fontId="8" fillId="7" borderId="1" xfId="1" applyFont="1" applyFill="1" applyBorder="1"/>
    <xf numFmtId="0" fontId="7" fillId="3" borderId="1" xfId="0" applyFont="1" applyFill="1" applyBorder="1" applyAlignment="1">
      <alignment wrapText="1"/>
    </xf>
    <xf numFmtId="9" fontId="8" fillId="0" borderId="1" xfId="0" applyNumberFormat="1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center"/>
    </xf>
    <xf numFmtId="43" fontId="7" fillId="6" borderId="7" xfId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0" fontId="8" fillId="0" borderId="1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165" fontId="0" fillId="0" borderId="0" xfId="0" applyNumberFormat="1" applyAlignment="1">
      <alignment horizontal="left"/>
    </xf>
    <xf numFmtId="0" fontId="0" fillId="0" borderId="0" xfId="0" applyFont="1" applyBorder="1" applyAlignment="1">
      <alignment horizontal="left"/>
    </xf>
    <xf numFmtId="9" fontId="0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7" fillId="2" borderId="8" xfId="1" applyFont="1" applyFill="1" applyBorder="1" applyAlignment="1">
      <alignment horizontal="center" vertical="center"/>
    </xf>
    <xf numFmtId="43" fontId="7" fillId="2" borderId="10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0">
    <cellStyle name="Comma" xfId="1" builtinId="3"/>
    <cellStyle name="Comma 2" xfId="2"/>
    <cellStyle name="Comma 2 2" xfId="3"/>
    <cellStyle name="Comma 3" xfId="4"/>
    <cellStyle name="Normal" xfId="0" builtinId="0"/>
    <cellStyle name="Normal 16" xfId="5"/>
    <cellStyle name="Normal 2" xfId="6"/>
    <cellStyle name="Normal 2 2" xfId="7"/>
    <cellStyle name="Normal 3" xfId="8"/>
    <cellStyle name="Normal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view="pageBreakPreview" zoomScaleNormal="85" zoomScaleSheetLayoutView="100" workbookViewId="0">
      <selection activeCell="H19" sqref="H19"/>
    </sheetView>
  </sheetViews>
  <sheetFormatPr defaultRowHeight="14.4" x14ac:dyDescent="0.3"/>
  <cols>
    <col min="1" max="1" width="4.44140625" style="1" customWidth="1"/>
    <col min="2" max="2" width="38.88671875" customWidth="1"/>
    <col min="3" max="4" width="7.88671875" customWidth="1"/>
    <col min="5" max="5" width="15.109375" style="2" customWidth="1"/>
    <col min="6" max="6" width="15.6640625" style="2" customWidth="1"/>
    <col min="7" max="7" width="3.109375" customWidth="1"/>
    <col min="8" max="8" width="7" style="81" customWidth="1"/>
    <col min="9" max="9" width="19.33203125" style="81" customWidth="1"/>
    <col min="10" max="11" width="8.88671875" style="1"/>
  </cols>
  <sheetData>
    <row r="1" spans="1:12" ht="7.8" customHeight="1" x14ac:dyDescent="0.3"/>
    <row r="2" spans="1:12" ht="18" customHeight="1" x14ac:dyDescent="0.3">
      <c r="A2" s="40" t="s">
        <v>26</v>
      </c>
      <c r="B2" s="38"/>
      <c r="C2" s="38"/>
      <c r="D2" s="38"/>
      <c r="E2" s="7"/>
      <c r="F2" s="39"/>
    </row>
    <row r="3" spans="1:12" s="5" customFormat="1" ht="17.399999999999999" customHeight="1" x14ac:dyDescent="0.3">
      <c r="A3" s="6" t="s">
        <v>95</v>
      </c>
      <c r="B3" s="6"/>
      <c r="C3" s="7"/>
      <c r="D3" s="7"/>
      <c r="E3" s="7" t="s">
        <v>77</v>
      </c>
      <c r="F3" s="80">
        <v>20</v>
      </c>
      <c r="J3" s="55"/>
      <c r="K3" s="55"/>
    </row>
    <row r="4" spans="1:12" x14ac:dyDescent="0.3">
      <c r="A4" s="8"/>
      <c r="B4" s="9"/>
      <c r="C4" s="9"/>
      <c r="D4" s="9"/>
      <c r="E4" s="10"/>
      <c r="F4" s="10"/>
    </row>
    <row r="5" spans="1:12" s="3" customFormat="1" ht="23.4" customHeight="1" x14ac:dyDescent="0.3">
      <c r="A5" s="95" t="s">
        <v>0</v>
      </c>
      <c r="B5" s="95" t="s">
        <v>1</v>
      </c>
      <c r="C5" s="53" t="s">
        <v>33</v>
      </c>
      <c r="D5" s="54"/>
      <c r="E5" s="93" t="s">
        <v>34</v>
      </c>
      <c r="F5" s="94"/>
      <c r="H5" s="83"/>
      <c r="I5" s="83"/>
      <c r="J5" s="3" t="s">
        <v>43</v>
      </c>
      <c r="K5" s="3" t="s">
        <v>34</v>
      </c>
      <c r="L5" s="3" t="s">
        <v>31</v>
      </c>
    </row>
    <row r="6" spans="1:12" s="3" customFormat="1" ht="23.4" customHeight="1" x14ac:dyDescent="0.3">
      <c r="A6" s="95"/>
      <c r="B6" s="95"/>
      <c r="C6" s="11" t="s">
        <v>28</v>
      </c>
      <c r="D6" s="11" t="s">
        <v>29</v>
      </c>
      <c r="E6" s="12" t="s">
        <v>2</v>
      </c>
      <c r="F6" s="12" t="s">
        <v>81</v>
      </c>
      <c r="H6" s="83"/>
      <c r="I6" s="83"/>
    </row>
    <row r="7" spans="1:12" s="4" customFormat="1" x14ac:dyDescent="0.3">
      <c r="A7" s="41">
        <v>1</v>
      </c>
      <c r="B7" s="42" t="s">
        <v>3</v>
      </c>
      <c r="C7" s="43"/>
      <c r="D7" s="43"/>
      <c r="E7" s="43">
        <f>0.01*F132</f>
        <v>2853.55</v>
      </c>
      <c r="F7" s="44">
        <v>5000</v>
      </c>
      <c r="H7" s="84"/>
      <c r="I7" s="84"/>
    </row>
    <row r="8" spans="1:12" s="4" customFormat="1" x14ac:dyDescent="0.3">
      <c r="A8" s="13"/>
      <c r="B8" s="14"/>
      <c r="C8" s="16"/>
      <c r="D8" s="16"/>
      <c r="E8" s="15"/>
      <c r="F8" s="17"/>
      <c r="H8" s="84"/>
      <c r="I8" s="84"/>
    </row>
    <row r="9" spans="1:12" x14ac:dyDescent="0.3">
      <c r="A9" s="41">
        <v>2</v>
      </c>
      <c r="B9" s="42" t="s">
        <v>56</v>
      </c>
      <c r="C9" s="28"/>
      <c r="D9" s="28"/>
      <c r="E9" s="45"/>
      <c r="F9" s="45"/>
      <c r="J9"/>
      <c r="K9"/>
    </row>
    <row r="10" spans="1:12" x14ac:dyDescent="0.3">
      <c r="A10" s="20"/>
      <c r="B10" s="19" t="s">
        <v>25</v>
      </c>
      <c r="C10" s="21">
        <v>52</v>
      </c>
      <c r="D10" s="21" t="s">
        <v>35</v>
      </c>
      <c r="E10" s="18">
        <v>700</v>
      </c>
      <c r="F10" s="18">
        <f>C10*E10</f>
        <v>36400</v>
      </c>
      <c r="H10" s="82">
        <f>F3*2*1.3</f>
        <v>52</v>
      </c>
      <c r="I10" s="82" t="s">
        <v>117</v>
      </c>
      <c r="J10"/>
      <c r="K10"/>
    </row>
    <row r="11" spans="1:12" x14ac:dyDescent="0.3">
      <c r="A11" s="20"/>
      <c r="B11" s="19" t="s">
        <v>27</v>
      </c>
      <c r="C11" s="21">
        <v>50</v>
      </c>
      <c r="D11" s="21" t="s">
        <v>36</v>
      </c>
      <c r="E11" s="18">
        <v>80</v>
      </c>
      <c r="F11" s="18">
        <f t="shared" ref="F11:F13" si="0">C11*E11</f>
        <v>4000</v>
      </c>
      <c r="J11"/>
      <c r="K11"/>
    </row>
    <row r="12" spans="1:12" x14ac:dyDescent="0.3">
      <c r="A12" s="20"/>
      <c r="B12" s="19" t="s">
        <v>113</v>
      </c>
      <c r="C12" s="21">
        <v>0</v>
      </c>
      <c r="D12" s="21" t="s">
        <v>36</v>
      </c>
      <c r="E12" s="18">
        <v>100</v>
      </c>
      <c r="F12" s="18">
        <f t="shared" si="0"/>
        <v>0</v>
      </c>
      <c r="J12"/>
      <c r="K12"/>
    </row>
    <row r="13" spans="1:12" x14ac:dyDescent="0.3">
      <c r="A13" s="20"/>
      <c r="B13" s="19" t="s">
        <v>4</v>
      </c>
      <c r="C13" s="21">
        <v>2</v>
      </c>
      <c r="D13" s="21" t="s">
        <v>35</v>
      </c>
      <c r="E13" s="18">
        <v>10000</v>
      </c>
      <c r="F13" s="18">
        <f t="shared" si="0"/>
        <v>20000</v>
      </c>
      <c r="H13" s="81">
        <v>2</v>
      </c>
      <c r="I13" s="81" t="s">
        <v>134</v>
      </c>
      <c r="J13"/>
      <c r="K13"/>
    </row>
    <row r="14" spans="1:12" x14ac:dyDescent="0.3">
      <c r="A14" s="20"/>
      <c r="B14" s="19"/>
      <c r="C14" s="21"/>
      <c r="D14" s="21"/>
      <c r="E14" s="18"/>
      <c r="F14" s="18"/>
      <c r="J14"/>
      <c r="K14"/>
    </row>
    <row r="15" spans="1:12" s="4" customFormat="1" x14ac:dyDescent="0.3">
      <c r="A15" s="46"/>
      <c r="B15" s="47" t="s">
        <v>5</v>
      </c>
      <c r="C15" s="48"/>
      <c r="D15" s="48"/>
      <c r="E15" s="49"/>
      <c r="F15" s="49">
        <f>SUM(F10:F13)</f>
        <v>60400</v>
      </c>
      <c r="H15" s="84"/>
      <c r="I15" s="84"/>
    </row>
    <row r="16" spans="1:12" x14ac:dyDescent="0.3">
      <c r="A16" s="20"/>
      <c r="B16" s="19"/>
      <c r="C16" s="21"/>
      <c r="D16" s="21"/>
      <c r="E16" s="18"/>
      <c r="F16" s="18"/>
      <c r="J16"/>
      <c r="K16"/>
    </row>
    <row r="17" spans="1:12" x14ac:dyDescent="0.3">
      <c r="A17" s="20"/>
      <c r="B17" s="19"/>
      <c r="C17" s="21"/>
      <c r="D17" s="21"/>
      <c r="E17" s="18"/>
      <c r="F17" s="18"/>
      <c r="J17"/>
      <c r="K17"/>
    </row>
    <row r="18" spans="1:12" s="4" customFormat="1" ht="16.2" customHeight="1" x14ac:dyDescent="0.3">
      <c r="A18" s="41">
        <v>3</v>
      </c>
      <c r="B18" s="42" t="s">
        <v>57</v>
      </c>
      <c r="C18" s="50"/>
      <c r="D18" s="50"/>
      <c r="E18" s="44"/>
      <c r="F18" s="44"/>
      <c r="H18" s="84"/>
      <c r="I18" s="84"/>
    </row>
    <row r="19" spans="1:12" x14ac:dyDescent="0.3">
      <c r="A19" s="20"/>
      <c r="B19" s="19" t="s">
        <v>97</v>
      </c>
      <c r="C19" s="21">
        <v>3</v>
      </c>
      <c r="D19" s="21" t="s">
        <v>35</v>
      </c>
      <c r="E19" s="18">
        <v>12000</v>
      </c>
      <c r="F19" s="18">
        <f>C19*E19</f>
        <v>36000</v>
      </c>
      <c r="H19" s="81">
        <f>H10/24*1.3</f>
        <v>2.8166666666666664</v>
      </c>
      <c r="I19" s="81" t="s">
        <v>118</v>
      </c>
      <c r="J19"/>
      <c r="K19" s="79">
        <v>15000</v>
      </c>
    </row>
    <row r="20" spans="1:12" x14ac:dyDescent="0.3">
      <c r="A20" s="20"/>
      <c r="B20" s="19" t="s">
        <v>98</v>
      </c>
      <c r="C20" s="21">
        <v>3</v>
      </c>
      <c r="D20" s="21" t="s">
        <v>35</v>
      </c>
      <c r="E20" s="18">
        <v>3000</v>
      </c>
      <c r="F20" s="18">
        <f t="shared" ref="F20:F33" si="1">C20*E20</f>
        <v>9000</v>
      </c>
      <c r="H20" s="81">
        <f>H19</f>
        <v>2.8166666666666664</v>
      </c>
      <c r="I20" s="81" t="s">
        <v>119</v>
      </c>
      <c r="J20"/>
      <c r="K20" s="79">
        <v>3000</v>
      </c>
    </row>
    <row r="21" spans="1:12" x14ac:dyDescent="0.3">
      <c r="A21" s="20"/>
      <c r="B21" s="19" t="s">
        <v>39</v>
      </c>
      <c r="C21" s="21">
        <v>0</v>
      </c>
      <c r="D21" s="21" t="s">
        <v>35</v>
      </c>
      <c r="E21" s="18">
        <v>25000</v>
      </c>
      <c r="F21" s="18">
        <f t="shared" si="1"/>
        <v>0</v>
      </c>
      <c r="J21">
        <v>25000</v>
      </c>
      <c r="K21" s="79">
        <v>50000</v>
      </c>
      <c r="L21">
        <v>50000</v>
      </c>
    </row>
    <row r="22" spans="1:12" x14ac:dyDescent="0.3">
      <c r="A22" s="20"/>
      <c r="B22" s="19" t="s">
        <v>32</v>
      </c>
      <c r="C22" s="21">
        <v>0</v>
      </c>
      <c r="D22" s="21" t="s">
        <v>35</v>
      </c>
      <c r="E22" s="18">
        <v>3000</v>
      </c>
      <c r="F22" s="18">
        <f t="shared" si="1"/>
        <v>0</v>
      </c>
      <c r="J22"/>
      <c r="K22" s="79">
        <v>3000</v>
      </c>
    </row>
    <row r="23" spans="1:12" x14ac:dyDescent="0.3">
      <c r="A23" s="20"/>
      <c r="B23" s="19" t="s">
        <v>20</v>
      </c>
      <c r="C23" s="21">
        <v>0</v>
      </c>
      <c r="D23" s="21" t="s">
        <v>35</v>
      </c>
      <c r="E23" s="18">
        <v>60000</v>
      </c>
      <c r="F23" s="18">
        <f t="shared" si="1"/>
        <v>0</v>
      </c>
      <c r="J23">
        <v>60000</v>
      </c>
      <c r="K23" s="79">
        <v>200000</v>
      </c>
      <c r="L23">
        <v>400000</v>
      </c>
    </row>
    <row r="24" spans="1:12" x14ac:dyDescent="0.3">
      <c r="A24" s="20"/>
      <c r="B24" s="19" t="s">
        <v>40</v>
      </c>
      <c r="C24" s="21">
        <v>0</v>
      </c>
      <c r="D24" s="21" t="s">
        <v>35</v>
      </c>
      <c r="E24" s="18">
        <v>3000</v>
      </c>
      <c r="F24" s="18">
        <f t="shared" si="1"/>
        <v>0</v>
      </c>
    </row>
    <row r="25" spans="1:12" x14ac:dyDescent="0.3">
      <c r="A25" s="20"/>
      <c r="B25" s="19" t="s">
        <v>41</v>
      </c>
      <c r="C25" s="21">
        <v>4</v>
      </c>
      <c r="D25" s="21" t="s">
        <v>35</v>
      </c>
      <c r="E25" s="18">
        <v>3000</v>
      </c>
      <c r="F25" s="18">
        <f t="shared" si="1"/>
        <v>12000</v>
      </c>
      <c r="H25" s="81">
        <f>5000/1260</f>
        <v>3.9682539682539684</v>
      </c>
      <c r="I25" s="81" t="s">
        <v>115</v>
      </c>
    </row>
    <row r="26" spans="1:12" x14ac:dyDescent="0.3">
      <c r="A26" s="20"/>
      <c r="B26" s="19" t="s">
        <v>16</v>
      </c>
      <c r="C26" s="21">
        <v>1</v>
      </c>
      <c r="D26" s="21" t="s">
        <v>35</v>
      </c>
      <c r="E26" s="18">
        <v>12000</v>
      </c>
      <c r="F26" s="18">
        <f t="shared" si="1"/>
        <v>12000</v>
      </c>
      <c r="J26" s="1">
        <v>12000</v>
      </c>
      <c r="K26" s="1">
        <v>35000</v>
      </c>
      <c r="L26">
        <v>80000</v>
      </c>
    </row>
    <row r="27" spans="1:12" x14ac:dyDescent="0.3">
      <c r="A27" s="20"/>
      <c r="B27" s="19" t="s">
        <v>42</v>
      </c>
      <c r="C27" s="21">
        <v>0</v>
      </c>
      <c r="D27" s="21" t="s">
        <v>35</v>
      </c>
      <c r="E27" s="18">
        <v>35000</v>
      </c>
      <c r="F27" s="18">
        <f t="shared" ref="F27" si="2">C27*E27</f>
        <v>0</v>
      </c>
      <c r="H27" s="81">
        <v>0</v>
      </c>
      <c r="I27" s="81" t="s">
        <v>116</v>
      </c>
      <c r="J27" s="1" t="s">
        <v>138</v>
      </c>
      <c r="K27" s="1">
        <v>35000</v>
      </c>
      <c r="L27" s="1">
        <v>35000</v>
      </c>
    </row>
    <row r="28" spans="1:12" x14ac:dyDescent="0.3">
      <c r="A28" s="20"/>
      <c r="B28" s="19" t="s">
        <v>37</v>
      </c>
      <c r="C28" s="21">
        <v>1</v>
      </c>
      <c r="D28" s="21" t="s">
        <v>35</v>
      </c>
      <c r="E28" s="18">
        <v>15000</v>
      </c>
      <c r="F28" s="18">
        <f t="shared" si="1"/>
        <v>15000</v>
      </c>
      <c r="J28" s="1">
        <v>15000</v>
      </c>
      <c r="K28" s="1">
        <v>80000</v>
      </c>
      <c r="L28">
        <v>180000</v>
      </c>
    </row>
    <row r="29" spans="1:12" x14ac:dyDescent="0.3">
      <c r="A29" s="20"/>
      <c r="B29" s="19" t="s">
        <v>38</v>
      </c>
      <c r="C29" s="21">
        <v>0</v>
      </c>
      <c r="D29" s="21" t="s">
        <v>35</v>
      </c>
      <c r="E29" s="18">
        <v>45000</v>
      </c>
      <c r="F29" s="18">
        <f t="shared" si="1"/>
        <v>0</v>
      </c>
      <c r="J29" s="1" t="s">
        <v>137</v>
      </c>
    </row>
    <row r="30" spans="1:12" x14ac:dyDescent="0.3">
      <c r="A30" s="20"/>
      <c r="B30" s="19" t="s">
        <v>30</v>
      </c>
      <c r="C30" s="21">
        <v>0</v>
      </c>
      <c r="D30" s="21" t="s">
        <v>35</v>
      </c>
      <c r="E30" s="18">
        <v>80000</v>
      </c>
      <c r="F30" s="18">
        <f t="shared" si="1"/>
        <v>0</v>
      </c>
      <c r="J30" s="1" t="s">
        <v>137</v>
      </c>
    </row>
    <row r="31" spans="1:12" x14ac:dyDescent="0.3">
      <c r="A31" s="20"/>
      <c r="B31" s="19" t="s">
        <v>23</v>
      </c>
      <c r="C31" s="21">
        <v>0</v>
      </c>
      <c r="D31" s="21" t="s">
        <v>35</v>
      </c>
      <c r="E31" s="18">
        <v>30000</v>
      </c>
      <c r="F31" s="18">
        <f t="shared" si="1"/>
        <v>0</v>
      </c>
      <c r="J31" s="1" t="s">
        <v>137</v>
      </c>
    </row>
    <row r="32" spans="1:12" x14ac:dyDescent="0.3">
      <c r="A32" s="20"/>
      <c r="B32" s="19" t="s">
        <v>6</v>
      </c>
      <c r="C32" s="21">
        <v>2</v>
      </c>
      <c r="D32" s="21" t="s">
        <v>35</v>
      </c>
      <c r="E32" s="18">
        <v>5000</v>
      </c>
      <c r="F32" s="18">
        <f t="shared" ref="F32" si="3">C32*E32</f>
        <v>10000</v>
      </c>
      <c r="H32" s="81">
        <f>H13</f>
        <v>2</v>
      </c>
      <c r="I32" s="81" t="s">
        <v>116</v>
      </c>
      <c r="J32" s="1" t="s">
        <v>137</v>
      </c>
    </row>
    <row r="33" spans="1:11" x14ac:dyDescent="0.3">
      <c r="A33" s="20"/>
      <c r="B33" s="19" t="s">
        <v>55</v>
      </c>
      <c r="C33" s="21">
        <v>0</v>
      </c>
      <c r="D33" s="21" t="s">
        <v>54</v>
      </c>
      <c r="E33" s="18">
        <v>10000</v>
      </c>
      <c r="F33" s="18">
        <f t="shared" si="1"/>
        <v>0</v>
      </c>
    </row>
    <row r="34" spans="1:11" x14ac:dyDescent="0.3">
      <c r="A34" s="8"/>
      <c r="B34" s="9"/>
      <c r="C34" s="9"/>
      <c r="D34" s="9"/>
      <c r="E34" s="10"/>
      <c r="F34" s="10"/>
    </row>
    <row r="35" spans="1:11" s="4" customFormat="1" x14ac:dyDescent="0.3">
      <c r="A35" s="46"/>
      <c r="B35" s="47" t="s">
        <v>5</v>
      </c>
      <c r="C35" s="48"/>
      <c r="D35" s="48"/>
      <c r="E35" s="49"/>
      <c r="F35" s="49">
        <f>SUM(F19:F34)</f>
        <v>94000</v>
      </c>
      <c r="H35" s="84"/>
      <c r="I35" s="84"/>
      <c r="J35" s="56"/>
      <c r="K35" s="56"/>
    </row>
    <row r="36" spans="1:11" x14ac:dyDescent="0.3">
      <c r="A36" s="20"/>
      <c r="B36" s="19"/>
      <c r="C36" s="23"/>
      <c r="D36" s="23"/>
      <c r="E36" s="22"/>
      <c r="F36" s="22"/>
    </row>
    <row r="37" spans="1:11" x14ac:dyDescent="0.3">
      <c r="A37" s="20"/>
      <c r="B37" s="19"/>
      <c r="C37" s="23"/>
      <c r="D37" s="23"/>
      <c r="E37" s="22"/>
      <c r="F37" s="22"/>
    </row>
    <row r="38" spans="1:11" x14ac:dyDescent="0.3">
      <c r="A38" s="41">
        <v>4</v>
      </c>
      <c r="B38" s="42" t="s">
        <v>7</v>
      </c>
      <c r="C38" s="50"/>
      <c r="D38" s="50"/>
      <c r="E38" s="44"/>
      <c r="F38" s="44"/>
    </row>
    <row r="39" spans="1:11" x14ac:dyDescent="0.3">
      <c r="A39" s="20"/>
      <c r="B39" s="24" t="s">
        <v>44</v>
      </c>
      <c r="C39" s="21"/>
      <c r="D39" s="21" t="s">
        <v>35</v>
      </c>
      <c r="E39" s="18">
        <v>8000</v>
      </c>
      <c r="F39" s="18">
        <f t="shared" ref="F39:F47" si="4">C39*E39</f>
        <v>0</v>
      </c>
    </row>
    <row r="40" spans="1:11" x14ac:dyDescent="0.3">
      <c r="A40" s="20"/>
      <c r="B40" s="24" t="s">
        <v>45</v>
      </c>
      <c r="C40" s="21"/>
      <c r="D40" s="21" t="s">
        <v>35</v>
      </c>
      <c r="E40" s="18">
        <v>10000</v>
      </c>
      <c r="F40" s="18">
        <f t="shared" si="4"/>
        <v>0</v>
      </c>
    </row>
    <row r="41" spans="1:11" x14ac:dyDescent="0.3">
      <c r="A41" s="20"/>
      <c r="B41" s="24" t="s">
        <v>46</v>
      </c>
      <c r="C41" s="21"/>
      <c r="D41" s="21" t="s">
        <v>35</v>
      </c>
      <c r="E41" s="18">
        <v>5000</v>
      </c>
      <c r="F41" s="18">
        <f t="shared" si="4"/>
        <v>0</v>
      </c>
    </row>
    <row r="42" spans="1:11" x14ac:dyDescent="0.3">
      <c r="A42" s="20"/>
      <c r="B42" s="24" t="s">
        <v>47</v>
      </c>
      <c r="C42" s="21"/>
      <c r="D42" s="21" t="s">
        <v>35</v>
      </c>
      <c r="E42" s="18">
        <v>8000</v>
      </c>
      <c r="F42" s="18">
        <f t="shared" si="4"/>
        <v>0</v>
      </c>
    </row>
    <row r="43" spans="1:11" x14ac:dyDescent="0.3">
      <c r="A43" s="20"/>
      <c r="B43" s="24" t="s">
        <v>8</v>
      </c>
      <c r="C43" s="21"/>
      <c r="D43" s="21" t="s">
        <v>35</v>
      </c>
      <c r="E43" s="18">
        <v>2000</v>
      </c>
      <c r="F43" s="18">
        <f t="shared" si="4"/>
        <v>0</v>
      </c>
    </row>
    <row r="44" spans="1:11" x14ac:dyDescent="0.3">
      <c r="A44" s="20"/>
      <c r="B44" s="24" t="s">
        <v>9</v>
      </c>
      <c r="C44" s="21"/>
      <c r="D44" s="21" t="s">
        <v>35</v>
      </c>
      <c r="E44" s="18">
        <v>2200</v>
      </c>
      <c r="F44" s="18">
        <f t="shared" si="4"/>
        <v>0</v>
      </c>
    </row>
    <row r="45" spans="1:11" x14ac:dyDescent="0.3">
      <c r="A45" s="20"/>
      <c r="B45" s="24" t="s">
        <v>10</v>
      </c>
      <c r="C45" s="21"/>
      <c r="D45" s="21" t="s">
        <v>35</v>
      </c>
      <c r="E45" s="18">
        <v>600</v>
      </c>
      <c r="F45" s="18">
        <f t="shared" si="4"/>
        <v>0</v>
      </c>
    </row>
    <row r="46" spans="1:11" x14ac:dyDescent="0.3">
      <c r="A46" s="20"/>
      <c r="B46" s="24" t="s">
        <v>11</v>
      </c>
      <c r="C46" s="21"/>
      <c r="D46" s="21" t="s">
        <v>35</v>
      </c>
      <c r="E46" s="18">
        <v>450</v>
      </c>
      <c r="F46" s="18">
        <f t="shared" si="4"/>
        <v>0</v>
      </c>
    </row>
    <row r="47" spans="1:11" x14ac:dyDescent="0.3">
      <c r="A47" s="20"/>
      <c r="B47" s="24" t="s">
        <v>12</v>
      </c>
      <c r="C47" s="21"/>
      <c r="D47" s="21" t="s">
        <v>35</v>
      </c>
      <c r="E47" s="18">
        <v>60000</v>
      </c>
      <c r="F47" s="18">
        <f t="shared" si="4"/>
        <v>0</v>
      </c>
    </row>
    <row r="48" spans="1:11" x14ac:dyDescent="0.3">
      <c r="A48" s="46"/>
      <c r="B48" s="47" t="s">
        <v>5</v>
      </c>
      <c r="C48" s="48"/>
      <c r="D48" s="48"/>
      <c r="E48" s="49"/>
      <c r="F48" s="49"/>
    </row>
    <row r="49" spans="1:12" x14ac:dyDescent="0.3">
      <c r="A49" s="20"/>
      <c r="B49" s="19"/>
      <c r="C49" s="21"/>
      <c r="D49" s="21"/>
      <c r="E49" s="18"/>
      <c r="F49" s="18"/>
    </row>
    <row r="50" spans="1:12" x14ac:dyDescent="0.3">
      <c r="A50" s="20"/>
      <c r="B50" s="19"/>
      <c r="C50" s="21"/>
      <c r="D50" s="21"/>
      <c r="E50" s="18"/>
      <c r="F50" s="18"/>
    </row>
    <row r="51" spans="1:12" s="4" customFormat="1" ht="18" customHeight="1" x14ac:dyDescent="0.3">
      <c r="A51" s="41">
        <v>5</v>
      </c>
      <c r="B51" s="42" t="s">
        <v>48</v>
      </c>
      <c r="C51" s="50"/>
      <c r="D51" s="50"/>
      <c r="E51" s="44"/>
      <c r="F51" s="44"/>
      <c r="H51" s="84"/>
      <c r="I51" s="84"/>
      <c r="J51" s="56"/>
      <c r="K51" s="56"/>
    </row>
    <row r="52" spans="1:12" x14ac:dyDescent="0.3">
      <c r="A52" s="20"/>
      <c r="B52" s="19" t="s">
        <v>49</v>
      </c>
      <c r="C52" s="21">
        <v>1</v>
      </c>
      <c r="D52" s="21" t="s">
        <v>35</v>
      </c>
      <c r="E52" s="18">
        <v>30000</v>
      </c>
      <c r="F52" s="18">
        <f>C52*E52</f>
        <v>30000</v>
      </c>
      <c r="J52" s="1">
        <v>30000</v>
      </c>
      <c r="K52" s="1">
        <v>200000</v>
      </c>
      <c r="L52">
        <v>350000</v>
      </c>
    </row>
    <row r="53" spans="1:12" x14ac:dyDescent="0.3">
      <c r="A53" s="20"/>
      <c r="B53" s="19" t="s">
        <v>50</v>
      </c>
      <c r="C53" s="21">
        <v>0</v>
      </c>
      <c r="D53" s="21" t="s">
        <v>35</v>
      </c>
      <c r="E53" s="18">
        <v>3000</v>
      </c>
      <c r="F53" s="18">
        <f t="shared" ref="F53:F58" si="5">C53*E53</f>
        <v>0</v>
      </c>
    </row>
    <row r="54" spans="1:12" x14ac:dyDescent="0.3">
      <c r="A54" s="20"/>
      <c r="B54" s="19" t="s">
        <v>21</v>
      </c>
      <c r="C54" s="21">
        <v>1</v>
      </c>
      <c r="D54" s="21" t="s">
        <v>35</v>
      </c>
      <c r="E54" s="18">
        <v>15000</v>
      </c>
      <c r="F54" s="18">
        <f t="shared" si="5"/>
        <v>15000</v>
      </c>
    </row>
    <row r="55" spans="1:12" x14ac:dyDescent="0.3">
      <c r="A55" s="20"/>
      <c r="B55" s="19" t="s">
        <v>22</v>
      </c>
      <c r="C55" s="21">
        <v>1</v>
      </c>
      <c r="D55" s="21" t="s">
        <v>35</v>
      </c>
      <c r="E55" s="18">
        <v>12000</v>
      </c>
      <c r="F55" s="18">
        <f t="shared" si="5"/>
        <v>12000</v>
      </c>
    </row>
    <row r="56" spans="1:12" x14ac:dyDescent="0.3">
      <c r="A56" s="20"/>
      <c r="B56" s="19" t="s">
        <v>51</v>
      </c>
      <c r="C56" s="21">
        <v>3</v>
      </c>
      <c r="D56" s="21" t="s">
        <v>35</v>
      </c>
      <c r="E56" s="18">
        <v>800</v>
      </c>
      <c r="F56" s="18">
        <f t="shared" si="5"/>
        <v>2400</v>
      </c>
    </row>
    <row r="57" spans="1:12" x14ac:dyDescent="0.3">
      <c r="A57" s="20"/>
      <c r="B57" s="19" t="s">
        <v>52</v>
      </c>
      <c r="C57" s="21">
        <v>12</v>
      </c>
      <c r="D57" s="21" t="s">
        <v>35</v>
      </c>
      <c r="E57" s="18">
        <v>400</v>
      </c>
      <c r="F57" s="18">
        <f t="shared" si="5"/>
        <v>4800</v>
      </c>
    </row>
    <row r="58" spans="1:12" x14ac:dyDescent="0.3">
      <c r="A58" s="20"/>
      <c r="B58" s="19" t="s">
        <v>53</v>
      </c>
      <c r="C58" s="21">
        <v>0</v>
      </c>
      <c r="D58" s="21" t="s">
        <v>54</v>
      </c>
      <c r="E58" s="18">
        <v>10000</v>
      </c>
      <c r="F58" s="18">
        <f t="shared" si="5"/>
        <v>0</v>
      </c>
    </row>
    <row r="59" spans="1:12" x14ac:dyDescent="0.3">
      <c r="A59" s="20"/>
      <c r="B59" s="19" t="s">
        <v>93</v>
      </c>
      <c r="C59" s="21"/>
      <c r="D59" s="21"/>
      <c r="E59" s="18"/>
      <c r="F59" s="18"/>
    </row>
    <row r="60" spans="1:12" ht="16.2" customHeight="1" x14ac:dyDescent="0.3">
      <c r="A60" s="20"/>
      <c r="B60" s="24" t="s">
        <v>73</v>
      </c>
      <c r="C60" s="21">
        <v>3</v>
      </c>
      <c r="D60" s="21" t="s">
        <v>35</v>
      </c>
      <c r="E60" s="22">
        <v>4000</v>
      </c>
      <c r="F60" s="18">
        <f t="shared" ref="F60:F63" si="6">C60*E60</f>
        <v>12000</v>
      </c>
    </row>
    <row r="61" spans="1:12" ht="16.2" customHeight="1" x14ac:dyDescent="0.3">
      <c r="A61" s="20"/>
      <c r="B61" s="24" t="s">
        <v>58</v>
      </c>
      <c r="C61" s="21">
        <v>0</v>
      </c>
      <c r="D61" s="21" t="s">
        <v>36</v>
      </c>
      <c r="E61" s="22">
        <v>400</v>
      </c>
      <c r="F61" s="18">
        <f t="shared" si="6"/>
        <v>0</v>
      </c>
      <c r="I61" s="81" t="s">
        <v>136</v>
      </c>
    </row>
    <row r="62" spans="1:12" ht="16.2" customHeight="1" x14ac:dyDescent="0.3">
      <c r="A62" s="20"/>
      <c r="B62" s="24" t="s">
        <v>59</v>
      </c>
      <c r="C62" s="21">
        <v>50</v>
      </c>
      <c r="D62" s="21" t="s">
        <v>36</v>
      </c>
      <c r="E62" s="22">
        <v>250</v>
      </c>
      <c r="F62" s="18">
        <f t="shared" si="6"/>
        <v>12500</v>
      </c>
      <c r="I62" s="81" t="s">
        <v>136</v>
      </c>
    </row>
    <row r="63" spans="1:12" ht="16.2" customHeight="1" x14ac:dyDescent="0.3">
      <c r="A63" s="20"/>
      <c r="B63" s="24" t="s">
        <v>60</v>
      </c>
      <c r="C63" s="21">
        <v>50</v>
      </c>
      <c r="D63" s="21" t="s">
        <v>36</v>
      </c>
      <c r="E63" s="22">
        <v>120</v>
      </c>
      <c r="F63" s="18">
        <f t="shared" si="6"/>
        <v>6000</v>
      </c>
      <c r="I63" s="81" t="s">
        <v>135</v>
      </c>
    </row>
    <row r="64" spans="1:12" x14ac:dyDescent="0.3">
      <c r="A64" s="57"/>
      <c r="B64" s="47" t="s">
        <v>5</v>
      </c>
      <c r="C64" s="58"/>
      <c r="D64" s="58"/>
      <c r="E64" s="59"/>
      <c r="F64" s="49">
        <f>SUM(F52:F63)</f>
        <v>94700</v>
      </c>
    </row>
    <row r="65" spans="1:12" x14ac:dyDescent="0.3">
      <c r="A65" s="20"/>
      <c r="B65" s="19"/>
      <c r="C65" s="23"/>
      <c r="D65" s="23"/>
      <c r="E65" s="22"/>
      <c r="F65" s="22"/>
    </row>
    <row r="66" spans="1:12" x14ac:dyDescent="0.3">
      <c r="A66" s="20"/>
      <c r="B66" s="19"/>
      <c r="C66" s="23"/>
      <c r="D66" s="23"/>
      <c r="E66" s="22"/>
      <c r="F66" s="22"/>
    </row>
    <row r="67" spans="1:12" x14ac:dyDescent="0.3">
      <c r="A67" s="41">
        <v>6</v>
      </c>
      <c r="B67" s="60" t="s">
        <v>71</v>
      </c>
      <c r="C67" s="51"/>
      <c r="D67" s="51"/>
      <c r="E67" s="45"/>
      <c r="F67" s="45"/>
    </row>
    <row r="68" spans="1:12" x14ac:dyDescent="0.3">
      <c r="A68" s="26"/>
      <c r="B68" s="19" t="s">
        <v>103</v>
      </c>
      <c r="C68" s="21"/>
      <c r="D68" s="21" t="s">
        <v>35</v>
      </c>
      <c r="E68" s="18">
        <v>350</v>
      </c>
      <c r="F68" s="18">
        <f t="shared" ref="F68:F79" si="7">C68*E68</f>
        <v>0</v>
      </c>
      <c r="H68" s="85"/>
      <c r="I68" s="88" t="s">
        <v>120</v>
      </c>
      <c r="K68" s="1">
        <f>40+100+120+90</f>
        <v>350</v>
      </c>
      <c r="L68" t="s">
        <v>104</v>
      </c>
    </row>
    <row r="69" spans="1:12" x14ac:dyDescent="0.3">
      <c r="A69" s="26"/>
      <c r="B69" s="27" t="s">
        <v>102</v>
      </c>
      <c r="C69" s="21"/>
      <c r="D69" s="21" t="s">
        <v>35</v>
      </c>
      <c r="E69" s="18">
        <v>800</v>
      </c>
      <c r="F69" s="18">
        <f t="shared" si="7"/>
        <v>0</v>
      </c>
    </row>
    <row r="70" spans="1:12" x14ac:dyDescent="0.3">
      <c r="A70" s="20"/>
      <c r="B70" s="27" t="s">
        <v>72</v>
      </c>
      <c r="C70" s="21"/>
      <c r="D70" s="21" t="s">
        <v>35</v>
      </c>
      <c r="E70" s="18">
        <v>3000</v>
      </c>
      <c r="F70" s="18">
        <f t="shared" si="7"/>
        <v>0</v>
      </c>
      <c r="H70" s="86"/>
      <c r="I70" s="86"/>
      <c r="K70" s="1" t="s">
        <v>105</v>
      </c>
    </row>
    <row r="71" spans="1:12" x14ac:dyDescent="0.3">
      <c r="A71" s="20"/>
      <c r="B71" s="19" t="s">
        <v>99</v>
      </c>
      <c r="C71" s="21"/>
      <c r="D71" s="21" t="s">
        <v>36</v>
      </c>
      <c r="E71" s="18">
        <v>40</v>
      </c>
      <c r="F71" s="18">
        <f t="shared" si="7"/>
        <v>0</v>
      </c>
    </row>
    <row r="72" spans="1:12" x14ac:dyDescent="0.3">
      <c r="A72" s="20"/>
      <c r="B72" s="19" t="s">
        <v>101</v>
      </c>
      <c r="C72" s="21"/>
      <c r="D72" s="21" t="s">
        <v>36</v>
      </c>
      <c r="E72" s="18">
        <v>80</v>
      </c>
      <c r="F72" s="18">
        <f t="shared" si="7"/>
        <v>0</v>
      </c>
    </row>
    <row r="73" spans="1:12" x14ac:dyDescent="0.3">
      <c r="A73" s="20"/>
      <c r="B73" s="19" t="s">
        <v>100</v>
      </c>
      <c r="C73" s="21"/>
      <c r="D73" s="21" t="s">
        <v>36</v>
      </c>
      <c r="E73" s="18">
        <v>140</v>
      </c>
      <c r="F73" s="18">
        <f t="shared" si="7"/>
        <v>0</v>
      </c>
    </row>
    <row r="74" spans="1:12" x14ac:dyDescent="0.3">
      <c r="A74" s="26"/>
      <c r="B74" s="24" t="s">
        <v>73</v>
      </c>
      <c r="C74" s="21"/>
      <c r="D74" s="21" t="s">
        <v>35</v>
      </c>
      <c r="E74" s="22">
        <v>4000</v>
      </c>
      <c r="F74" s="18">
        <f t="shared" si="7"/>
        <v>0</v>
      </c>
    </row>
    <row r="75" spans="1:12" x14ac:dyDescent="0.3">
      <c r="A75" s="26"/>
      <c r="B75" s="24" t="s">
        <v>58</v>
      </c>
      <c r="C75" s="21"/>
      <c r="D75" s="21" t="s">
        <v>36</v>
      </c>
      <c r="E75" s="22">
        <v>400</v>
      </c>
      <c r="F75" s="18">
        <f t="shared" si="7"/>
        <v>0</v>
      </c>
    </row>
    <row r="76" spans="1:12" x14ac:dyDescent="0.3">
      <c r="A76" s="26"/>
      <c r="B76" s="24" t="s">
        <v>59</v>
      </c>
      <c r="C76" s="21"/>
      <c r="D76" s="21" t="s">
        <v>36</v>
      </c>
      <c r="E76" s="22">
        <v>250</v>
      </c>
      <c r="F76" s="18">
        <f t="shared" si="7"/>
        <v>0</v>
      </c>
    </row>
    <row r="77" spans="1:12" x14ac:dyDescent="0.3">
      <c r="A77" s="26"/>
      <c r="B77" s="24" t="s">
        <v>74</v>
      </c>
      <c r="C77" s="21"/>
      <c r="D77" s="21" t="s">
        <v>36</v>
      </c>
      <c r="E77" s="22">
        <v>80</v>
      </c>
      <c r="F77" s="18">
        <f t="shared" si="7"/>
        <v>0</v>
      </c>
    </row>
    <row r="78" spans="1:12" x14ac:dyDescent="0.3">
      <c r="A78" s="26"/>
      <c r="B78" s="24" t="s">
        <v>60</v>
      </c>
      <c r="C78" s="21"/>
      <c r="D78" s="21" t="s">
        <v>36</v>
      </c>
      <c r="E78" s="22">
        <v>120</v>
      </c>
      <c r="F78" s="18">
        <f t="shared" si="7"/>
        <v>0</v>
      </c>
    </row>
    <row r="79" spans="1:12" x14ac:dyDescent="0.3">
      <c r="A79" s="26"/>
      <c r="B79" s="27" t="s">
        <v>70</v>
      </c>
      <c r="C79" s="21"/>
      <c r="D79" s="21" t="s">
        <v>54</v>
      </c>
      <c r="E79" s="18">
        <v>15000</v>
      </c>
      <c r="F79" s="18">
        <f t="shared" si="7"/>
        <v>0</v>
      </c>
    </row>
    <row r="80" spans="1:12" x14ac:dyDescent="0.3">
      <c r="A80" s="26"/>
      <c r="B80" s="27"/>
      <c r="C80" s="21"/>
      <c r="D80" s="21"/>
      <c r="E80" s="18"/>
      <c r="F80" s="18"/>
    </row>
    <row r="81" spans="1:11" x14ac:dyDescent="0.3">
      <c r="A81" s="57"/>
      <c r="B81" s="47" t="s">
        <v>5</v>
      </c>
      <c r="C81" s="48"/>
      <c r="D81" s="48"/>
      <c r="E81" s="49"/>
      <c r="F81" s="49">
        <f>SUM(F67:F79)</f>
        <v>0</v>
      </c>
    </row>
    <row r="82" spans="1:11" s="4" customFormat="1" x14ac:dyDescent="0.3">
      <c r="A82" s="13"/>
      <c r="B82" s="14"/>
      <c r="C82" s="25"/>
      <c r="D82" s="25"/>
      <c r="E82" s="15"/>
      <c r="F82" s="15"/>
      <c r="H82" s="84"/>
      <c r="I82" s="84"/>
      <c r="J82" s="56"/>
      <c r="K82" s="56"/>
    </row>
    <row r="83" spans="1:11" s="4" customFormat="1" x14ac:dyDescent="0.3">
      <c r="A83" s="13"/>
      <c r="B83" s="14"/>
      <c r="C83" s="25"/>
      <c r="D83" s="25"/>
      <c r="E83" s="15"/>
      <c r="F83" s="15"/>
      <c r="H83" s="84"/>
      <c r="I83" s="84"/>
      <c r="J83" s="56"/>
      <c r="K83" s="56"/>
    </row>
    <row r="84" spans="1:11" x14ac:dyDescent="0.3">
      <c r="A84" s="41">
        <v>7</v>
      </c>
      <c r="B84" s="60" t="s">
        <v>61</v>
      </c>
      <c r="C84" s="51"/>
      <c r="D84" s="51"/>
      <c r="E84" s="45"/>
      <c r="F84" s="45"/>
    </row>
    <row r="85" spans="1:11" x14ac:dyDescent="0.3">
      <c r="A85" s="26"/>
      <c r="B85" s="27" t="s">
        <v>65</v>
      </c>
      <c r="C85" s="21">
        <v>2</v>
      </c>
      <c r="D85" s="21" t="s">
        <v>35</v>
      </c>
      <c r="E85" s="18">
        <v>800</v>
      </c>
      <c r="F85" s="18">
        <f t="shared" ref="F85:F88" si="8">C85*E85</f>
        <v>1600</v>
      </c>
      <c r="I85" s="81" t="s">
        <v>116</v>
      </c>
    </row>
    <row r="86" spans="1:11" x14ac:dyDescent="0.3">
      <c r="A86" s="20"/>
      <c r="B86" s="19" t="s">
        <v>66</v>
      </c>
      <c r="C86" s="21">
        <v>20</v>
      </c>
      <c r="D86" s="21" t="s">
        <v>36</v>
      </c>
      <c r="E86" s="18">
        <v>120</v>
      </c>
      <c r="F86" s="18">
        <f t="shared" si="8"/>
        <v>2400</v>
      </c>
    </row>
    <row r="87" spans="1:11" x14ac:dyDescent="0.3">
      <c r="A87" s="26"/>
      <c r="B87" s="27" t="s">
        <v>67</v>
      </c>
      <c r="C87" s="21">
        <v>10</v>
      </c>
      <c r="D87" s="21" t="s">
        <v>36</v>
      </c>
      <c r="E87" s="18">
        <v>80</v>
      </c>
      <c r="F87" s="18">
        <f t="shared" si="8"/>
        <v>800</v>
      </c>
    </row>
    <row r="88" spans="1:11" x14ac:dyDescent="0.3">
      <c r="A88" s="26"/>
      <c r="B88" s="27" t="s">
        <v>70</v>
      </c>
      <c r="C88" s="21">
        <v>1</v>
      </c>
      <c r="D88" s="21" t="s">
        <v>54</v>
      </c>
      <c r="E88" s="18">
        <v>3000</v>
      </c>
      <c r="F88" s="18">
        <f t="shared" si="8"/>
        <v>3000</v>
      </c>
    </row>
    <row r="89" spans="1:11" x14ac:dyDescent="0.3">
      <c r="A89" s="57"/>
      <c r="B89" s="47" t="s">
        <v>5</v>
      </c>
      <c r="C89" s="48"/>
      <c r="D89" s="48"/>
      <c r="E89" s="49"/>
      <c r="F89" s="49">
        <f>SUM(F84:F88)</f>
        <v>7800</v>
      </c>
    </row>
    <row r="90" spans="1:11" x14ac:dyDescent="0.3">
      <c r="A90" s="20"/>
      <c r="B90" s="19"/>
      <c r="C90" s="23"/>
      <c r="D90" s="23"/>
      <c r="E90" s="22"/>
      <c r="F90" s="22"/>
    </row>
    <row r="91" spans="1:11" x14ac:dyDescent="0.3">
      <c r="A91" s="20"/>
      <c r="B91" s="14"/>
      <c r="C91" s="23"/>
      <c r="D91" s="23"/>
      <c r="E91" s="22"/>
      <c r="F91" s="22"/>
    </row>
    <row r="92" spans="1:11" s="4" customFormat="1" x14ac:dyDescent="0.3">
      <c r="A92" s="41">
        <v>8</v>
      </c>
      <c r="B92" s="42" t="s">
        <v>108</v>
      </c>
      <c r="C92" s="51"/>
      <c r="D92" s="51"/>
      <c r="E92" s="45"/>
      <c r="F92" s="44"/>
      <c r="H92" s="84"/>
      <c r="I92" s="84"/>
      <c r="J92" s="56"/>
      <c r="K92" s="56"/>
    </row>
    <row r="93" spans="1:11" s="4" customFormat="1" x14ac:dyDescent="0.3">
      <c r="A93" s="13"/>
      <c r="B93" s="19" t="s">
        <v>68</v>
      </c>
      <c r="C93" s="21">
        <v>1</v>
      </c>
      <c r="D93" s="21" t="s">
        <v>54</v>
      </c>
      <c r="E93" s="18">
        <f>0.05*F15</f>
        <v>3020</v>
      </c>
      <c r="F93" s="18">
        <f t="shared" ref="F93:F95" si="9">C93*E93</f>
        <v>3020</v>
      </c>
      <c r="H93" s="84"/>
      <c r="I93" s="89">
        <v>0.05</v>
      </c>
      <c r="J93" s="78"/>
      <c r="K93" s="56"/>
    </row>
    <row r="94" spans="1:11" s="4" customFormat="1" x14ac:dyDescent="0.3">
      <c r="A94" s="13"/>
      <c r="B94" s="19" t="s">
        <v>69</v>
      </c>
      <c r="C94" s="21">
        <v>1</v>
      </c>
      <c r="D94" s="21" t="s">
        <v>54</v>
      </c>
      <c r="E94" s="18">
        <f>0.05*F35</f>
        <v>4700</v>
      </c>
      <c r="F94" s="18">
        <f t="shared" si="9"/>
        <v>4700</v>
      </c>
      <c r="H94" s="84"/>
      <c r="I94" s="89">
        <v>0.05</v>
      </c>
      <c r="J94" s="78"/>
      <c r="K94" s="56"/>
    </row>
    <row r="95" spans="1:11" s="4" customFormat="1" x14ac:dyDescent="0.3">
      <c r="A95" s="13"/>
      <c r="B95" s="19" t="s">
        <v>48</v>
      </c>
      <c r="C95" s="21">
        <v>1</v>
      </c>
      <c r="D95" s="21" t="s">
        <v>54</v>
      </c>
      <c r="E95" s="18">
        <f>0.05*F64</f>
        <v>4735</v>
      </c>
      <c r="F95" s="18">
        <f t="shared" si="9"/>
        <v>4735</v>
      </c>
      <c r="H95" s="84"/>
      <c r="I95" s="89">
        <v>0.05</v>
      </c>
      <c r="J95" s="78"/>
      <c r="K95" s="56"/>
    </row>
    <row r="96" spans="1:11" s="4" customFormat="1" x14ac:dyDescent="0.3">
      <c r="A96" s="13"/>
      <c r="B96" s="19" t="s">
        <v>7</v>
      </c>
      <c r="C96" s="21">
        <v>1</v>
      </c>
      <c r="D96" s="21" t="s">
        <v>54</v>
      </c>
      <c r="E96" s="18">
        <f>0.05*F48</f>
        <v>0</v>
      </c>
      <c r="F96" s="18">
        <f t="shared" ref="F96" si="10">C96*E96</f>
        <v>0</v>
      </c>
      <c r="H96" s="84"/>
      <c r="I96" s="89">
        <v>0.05</v>
      </c>
      <c r="J96" s="78"/>
      <c r="K96" s="56"/>
    </row>
    <row r="97" spans="1:13" s="4" customFormat="1" x14ac:dyDescent="0.3">
      <c r="A97" s="46"/>
      <c r="B97" s="47" t="s">
        <v>5</v>
      </c>
      <c r="C97" s="58"/>
      <c r="D97" s="58"/>
      <c r="E97" s="59"/>
      <c r="F97" s="49">
        <f>SUM(F93:F96)</f>
        <v>12455</v>
      </c>
      <c r="H97" s="84"/>
      <c r="I97" s="84"/>
      <c r="J97" s="56"/>
      <c r="K97" s="56"/>
    </row>
    <row r="98" spans="1:13" s="4" customFormat="1" x14ac:dyDescent="0.3">
      <c r="A98" s="13"/>
      <c r="B98" s="14"/>
      <c r="C98" s="23"/>
      <c r="D98" s="23"/>
      <c r="E98" s="22"/>
      <c r="F98" s="15"/>
      <c r="H98" s="84"/>
      <c r="I98" s="84"/>
      <c r="J98" s="56"/>
      <c r="K98" s="56"/>
    </row>
    <row r="99" spans="1:13" s="4" customFormat="1" x14ac:dyDescent="0.3">
      <c r="A99" s="13"/>
      <c r="B99" s="14"/>
      <c r="C99" s="23"/>
      <c r="D99" s="23"/>
      <c r="E99" s="22"/>
      <c r="F99" s="15"/>
      <c r="H99" s="84"/>
      <c r="I99" s="84"/>
      <c r="J99" s="56"/>
      <c r="K99" s="56"/>
    </row>
    <row r="100" spans="1:13" s="4" customFormat="1" x14ac:dyDescent="0.3">
      <c r="A100" s="41">
        <v>9</v>
      </c>
      <c r="B100" s="42" t="s">
        <v>62</v>
      </c>
      <c r="C100" s="50"/>
      <c r="D100" s="50"/>
      <c r="E100" s="44"/>
      <c r="F100" s="44"/>
      <c r="H100" s="84"/>
      <c r="I100" s="84"/>
      <c r="J100" s="56"/>
      <c r="K100" s="56"/>
    </row>
    <row r="101" spans="1:13" s="4" customFormat="1" x14ac:dyDescent="0.3">
      <c r="A101" s="20"/>
      <c r="B101" s="19" t="s">
        <v>13</v>
      </c>
      <c r="C101" s="23">
        <v>0</v>
      </c>
      <c r="D101" s="23" t="s">
        <v>54</v>
      </c>
      <c r="E101" s="22">
        <v>30000</v>
      </c>
      <c r="F101" s="18">
        <f t="shared" ref="F101:F103" si="11">C101*E101</f>
        <v>0</v>
      </c>
      <c r="H101" s="84"/>
      <c r="I101" s="84"/>
      <c r="J101" s="56"/>
      <c r="K101" s="56"/>
    </row>
    <row r="102" spans="1:13" s="4" customFormat="1" x14ac:dyDescent="0.3">
      <c r="A102" s="20"/>
      <c r="B102" s="19" t="s">
        <v>114</v>
      </c>
      <c r="C102" s="21">
        <v>2</v>
      </c>
      <c r="D102" s="21" t="s">
        <v>64</v>
      </c>
      <c r="E102" s="22">
        <v>3000</v>
      </c>
      <c r="F102" s="18">
        <f t="shared" si="11"/>
        <v>6000</v>
      </c>
      <c r="H102" s="84"/>
      <c r="I102" s="84"/>
      <c r="J102" s="56"/>
      <c r="K102" s="56"/>
    </row>
    <row r="103" spans="1:13" x14ac:dyDescent="0.3">
      <c r="A103" s="20"/>
      <c r="B103" s="19" t="s">
        <v>63</v>
      </c>
      <c r="C103" s="21">
        <v>1</v>
      </c>
      <c r="D103" s="21" t="s">
        <v>54</v>
      </c>
      <c r="E103" s="22">
        <v>5000</v>
      </c>
      <c r="F103" s="18">
        <f t="shared" si="11"/>
        <v>5000</v>
      </c>
      <c r="J103" s="1">
        <v>5000</v>
      </c>
      <c r="K103" s="1">
        <v>20000</v>
      </c>
      <c r="L103">
        <v>40000</v>
      </c>
    </row>
    <row r="104" spans="1:13" x14ac:dyDescent="0.3">
      <c r="A104" s="46"/>
      <c r="B104" s="47" t="s">
        <v>5</v>
      </c>
      <c r="C104" s="48"/>
      <c r="D104" s="48"/>
      <c r="E104" s="49"/>
      <c r="F104" s="49">
        <f>SUM(F101:F103)</f>
        <v>11000</v>
      </c>
    </row>
    <row r="105" spans="1:13" x14ac:dyDescent="0.3">
      <c r="A105" s="13"/>
      <c r="B105" s="14"/>
      <c r="C105" s="25"/>
      <c r="D105" s="25"/>
      <c r="E105" s="15"/>
      <c r="F105" s="17"/>
    </row>
    <row r="106" spans="1:13" x14ac:dyDescent="0.3">
      <c r="A106" s="13"/>
      <c r="B106" s="14"/>
      <c r="C106" s="25"/>
      <c r="D106" s="25"/>
      <c r="E106" s="15"/>
      <c r="F106" s="17"/>
    </row>
    <row r="107" spans="1:13" x14ac:dyDescent="0.3">
      <c r="A107" s="41">
        <v>10</v>
      </c>
      <c r="B107" s="42" t="s">
        <v>76</v>
      </c>
      <c r="C107" s="50"/>
      <c r="D107" s="50"/>
      <c r="E107" s="44"/>
      <c r="F107" s="44"/>
    </row>
    <row r="108" spans="1:13" x14ac:dyDescent="0.3">
      <c r="A108" s="20"/>
      <c r="B108" s="19" t="s">
        <v>85</v>
      </c>
      <c r="C108" s="21"/>
      <c r="D108" s="21" t="s">
        <v>83</v>
      </c>
      <c r="E108" s="22">
        <v>20000</v>
      </c>
      <c r="F108" s="18">
        <f t="shared" ref="F108" si="12">C108*E108</f>
        <v>0</v>
      </c>
      <c r="H108" s="21">
        <v>6</v>
      </c>
      <c r="I108" s="81" t="s">
        <v>121</v>
      </c>
      <c r="J108" s="92" t="s">
        <v>122</v>
      </c>
      <c r="K108" s="91" t="s">
        <v>123</v>
      </c>
      <c r="L108" s="91" t="s">
        <v>124</v>
      </c>
      <c r="M108" s="91" t="s">
        <v>125</v>
      </c>
    </row>
    <row r="109" spans="1:13" x14ac:dyDescent="0.3">
      <c r="A109" s="20"/>
      <c r="B109" s="19" t="s">
        <v>84</v>
      </c>
      <c r="C109" s="21"/>
      <c r="D109" s="21" t="s">
        <v>83</v>
      </c>
      <c r="E109" s="22">
        <v>250000</v>
      </c>
      <c r="F109" s="18">
        <f t="shared" ref="F109" si="13">C109*E109</f>
        <v>0</v>
      </c>
      <c r="H109" s="21">
        <v>3</v>
      </c>
      <c r="J109" s="92" t="s">
        <v>126</v>
      </c>
      <c r="K109" s="91" t="s">
        <v>127</v>
      </c>
      <c r="L109" s="91" t="s">
        <v>127</v>
      </c>
      <c r="M109" s="91" t="s">
        <v>128</v>
      </c>
    </row>
    <row r="110" spans="1:13" x14ac:dyDescent="0.3">
      <c r="A110" s="20"/>
      <c r="B110" s="19" t="s">
        <v>19</v>
      </c>
      <c r="C110" s="21"/>
      <c r="D110" s="21" t="s">
        <v>86</v>
      </c>
      <c r="E110" s="22">
        <v>3000</v>
      </c>
      <c r="F110" s="18">
        <f t="shared" ref="F110" si="14">C110*E110</f>
        <v>0</v>
      </c>
      <c r="H110" s="21">
        <v>90</v>
      </c>
      <c r="J110" s="92" t="s">
        <v>129</v>
      </c>
      <c r="K110" s="91">
        <v>90</v>
      </c>
      <c r="L110" s="91">
        <v>90</v>
      </c>
      <c r="M110" s="91">
        <v>120</v>
      </c>
    </row>
    <row r="111" spans="1:13" x14ac:dyDescent="0.3">
      <c r="A111" s="20"/>
      <c r="B111" s="19" t="s">
        <v>18</v>
      </c>
      <c r="C111" s="23"/>
      <c r="D111" s="23" t="s">
        <v>54</v>
      </c>
      <c r="E111" s="22">
        <v>50000</v>
      </c>
      <c r="F111" s="18">
        <f t="shared" ref="F111:F117" si="15">C111*E111</f>
        <v>0</v>
      </c>
      <c r="H111" s="23">
        <v>1</v>
      </c>
      <c r="J111" s="90"/>
    </row>
    <row r="112" spans="1:13" x14ac:dyDescent="0.3">
      <c r="A112" s="20"/>
      <c r="B112" s="19" t="s">
        <v>110</v>
      </c>
      <c r="C112" s="23"/>
      <c r="D112" s="23" t="s">
        <v>54</v>
      </c>
      <c r="E112" s="22">
        <v>40000</v>
      </c>
      <c r="F112" s="18">
        <f t="shared" si="15"/>
        <v>0</v>
      </c>
      <c r="H112" s="23">
        <v>1</v>
      </c>
      <c r="J112" s="90"/>
    </row>
    <row r="113" spans="1:11" x14ac:dyDescent="0.3">
      <c r="A113" s="20"/>
      <c r="B113" s="19" t="s">
        <v>107</v>
      </c>
      <c r="C113" s="23"/>
      <c r="D113" s="23" t="s">
        <v>54</v>
      </c>
      <c r="E113" s="22">
        <v>45000</v>
      </c>
      <c r="F113" s="18">
        <f t="shared" si="15"/>
        <v>0</v>
      </c>
      <c r="H113" s="23">
        <v>1</v>
      </c>
      <c r="J113" s="90"/>
    </row>
    <row r="114" spans="1:11" x14ac:dyDescent="0.3">
      <c r="A114" s="20"/>
      <c r="B114" s="19" t="s">
        <v>87</v>
      </c>
      <c r="C114" s="23"/>
      <c r="D114" s="23" t="s">
        <v>54</v>
      </c>
      <c r="E114" s="22">
        <v>45000</v>
      </c>
      <c r="F114" s="18">
        <f t="shared" ref="F114" si="16">C114*E114</f>
        <v>0</v>
      </c>
      <c r="H114" s="23">
        <v>1</v>
      </c>
      <c r="J114" s="90"/>
    </row>
    <row r="115" spans="1:11" x14ac:dyDescent="0.3">
      <c r="A115" s="20"/>
      <c r="B115" s="19" t="s">
        <v>17</v>
      </c>
      <c r="C115" s="23"/>
      <c r="D115" s="23" t="s">
        <v>54</v>
      </c>
      <c r="E115" s="22">
        <v>80000</v>
      </c>
      <c r="F115" s="18">
        <f t="shared" si="15"/>
        <v>0</v>
      </c>
      <c r="H115" s="23">
        <v>1</v>
      </c>
      <c r="J115" s="90"/>
    </row>
    <row r="116" spans="1:11" x14ac:dyDescent="0.3">
      <c r="A116" s="20"/>
      <c r="B116" s="19" t="s">
        <v>106</v>
      </c>
      <c r="C116" s="23"/>
      <c r="D116" s="23" t="s">
        <v>35</v>
      </c>
      <c r="E116" s="22">
        <v>12000</v>
      </c>
      <c r="F116" s="18">
        <f t="shared" si="15"/>
        <v>0</v>
      </c>
      <c r="H116" s="23">
        <v>4</v>
      </c>
      <c r="J116" s="90"/>
    </row>
    <row r="117" spans="1:11" x14ac:dyDescent="0.3">
      <c r="A117" s="20"/>
      <c r="B117" s="19" t="s">
        <v>82</v>
      </c>
      <c r="C117" s="23"/>
      <c r="D117" s="23" t="s">
        <v>54</v>
      </c>
      <c r="E117" s="22">
        <v>50000</v>
      </c>
      <c r="F117" s="18">
        <f t="shared" si="15"/>
        <v>0</v>
      </c>
      <c r="H117" s="23">
        <v>1</v>
      </c>
      <c r="J117" s="90"/>
    </row>
    <row r="118" spans="1:11" x14ac:dyDescent="0.3">
      <c r="A118" s="20"/>
      <c r="B118" s="19" t="s">
        <v>108</v>
      </c>
      <c r="C118" s="23"/>
      <c r="D118" s="23" t="s">
        <v>54</v>
      </c>
      <c r="E118" s="22">
        <v>50000</v>
      </c>
      <c r="F118" s="18">
        <f t="shared" ref="F118" si="17">C118*E118</f>
        <v>0</v>
      </c>
      <c r="H118" s="23">
        <v>1</v>
      </c>
      <c r="J118" s="90"/>
    </row>
    <row r="119" spans="1:11" x14ac:dyDescent="0.3">
      <c r="A119" s="46"/>
      <c r="B119" s="47" t="s">
        <v>5</v>
      </c>
      <c r="C119" s="48"/>
      <c r="D119" s="48"/>
      <c r="E119" s="49"/>
      <c r="F119" s="49">
        <f>SUM(F108:F118)</f>
        <v>0</v>
      </c>
    </row>
    <row r="120" spans="1:11" x14ac:dyDescent="0.3">
      <c r="A120" s="13"/>
      <c r="B120" s="14"/>
      <c r="C120" s="25"/>
      <c r="D120" s="25"/>
      <c r="E120" s="15"/>
      <c r="F120" s="17"/>
    </row>
    <row r="121" spans="1:11" x14ac:dyDescent="0.3">
      <c r="A121" s="13"/>
      <c r="B121" s="14"/>
      <c r="C121" s="25"/>
      <c r="D121" s="25"/>
      <c r="E121" s="15"/>
      <c r="F121" s="17"/>
    </row>
    <row r="122" spans="1:11" s="4" customFormat="1" x14ac:dyDescent="0.3">
      <c r="A122" s="41">
        <v>11</v>
      </c>
      <c r="B122" s="42" t="s">
        <v>112</v>
      </c>
      <c r="C122" s="50"/>
      <c r="D122" s="50"/>
      <c r="E122" s="44"/>
      <c r="F122" s="44"/>
      <c r="H122" s="84"/>
      <c r="I122" s="84"/>
      <c r="J122" s="56"/>
      <c r="K122" s="56"/>
    </row>
    <row r="123" spans="1:11" s="4" customFormat="1" x14ac:dyDescent="0.3">
      <c r="A123" s="20"/>
      <c r="B123" s="19" t="s">
        <v>89</v>
      </c>
      <c r="C123" s="23">
        <v>0</v>
      </c>
      <c r="D123" s="23" t="s">
        <v>54</v>
      </c>
      <c r="E123" s="22">
        <v>0</v>
      </c>
      <c r="F123" s="18">
        <f t="shared" ref="F123:F128" si="18">C123*E123</f>
        <v>0</v>
      </c>
      <c r="H123" s="84"/>
      <c r="I123" s="84"/>
      <c r="J123" s="56"/>
      <c r="K123" s="56"/>
    </row>
    <row r="124" spans="1:11" s="4" customFormat="1" x14ac:dyDescent="0.3">
      <c r="A124" s="20"/>
      <c r="B124" s="19" t="s">
        <v>24</v>
      </c>
      <c r="C124" s="21">
        <v>0</v>
      </c>
      <c r="D124" s="21" t="s">
        <v>54</v>
      </c>
      <c r="E124" s="22">
        <v>0</v>
      </c>
      <c r="F124" s="18">
        <f t="shared" si="18"/>
        <v>0</v>
      </c>
      <c r="H124" s="84"/>
      <c r="I124" s="84"/>
      <c r="J124" s="56"/>
      <c r="K124" s="56"/>
    </row>
    <row r="125" spans="1:11" x14ac:dyDescent="0.3">
      <c r="A125" s="20"/>
      <c r="B125" s="19" t="s">
        <v>90</v>
      </c>
      <c r="C125" s="21">
        <v>0</v>
      </c>
      <c r="D125" s="21" t="s">
        <v>54</v>
      </c>
      <c r="E125" s="22">
        <v>0</v>
      </c>
      <c r="F125" s="18">
        <f t="shared" si="18"/>
        <v>0</v>
      </c>
    </row>
    <row r="126" spans="1:11" x14ac:dyDescent="0.3">
      <c r="A126" s="20"/>
      <c r="B126" s="19" t="s">
        <v>111</v>
      </c>
      <c r="C126" s="21">
        <v>0</v>
      </c>
      <c r="D126" s="21" t="s">
        <v>54</v>
      </c>
      <c r="E126" s="22">
        <v>0</v>
      </c>
      <c r="F126" s="18">
        <f t="shared" si="18"/>
        <v>0</v>
      </c>
    </row>
    <row r="127" spans="1:11" x14ac:dyDescent="0.3">
      <c r="A127" s="20"/>
      <c r="B127" s="19" t="s">
        <v>92</v>
      </c>
      <c r="C127" s="21">
        <v>0</v>
      </c>
      <c r="D127" s="21" t="s">
        <v>54</v>
      </c>
      <c r="E127" s="22">
        <v>0</v>
      </c>
      <c r="F127" s="18">
        <f t="shared" si="18"/>
        <v>0</v>
      </c>
    </row>
    <row r="128" spans="1:11" x14ac:dyDescent="0.3">
      <c r="A128" s="20"/>
      <c r="B128" s="19" t="s">
        <v>91</v>
      </c>
      <c r="C128" s="21">
        <v>0</v>
      </c>
      <c r="D128" s="21" t="s">
        <v>54</v>
      </c>
      <c r="E128" s="22">
        <v>0</v>
      </c>
      <c r="F128" s="18">
        <f t="shared" si="18"/>
        <v>0</v>
      </c>
    </row>
    <row r="129" spans="1:11" x14ac:dyDescent="0.3">
      <c r="A129" s="46"/>
      <c r="B129" s="47" t="s">
        <v>5</v>
      </c>
      <c r="C129" s="48"/>
      <c r="D129" s="48"/>
      <c r="E129" s="49"/>
      <c r="F129" s="49">
        <f>SUM(F123:F128)</f>
        <v>0</v>
      </c>
    </row>
    <row r="130" spans="1:11" x14ac:dyDescent="0.3">
      <c r="A130" s="13"/>
      <c r="B130" s="14"/>
      <c r="C130" s="25"/>
      <c r="D130" s="25"/>
      <c r="E130" s="15"/>
      <c r="F130" s="17"/>
    </row>
    <row r="131" spans="1:11" x14ac:dyDescent="0.3">
      <c r="A131" s="13"/>
      <c r="B131" s="14"/>
      <c r="C131" s="25"/>
      <c r="D131" s="25"/>
      <c r="E131" s="15"/>
      <c r="F131" s="17"/>
    </row>
    <row r="132" spans="1:11" s="5" customFormat="1" ht="22.2" customHeight="1" x14ac:dyDescent="0.3">
      <c r="A132" s="71"/>
      <c r="B132" s="72" t="s">
        <v>75</v>
      </c>
      <c r="C132" s="73"/>
      <c r="D132" s="73"/>
      <c r="E132" s="74"/>
      <c r="F132" s="75">
        <f>SUM(F119+F104+F97+F89+F81+F64+F48+F35+F15+F7)</f>
        <v>285355</v>
      </c>
      <c r="H132" s="82"/>
      <c r="I132" s="82"/>
      <c r="J132" s="55"/>
      <c r="K132" s="55"/>
    </row>
    <row r="133" spans="1:11" x14ac:dyDescent="0.3">
      <c r="A133" s="20"/>
      <c r="B133" s="19"/>
      <c r="C133" s="23"/>
      <c r="D133" s="23"/>
      <c r="E133" s="22"/>
      <c r="F133" s="17"/>
    </row>
    <row r="134" spans="1:11" x14ac:dyDescent="0.3">
      <c r="A134" s="20"/>
      <c r="B134" s="19" t="s">
        <v>78</v>
      </c>
      <c r="C134" s="63">
        <v>0</v>
      </c>
      <c r="D134" s="61">
        <v>0.02</v>
      </c>
      <c r="E134" s="22">
        <f>0.02*F132</f>
        <v>5707.1</v>
      </c>
      <c r="F134" s="18">
        <f t="shared" ref="F134:F136" si="19">E134*C134</f>
        <v>0</v>
      </c>
      <c r="I134" s="87" t="s">
        <v>132</v>
      </c>
    </row>
    <row r="135" spans="1:11" x14ac:dyDescent="0.3">
      <c r="A135" s="29"/>
      <c r="B135" s="30" t="s">
        <v>14</v>
      </c>
      <c r="C135" s="64">
        <v>0</v>
      </c>
      <c r="D135" s="62">
        <v>0.15</v>
      </c>
      <c r="E135" s="22">
        <f>0.15*F132</f>
        <v>42803.25</v>
      </c>
      <c r="F135" s="18">
        <f t="shared" si="19"/>
        <v>0</v>
      </c>
      <c r="H135" s="87"/>
      <c r="I135" s="87" t="s">
        <v>130</v>
      </c>
    </row>
    <row r="136" spans="1:11" x14ac:dyDescent="0.3">
      <c r="A136" s="29"/>
      <c r="B136" s="30" t="s">
        <v>15</v>
      </c>
      <c r="C136" s="64">
        <v>0</v>
      </c>
      <c r="D136" s="62">
        <v>0.03</v>
      </c>
      <c r="E136" s="32">
        <f>0.03*F132</f>
        <v>8560.65</v>
      </c>
      <c r="F136" s="18">
        <f t="shared" si="19"/>
        <v>0</v>
      </c>
      <c r="I136" s="87" t="s">
        <v>131</v>
      </c>
    </row>
    <row r="137" spans="1:11" ht="15" thickBot="1" x14ac:dyDescent="0.35">
      <c r="A137" s="65"/>
      <c r="B137" s="35"/>
      <c r="C137" s="66"/>
      <c r="D137" s="67"/>
      <c r="E137" s="36"/>
      <c r="F137" s="37"/>
    </row>
    <row r="138" spans="1:11" ht="22.2" customHeight="1" thickTop="1" thickBot="1" x14ac:dyDescent="0.35">
      <c r="A138" s="68"/>
      <c r="B138" s="69" t="s">
        <v>94</v>
      </c>
      <c r="C138" s="69"/>
      <c r="D138" s="69"/>
      <c r="E138" s="70"/>
      <c r="F138" s="70">
        <f>SUM(F132:F137)</f>
        <v>285355</v>
      </c>
    </row>
    <row r="139" spans="1:11" x14ac:dyDescent="0.3">
      <c r="A139" s="29"/>
      <c r="B139" s="30"/>
      <c r="C139" s="64"/>
      <c r="D139" s="62"/>
      <c r="E139" s="32"/>
      <c r="F139" s="18"/>
    </row>
    <row r="140" spans="1:11" x14ac:dyDescent="0.3">
      <c r="A140" s="29"/>
      <c r="B140" s="30" t="s">
        <v>79</v>
      </c>
      <c r="C140" s="64">
        <v>0</v>
      </c>
      <c r="D140" s="62">
        <v>7.0000000000000007E-2</v>
      </c>
      <c r="E140" s="32">
        <f>0.07*F132</f>
        <v>19974.850000000002</v>
      </c>
      <c r="F140" s="18">
        <f>E140*C140</f>
        <v>0</v>
      </c>
      <c r="I140" s="81" t="s">
        <v>109</v>
      </c>
    </row>
    <row r="141" spans="1:11" x14ac:dyDescent="0.3">
      <c r="A141" s="29"/>
      <c r="B141" s="30" t="s">
        <v>80</v>
      </c>
      <c r="C141" s="31">
        <v>0</v>
      </c>
      <c r="D141" s="31"/>
      <c r="E141" s="32"/>
      <c r="F141" s="33">
        <f>E141*C141</f>
        <v>0</v>
      </c>
      <c r="I141" s="81" t="s">
        <v>133</v>
      </c>
    </row>
    <row r="142" spans="1:11" ht="15" thickBot="1" x14ac:dyDescent="0.35">
      <c r="A142" s="65"/>
      <c r="B142" s="35"/>
      <c r="C142" s="34"/>
      <c r="D142" s="34"/>
      <c r="E142" s="36"/>
      <c r="F142" s="37"/>
    </row>
    <row r="143" spans="1:11" ht="15" thickTop="1" x14ac:dyDescent="0.3">
      <c r="A143" s="76"/>
      <c r="B143" s="52"/>
      <c r="C143" s="9"/>
      <c r="D143" s="9"/>
      <c r="E143" s="10"/>
      <c r="F143" s="10"/>
    </row>
    <row r="144" spans="1:11" x14ac:dyDescent="0.3">
      <c r="A144" s="8"/>
      <c r="B144" s="9"/>
      <c r="C144" s="9"/>
      <c r="D144" s="9"/>
      <c r="E144" s="10"/>
      <c r="F144" s="10"/>
    </row>
    <row r="145" spans="1:6" x14ac:dyDescent="0.3">
      <c r="A145" s="8"/>
      <c r="B145" s="9"/>
      <c r="C145" s="9"/>
      <c r="D145" s="9"/>
      <c r="E145" s="10"/>
      <c r="F145" s="10"/>
    </row>
    <row r="146" spans="1:6" x14ac:dyDescent="0.3">
      <c r="A146" s="8"/>
      <c r="B146" s="9"/>
      <c r="C146" s="9"/>
      <c r="D146" s="9"/>
      <c r="E146" s="10"/>
      <c r="F146" s="10"/>
    </row>
    <row r="147" spans="1:6" x14ac:dyDescent="0.3">
      <c r="A147" s="8"/>
      <c r="B147" s="9"/>
      <c r="C147" s="9"/>
      <c r="D147" s="9"/>
      <c r="E147" s="10"/>
      <c r="F147" s="10"/>
    </row>
  </sheetData>
  <mergeCells count="3">
    <mergeCell ref="E5:F5"/>
    <mergeCell ref="A5:A6"/>
    <mergeCell ref="B5:B6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98" orientation="portrait" r:id="rId1"/>
  <rowBreaks count="2" manualBreakCount="2">
    <brk id="50" max="5" man="1"/>
    <brk id="9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view="pageBreakPreview" topLeftCell="A13" zoomScaleNormal="85" zoomScaleSheetLayoutView="100" workbookViewId="0">
      <selection activeCell="C10" sqref="C10"/>
    </sheetView>
  </sheetViews>
  <sheetFormatPr defaultRowHeight="14.4" x14ac:dyDescent="0.3"/>
  <cols>
    <col min="1" max="1" width="4.44140625" style="1" customWidth="1"/>
    <col min="2" max="2" width="38.88671875" customWidth="1"/>
    <col min="3" max="4" width="7.88671875" customWidth="1"/>
    <col min="5" max="5" width="15.109375" style="2" customWidth="1"/>
    <col min="6" max="6" width="15.6640625" style="2" customWidth="1"/>
    <col min="7" max="7" width="3.109375" customWidth="1"/>
    <col min="8" max="8" width="17.5546875" customWidth="1"/>
    <col min="9" max="10" width="8.88671875" style="1"/>
  </cols>
  <sheetData>
    <row r="2" spans="1:10" ht="22.2" customHeight="1" x14ac:dyDescent="0.3">
      <c r="A2" s="40" t="s">
        <v>96</v>
      </c>
      <c r="B2" s="38"/>
      <c r="C2" s="38"/>
      <c r="D2" s="38"/>
      <c r="E2" s="39"/>
      <c r="F2" s="39"/>
    </row>
    <row r="3" spans="1:10" s="5" customFormat="1" ht="18.600000000000001" customHeight="1" x14ac:dyDescent="0.3">
      <c r="A3" s="6" t="s">
        <v>95</v>
      </c>
      <c r="B3" s="6"/>
      <c r="C3" s="7"/>
      <c r="D3" s="7"/>
      <c r="E3" s="7" t="s">
        <v>77</v>
      </c>
      <c r="F3" s="80">
        <f>'PDA Estimator'!F3</f>
        <v>20</v>
      </c>
      <c r="I3" s="55"/>
      <c r="J3" s="55"/>
    </row>
    <row r="4" spans="1:10" x14ac:dyDescent="0.3">
      <c r="A4" s="8"/>
      <c r="B4" s="9"/>
      <c r="C4" s="9"/>
      <c r="D4" s="9"/>
      <c r="E4" s="10"/>
      <c r="F4" s="10"/>
    </row>
    <row r="5" spans="1:10" s="3" customFormat="1" ht="23.4" customHeight="1" x14ac:dyDescent="0.3">
      <c r="A5" s="95" t="s">
        <v>0</v>
      </c>
      <c r="B5" s="95" t="s">
        <v>1</v>
      </c>
      <c r="C5" s="53" t="s">
        <v>33</v>
      </c>
      <c r="D5" s="54"/>
      <c r="E5" s="93" t="s">
        <v>34</v>
      </c>
      <c r="F5" s="94"/>
    </row>
    <row r="6" spans="1:10" s="3" customFormat="1" ht="23.4" customHeight="1" x14ac:dyDescent="0.3">
      <c r="A6" s="95"/>
      <c r="B6" s="95"/>
      <c r="C6" s="77" t="s">
        <v>28</v>
      </c>
      <c r="D6" s="77" t="s">
        <v>29</v>
      </c>
      <c r="E6" s="12" t="s">
        <v>2</v>
      </c>
      <c r="F6" s="12" t="s">
        <v>81</v>
      </c>
    </row>
    <row r="7" spans="1:10" s="4" customFormat="1" ht="19.8" customHeight="1" x14ac:dyDescent="0.3">
      <c r="A7" s="41">
        <v>1</v>
      </c>
      <c r="B7" s="42" t="s">
        <v>3</v>
      </c>
      <c r="C7" s="43"/>
      <c r="D7" s="43"/>
      <c r="E7" s="43"/>
      <c r="F7" s="45">
        <f>'PDA Estimator'!F7</f>
        <v>5000</v>
      </c>
      <c r="I7" s="56"/>
      <c r="J7" s="56"/>
    </row>
    <row r="8" spans="1:10" ht="19.8" customHeight="1" x14ac:dyDescent="0.3">
      <c r="A8" s="41">
        <v>2</v>
      </c>
      <c r="B8" s="42" t="s">
        <v>56</v>
      </c>
      <c r="C8" s="28"/>
      <c r="D8" s="28"/>
      <c r="E8" s="45"/>
      <c r="F8" s="45">
        <f>'PDA Estimator'!F15</f>
        <v>60400</v>
      </c>
    </row>
    <row r="9" spans="1:10" s="4" customFormat="1" ht="19.8" customHeight="1" x14ac:dyDescent="0.3">
      <c r="A9" s="41">
        <v>3</v>
      </c>
      <c r="B9" s="42" t="s">
        <v>57</v>
      </c>
      <c r="C9" s="50"/>
      <c r="D9" s="50"/>
      <c r="E9" s="44"/>
      <c r="F9" s="45">
        <f>'PDA Estimator'!F35</f>
        <v>94000</v>
      </c>
      <c r="I9" s="56"/>
      <c r="J9" s="56"/>
    </row>
    <row r="10" spans="1:10" ht="19.8" customHeight="1" x14ac:dyDescent="0.3">
      <c r="A10" s="41">
        <v>4</v>
      </c>
      <c r="B10" s="42" t="s">
        <v>7</v>
      </c>
      <c r="C10" s="50"/>
      <c r="D10" s="50"/>
      <c r="E10" s="44"/>
      <c r="F10" s="45">
        <f>'PDA Estimator'!F48</f>
        <v>0</v>
      </c>
    </row>
    <row r="11" spans="1:10" s="4" customFormat="1" ht="19.8" customHeight="1" x14ac:dyDescent="0.3">
      <c r="A11" s="41">
        <v>5</v>
      </c>
      <c r="B11" s="42" t="s">
        <v>48</v>
      </c>
      <c r="C11" s="50"/>
      <c r="D11" s="50"/>
      <c r="E11" s="44"/>
      <c r="F11" s="45">
        <f>'PDA Estimator'!F64</f>
        <v>94700</v>
      </c>
      <c r="I11" s="56"/>
      <c r="J11" s="56"/>
    </row>
    <row r="12" spans="1:10" ht="19.8" customHeight="1" x14ac:dyDescent="0.3">
      <c r="A12" s="41">
        <v>6</v>
      </c>
      <c r="B12" s="60" t="s">
        <v>71</v>
      </c>
      <c r="C12" s="51"/>
      <c r="D12" s="51"/>
      <c r="E12" s="45"/>
      <c r="F12" s="45">
        <f>'PDA Estimator'!F81</f>
        <v>0</v>
      </c>
    </row>
    <row r="13" spans="1:10" ht="19.8" customHeight="1" x14ac:dyDescent="0.3">
      <c r="A13" s="41">
        <v>7</v>
      </c>
      <c r="B13" s="60" t="s">
        <v>61</v>
      </c>
      <c r="C13" s="51"/>
      <c r="D13" s="51"/>
      <c r="E13" s="45"/>
      <c r="F13" s="45">
        <f>'PDA Estimator'!F89</f>
        <v>7800</v>
      </c>
    </row>
    <row r="14" spans="1:10" s="4" customFormat="1" ht="19.8" customHeight="1" x14ac:dyDescent="0.3">
      <c r="A14" s="41">
        <v>8</v>
      </c>
      <c r="B14" s="42" t="s">
        <v>108</v>
      </c>
      <c r="C14" s="51"/>
      <c r="D14" s="51"/>
      <c r="E14" s="45"/>
      <c r="F14" s="45">
        <f>'PDA Estimator'!F97</f>
        <v>12455</v>
      </c>
      <c r="I14" s="56"/>
      <c r="J14" s="56"/>
    </row>
    <row r="15" spans="1:10" s="4" customFormat="1" ht="19.8" customHeight="1" x14ac:dyDescent="0.3">
      <c r="A15" s="41">
        <v>9</v>
      </c>
      <c r="B15" s="42" t="s">
        <v>62</v>
      </c>
      <c r="C15" s="50"/>
      <c r="D15" s="50"/>
      <c r="E15" s="44"/>
      <c r="F15" s="45">
        <f>'PDA Estimator'!F104</f>
        <v>11000</v>
      </c>
      <c r="I15" s="56"/>
      <c r="J15" s="56"/>
    </row>
    <row r="16" spans="1:10" ht="19.8" customHeight="1" x14ac:dyDescent="0.3">
      <c r="A16" s="41">
        <v>10</v>
      </c>
      <c r="B16" s="42" t="s">
        <v>76</v>
      </c>
      <c r="C16" s="50"/>
      <c r="D16" s="50"/>
      <c r="E16" s="44"/>
      <c r="F16" s="45">
        <f>'PDA Estimator'!F119</f>
        <v>0</v>
      </c>
    </row>
    <row r="17" spans="1:10" s="4" customFormat="1" ht="19.8" customHeight="1" x14ac:dyDescent="0.3">
      <c r="A17" s="41">
        <v>11</v>
      </c>
      <c r="B17" s="42" t="s">
        <v>88</v>
      </c>
      <c r="C17" s="50"/>
      <c r="D17" s="50"/>
      <c r="E17" s="44"/>
      <c r="F17" s="45">
        <f>'PDA Estimator'!F129</f>
        <v>0</v>
      </c>
      <c r="I17" s="56"/>
      <c r="J17" s="56"/>
    </row>
    <row r="18" spans="1:10" s="4" customFormat="1" ht="19.8" customHeight="1" x14ac:dyDescent="0.3">
      <c r="A18" s="41"/>
      <c r="B18" s="42"/>
      <c r="C18" s="50"/>
      <c r="D18" s="50"/>
      <c r="E18" s="44"/>
      <c r="F18" s="45"/>
      <c r="I18" s="56"/>
      <c r="J18" s="56"/>
    </row>
    <row r="19" spans="1:10" s="5" customFormat="1" ht="19.8" customHeight="1" x14ac:dyDescent="0.3">
      <c r="A19" s="71"/>
      <c r="B19" s="72" t="s">
        <v>75</v>
      </c>
      <c r="C19" s="73"/>
      <c r="D19" s="73"/>
      <c r="E19" s="74"/>
      <c r="F19" s="75">
        <f>SUM(F7:F18)</f>
        <v>285355</v>
      </c>
      <c r="I19" s="55"/>
      <c r="J19" s="55"/>
    </row>
    <row r="20" spans="1:10" ht="19.8" customHeight="1" x14ac:dyDescent="0.3">
      <c r="A20" s="20"/>
      <c r="B20" s="19"/>
      <c r="C20" s="23"/>
      <c r="D20" s="23"/>
      <c r="E20" s="22"/>
      <c r="F20" s="17"/>
    </row>
    <row r="21" spans="1:10" ht="17.399999999999999" customHeight="1" x14ac:dyDescent="0.3">
      <c r="A21" s="20"/>
      <c r="B21" s="19" t="s">
        <v>78</v>
      </c>
      <c r="C21" s="63">
        <v>0</v>
      </c>
      <c r="D21" s="61">
        <v>0.02</v>
      </c>
      <c r="E21" s="22">
        <f>0.02*F19</f>
        <v>5707.1</v>
      </c>
      <c r="F21" s="18">
        <f t="shared" ref="F21:F23" si="0">E21*C21</f>
        <v>0</v>
      </c>
    </row>
    <row r="22" spans="1:10" ht="17.399999999999999" customHeight="1" x14ac:dyDescent="0.3">
      <c r="A22" s="29"/>
      <c r="B22" s="30" t="s">
        <v>14</v>
      </c>
      <c r="C22" s="64">
        <v>0</v>
      </c>
      <c r="D22" s="62">
        <v>0.15</v>
      </c>
      <c r="E22" s="22">
        <f>0.15*F19</f>
        <v>42803.25</v>
      </c>
      <c r="F22" s="18">
        <f t="shared" si="0"/>
        <v>0</v>
      </c>
    </row>
    <row r="23" spans="1:10" ht="17.399999999999999" customHeight="1" x14ac:dyDescent="0.3">
      <c r="A23" s="29"/>
      <c r="B23" s="30" t="s">
        <v>15</v>
      </c>
      <c r="C23" s="64">
        <v>0</v>
      </c>
      <c r="D23" s="62">
        <v>0.03</v>
      </c>
      <c r="E23" s="32">
        <f>0.03*F19</f>
        <v>8560.65</v>
      </c>
      <c r="F23" s="18">
        <f t="shared" si="0"/>
        <v>0</v>
      </c>
    </row>
    <row r="24" spans="1:10" ht="17.399999999999999" customHeight="1" thickBot="1" x14ac:dyDescent="0.35">
      <c r="A24" s="65"/>
      <c r="B24" s="35"/>
      <c r="C24" s="66"/>
      <c r="D24" s="67"/>
      <c r="E24" s="36"/>
      <c r="F24" s="37"/>
    </row>
    <row r="25" spans="1:10" ht="28.8" customHeight="1" thickTop="1" thickBot="1" x14ac:dyDescent="0.35">
      <c r="A25" s="68"/>
      <c r="B25" s="69" t="s">
        <v>94</v>
      </c>
      <c r="C25" s="69"/>
      <c r="D25" s="69"/>
      <c r="E25" s="70"/>
      <c r="F25" s="70">
        <f>SUM(F19:F23)</f>
        <v>285355</v>
      </c>
    </row>
    <row r="26" spans="1:10" x14ac:dyDescent="0.3">
      <c r="A26" s="29"/>
      <c r="B26" s="30"/>
      <c r="C26" s="64"/>
      <c r="D26" s="62"/>
      <c r="E26" s="32"/>
      <c r="F26" s="18"/>
    </row>
    <row r="27" spans="1:10" x14ac:dyDescent="0.3">
      <c r="A27" s="29"/>
      <c r="B27" s="30"/>
      <c r="C27" s="64"/>
      <c r="D27" s="62"/>
      <c r="E27" s="32"/>
      <c r="F27" s="18"/>
    </row>
    <row r="28" spans="1:10" x14ac:dyDescent="0.3">
      <c r="A28" s="29"/>
      <c r="B28" s="30" t="s">
        <v>79</v>
      </c>
      <c r="C28" s="64">
        <v>1</v>
      </c>
      <c r="D28" s="62">
        <v>7.0000000000000007E-2</v>
      </c>
      <c r="E28" s="32">
        <f>0.07*F19</f>
        <v>19974.850000000002</v>
      </c>
      <c r="F28" s="18"/>
    </row>
    <row r="29" spans="1:10" x14ac:dyDescent="0.3">
      <c r="A29" s="29"/>
      <c r="B29" s="30" t="s">
        <v>80</v>
      </c>
      <c r="C29" s="31">
        <v>0</v>
      </c>
      <c r="D29" s="31"/>
      <c r="E29" s="32">
        <v>0</v>
      </c>
      <c r="F29" s="33">
        <f>E29*C29</f>
        <v>0</v>
      </c>
    </row>
    <row r="30" spans="1:10" ht="15" thickBot="1" x14ac:dyDescent="0.35">
      <c r="A30" s="65"/>
      <c r="B30" s="35"/>
      <c r="C30" s="34"/>
      <c r="D30" s="34"/>
      <c r="E30" s="36"/>
      <c r="F30" s="37"/>
    </row>
    <row r="31" spans="1:10" ht="15" thickTop="1" x14ac:dyDescent="0.3">
      <c r="A31" s="76"/>
      <c r="B31" s="52"/>
      <c r="C31" s="9"/>
      <c r="D31" s="9"/>
      <c r="E31" s="10"/>
      <c r="F31" s="10"/>
    </row>
    <row r="32" spans="1:10" x14ac:dyDescent="0.3">
      <c r="A32" s="8"/>
      <c r="B32" s="9"/>
      <c r="C32" s="9"/>
      <c r="D32" s="9"/>
      <c r="E32" s="10"/>
      <c r="F32" s="10"/>
    </row>
    <row r="33" spans="1:6" x14ac:dyDescent="0.3">
      <c r="A33" s="8"/>
      <c r="B33" s="9"/>
      <c r="C33" s="9"/>
      <c r="D33" s="9"/>
      <c r="E33" s="10"/>
      <c r="F33" s="10"/>
    </row>
    <row r="34" spans="1:6" x14ac:dyDescent="0.3">
      <c r="A34" s="8"/>
      <c r="B34" s="9"/>
      <c r="C34" s="9"/>
      <c r="D34" s="9"/>
      <c r="E34" s="10"/>
      <c r="F34" s="10"/>
    </row>
    <row r="35" spans="1:6" x14ac:dyDescent="0.3">
      <c r="A35" s="8"/>
      <c r="B35" s="9"/>
      <c r="C35" s="9"/>
      <c r="D35" s="9"/>
      <c r="E35" s="10"/>
      <c r="F35" s="10"/>
    </row>
  </sheetData>
  <mergeCells count="3">
    <mergeCell ref="A5:A6"/>
    <mergeCell ref="B5:B6"/>
    <mergeCell ref="E5:F5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PDA Estimator</vt:lpstr>
      <vt:lpstr>Summary PDA Estimator</vt:lpstr>
      <vt:lpstr>Sheet1</vt:lpstr>
      <vt:lpstr>'PDA Estimator'!Print_Area</vt:lpstr>
      <vt:lpstr>'Summary PDA Estimator'!Print_Area</vt:lpstr>
      <vt:lpstr>'PDA Estimator'!Print_Titles</vt:lpstr>
      <vt:lpstr>'Summary PDA Estimator'!Print_Titles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</dc:creator>
  <cp:lastModifiedBy>maeljkr</cp:lastModifiedBy>
  <cp:lastPrinted>2021-09-14T16:07:12Z</cp:lastPrinted>
  <dcterms:created xsi:type="dcterms:W3CDTF">2015-02-11T14:33:30Z</dcterms:created>
  <dcterms:modified xsi:type="dcterms:W3CDTF">2021-09-17T03:49:41Z</dcterms:modified>
</cp:coreProperties>
</file>