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Pakar2017\PAKAR 2017\7) UNIT PENARAFAN HIJAU\2. pH JKR\Bengkel Penambahbaikan Manual pH Jalan 2018\"/>
    </mc:Choice>
  </mc:AlternateContent>
  <workbookProtection workbookAlgorithmName="SHA-512" workbookHashValue="UsTLbxjXOoxvETbJPykuwaYLjyY8OQeCCYArWBp6EjYQp3DaxxReQ7kQGknsvIBk15VPKbOGoqI6KuWOYysEoQ==" workbookSaltValue="rgE/T7VGb0tCEG2Y0DQbeQ==" workbookSpinCount="100000" lockStructure="1"/>
  <bookViews>
    <workbookView xWindow="0" yWindow="0" windowWidth="15345" windowHeight="3855" activeTab="2"/>
  </bookViews>
  <sheets>
    <sheet name="INSTRUCTION" sheetId="2" r:id="rId1"/>
    <sheet name="DESIGN" sheetId="1" r:id="rId2"/>
    <sheet name="VERIFICATION" sheetId="10" r:id="rId3"/>
    <sheet name="REFERENCE" sheetId="3" state="hidden" r:id="rId4"/>
  </sheets>
  <externalReferences>
    <externalReference r:id="rId5"/>
    <externalReference r:id="rId6"/>
  </externalReferences>
  <definedNames>
    <definedName name="GradeTable" localSheetId="2">VERIFICATION!#REF!</definedName>
    <definedName name="GradeTable">DESIGN!#REF!</definedName>
    <definedName name="_xlnm.Print_Area" localSheetId="1">DESIGN!$A$1:$J$179</definedName>
    <definedName name="_xlnm.Print_Area" localSheetId="2">VERIFICATION!$A$1:$J$177</definedName>
    <definedName name="_xlnm.Print_Titles" localSheetId="1">DESIGN!$11:$12</definedName>
    <definedName name="_xlnm.Print_Titles" localSheetId="2">VERIFICATION!$11:$12</definedName>
    <definedName name="RowTitleRegion1..U6" localSheetId="2">VERIFICATION!#REF!</definedName>
    <definedName name="RowTitleRegion1..U6">DESIGN!#REF!</definedName>
    <definedName name="RowTitleRegion2..X9" localSheetId="2">VERIFICATION!#REF!</definedName>
    <definedName name="RowTitleRegion2..X9">DESIGN!#REF!</definedName>
    <definedName name="RowTitleRegion3..H12" localSheetId="2">VERIFICATION!#REF!</definedName>
    <definedName name="RowTitleRegion3..H12">DESIGN!#REF!</definedName>
    <definedName name="Title1" localSheetId="2">#REF!</definedName>
    <definedName name="Title1">#REF!</definedName>
    <definedName name="TitleRegion1..G24.1" localSheetId="2">VERIFICATION!#REF!</definedName>
    <definedName name="TitleRegion1..G24.1">DESIGN!#REF!</definedName>
    <definedName name="TotalPoints" localSheetId="2">VERIFICATION!#REF!</definedName>
    <definedName name="TotalPoints">DESIGN!#REF!</definedName>
    <definedName name="TYPE" comment="Please select type of Project" localSheetId="2">VERIFICATION!#REF!</definedName>
    <definedName name="TYPE" comment="Please select type of Project">DESIGN!#REF!</definedName>
    <definedName name="Z_8D1C3212_F1CF_4083_959B_731CCB52539B_.wvu.Cols" localSheetId="1" hidden="1">DESIGN!$I:$I</definedName>
    <definedName name="Z_8D1C3212_F1CF_4083_959B_731CCB52539B_.wvu.Cols" localSheetId="2" hidden="1">VERIFICATION!$I:$I</definedName>
    <definedName name="Z_8D1C3212_F1CF_4083_959B_731CCB52539B_.wvu.PrintArea" localSheetId="1" hidden="1">DESIGN!$A$1:$J$179</definedName>
    <definedName name="Z_8D1C3212_F1CF_4083_959B_731CCB52539B_.wvu.PrintArea" localSheetId="2" hidden="1">VERIFICATION!$A$1:$J$177</definedName>
    <definedName name="Z_8D1C3212_F1CF_4083_959B_731CCB52539B_.wvu.PrintTitles" localSheetId="1" hidden="1">DESIGN!$11:$12</definedName>
    <definedName name="Z_8D1C3212_F1CF_4083_959B_731CCB52539B_.wvu.PrintTitles" localSheetId="2" hidden="1">VERIFICATION!$11:$12</definedName>
    <definedName name="Z_8D1C3212_F1CF_4083_959B_731CCB52539B_.wvu.Rows" localSheetId="3" hidden="1">REFERENCE!$1:$13</definedName>
  </definedNames>
  <calcPr calcId="171027"/>
  <customWorkbookViews>
    <customWorkbookView name="Scorecard" guid="{8D1C3212-F1CF-4083-959B-731CCB52539B}" maximized="1" xWindow="-8" yWindow="-8" windowWidth="1456" windowHeight="876" activeSheetId="1"/>
  </customWorkbookViews>
</workbook>
</file>

<file path=xl/calcChain.xml><?xml version="1.0" encoding="utf-8"?>
<calcChain xmlns="http://schemas.openxmlformats.org/spreadsheetml/2006/main">
  <c r="C154" i="10" l="1"/>
  <c r="C150" i="10"/>
  <c r="C149" i="10"/>
  <c r="C147" i="10"/>
  <c r="C145" i="10"/>
  <c r="C144" i="10"/>
  <c r="C143" i="10"/>
  <c r="C142" i="10"/>
  <c r="C140" i="10"/>
  <c r="C139" i="10"/>
  <c r="C138" i="10"/>
  <c r="C137" i="10"/>
  <c r="C135" i="10"/>
  <c r="C133" i="10"/>
  <c r="C131" i="10"/>
  <c r="C130" i="10"/>
  <c r="C129" i="10"/>
  <c r="C127" i="10"/>
  <c r="C126" i="10"/>
  <c r="C125" i="10"/>
  <c r="C120" i="10"/>
  <c r="C118" i="10"/>
  <c r="C117" i="10"/>
  <c r="C115" i="10"/>
  <c r="C114" i="10"/>
  <c r="C113" i="10"/>
  <c r="C112" i="10"/>
  <c r="C110" i="10"/>
  <c r="C109" i="10"/>
  <c r="C108" i="10"/>
  <c r="C107" i="10"/>
  <c r="C106" i="10"/>
  <c r="C102" i="10"/>
  <c r="C101" i="10"/>
  <c r="C100" i="10"/>
  <c r="C98" i="10"/>
  <c r="C96" i="10"/>
  <c r="C94" i="10"/>
  <c r="C93" i="10"/>
  <c r="C92" i="10"/>
  <c r="C90" i="10"/>
  <c r="C89" i="10"/>
  <c r="C88" i="10"/>
  <c r="C87" i="10"/>
  <c r="C85" i="10"/>
  <c r="C84" i="10"/>
  <c r="C82" i="10"/>
  <c r="C78" i="10"/>
  <c r="C77" i="10"/>
  <c r="C76" i="10"/>
  <c r="C75" i="10"/>
  <c r="C71" i="10"/>
  <c r="C68" i="10"/>
  <c r="C64" i="10"/>
  <c r="C62" i="10"/>
  <c r="C63" i="10"/>
  <c r="C61" i="10"/>
  <c r="C59" i="10"/>
  <c r="C57" i="10"/>
  <c r="C56" i="10"/>
  <c r="C55" i="10"/>
  <c r="C53" i="10"/>
  <c r="C52" i="10"/>
  <c r="C51" i="10"/>
  <c r="C50" i="10"/>
  <c r="C49" i="10"/>
  <c r="C45" i="10"/>
  <c r="C44" i="10"/>
  <c r="C43" i="10"/>
  <c r="C41" i="10"/>
  <c r="C40" i="10"/>
  <c r="C39" i="10"/>
  <c r="C38" i="10"/>
  <c r="C37" i="10"/>
  <c r="C36" i="10"/>
  <c r="C34" i="10"/>
  <c r="C33" i="10"/>
  <c r="C32" i="10"/>
  <c r="C31" i="10"/>
  <c r="C30" i="10"/>
  <c r="C29" i="10"/>
  <c r="C28" i="10"/>
  <c r="C27" i="10"/>
  <c r="C25" i="10"/>
  <c r="C24" i="10"/>
  <c r="C23" i="10"/>
  <c r="C22" i="10"/>
  <c r="C21" i="10"/>
  <c r="C20" i="10"/>
  <c r="C19" i="10"/>
  <c r="C18" i="10"/>
  <c r="C17" i="10"/>
  <c r="C16" i="10"/>
  <c r="C15" i="10"/>
  <c r="C152" i="10"/>
  <c r="B152" i="10"/>
  <c r="C123" i="10"/>
  <c r="B123" i="10"/>
  <c r="C104" i="10"/>
  <c r="B104" i="10"/>
  <c r="C80" i="10"/>
  <c r="B80" i="10"/>
  <c r="C73" i="10"/>
  <c r="B73" i="10"/>
  <c r="C66" i="10"/>
  <c r="B66" i="10"/>
  <c r="C47" i="10"/>
  <c r="B47" i="10"/>
  <c r="C153" i="10"/>
  <c r="B153" i="10"/>
  <c r="C148" i="10"/>
  <c r="B148" i="10"/>
  <c r="C146" i="10"/>
  <c r="B146" i="10"/>
  <c r="C141" i="10"/>
  <c r="B141" i="10"/>
  <c r="C136" i="10"/>
  <c r="B136" i="10"/>
  <c r="C134" i="10"/>
  <c r="B134" i="10"/>
  <c r="C132" i="10"/>
  <c r="B132" i="10"/>
  <c r="C124" i="10"/>
  <c r="B124" i="10"/>
  <c r="C128" i="10"/>
  <c r="B128" i="10"/>
  <c r="C119" i="10"/>
  <c r="B119" i="10"/>
  <c r="C116" i="10"/>
  <c r="B116" i="10"/>
  <c r="C111" i="10"/>
  <c r="B111" i="10"/>
  <c r="C105" i="10"/>
  <c r="B105" i="10"/>
  <c r="C99" i="10"/>
  <c r="B99" i="10"/>
  <c r="C97" i="10"/>
  <c r="B97" i="10"/>
  <c r="C95" i="10"/>
  <c r="B95" i="10"/>
  <c r="C91" i="10"/>
  <c r="B91" i="10"/>
  <c r="C86" i="10"/>
  <c r="B86" i="10"/>
  <c r="C83" i="10"/>
  <c r="B83" i="10"/>
  <c r="C81" i="10"/>
  <c r="B81" i="10"/>
  <c r="C74" i="10"/>
  <c r="B74" i="10"/>
  <c r="C67" i="10"/>
  <c r="B67" i="10"/>
  <c r="C58" i="10"/>
  <c r="B58" i="10"/>
  <c r="C54" i="10"/>
  <c r="B54" i="10"/>
  <c r="C48" i="10"/>
  <c r="B48" i="10"/>
  <c r="C42" i="10"/>
  <c r="B42" i="10"/>
  <c r="C35" i="10"/>
  <c r="B35" i="10"/>
  <c r="C26" i="10"/>
  <c r="B26" i="10"/>
  <c r="B14" i="10"/>
  <c r="C14" i="10"/>
  <c r="C13" i="10"/>
  <c r="B13" i="10"/>
  <c r="B153" i="1"/>
  <c r="B148" i="1"/>
  <c r="B146" i="1"/>
  <c r="B141" i="1"/>
  <c r="B136" i="1"/>
  <c r="B134" i="1"/>
  <c r="B132" i="1"/>
  <c r="B128" i="1"/>
  <c r="B124" i="1"/>
  <c r="B119" i="1"/>
  <c r="B116" i="1"/>
  <c r="B111" i="1"/>
  <c r="B105" i="1"/>
  <c r="B99" i="1"/>
  <c r="B97" i="1"/>
  <c r="B95" i="1"/>
  <c r="B91" i="1"/>
  <c r="B86" i="1"/>
  <c r="B83" i="1"/>
  <c r="B81" i="1"/>
  <c r="B69" i="1"/>
  <c r="B67" i="1"/>
  <c r="B60" i="1"/>
  <c r="B58" i="1"/>
  <c r="B54" i="1"/>
  <c r="B48" i="1"/>
  <c r="B42" i="1"/>
  <c r="B35" i="1"/>
  <c r="B26" i="1"/>
  <c r="B14" i="1"/>
  <c r="B13" i="1"/>
  <c r="B47" i="1"/>
  <c r="B66" i="1"/>
  <c r="B80" i="1"/>
  <c r="B104" i="1"/>
  <c r="B123" i="1"/>
  <c r="B152" i="1"/>
  <c r="C153" i="1"/>
  <c r="C152" i="1"/>
  <c r="C123" i="1"/>
  <c r="C104" i="1"/>
  <c r="C80" i="1"/>
  <c r="C66" i="1"/>
  <c r="C47" i="1"/>
  <c r="C13" i="1"/>
  <c r="C154" i="1"/>
  <c r="C150" i="1"/>
  <c r="C149" i="1"/>
  <c r="C147" i="1"/>
  <c r="C145" i="1"/>
  <c r="C143" i="1"/>
  <c r="C144" i="1"/>
  <c r="C142" i="1"/>
  <c r="C140" i="1"/>
  <c r="C139" i="1"/>
  <c r="C138" i="1"/>
  <c r="C137" i="1"/>
  <c r="C135" i="1"/>
  <c r="C133" i="1"/>
  <c r="C131" i="1"/>
  <c r="C130" i="1"/>
  <c r="C129" i="1"/>
  <c r="C127" i="1"/>
  <c r="C126" i="1"/>
  <c r="C125" i="1"/>
  <c r="C120" i="1"/>
  <c r="C118" i="1"/>
  <c r="C117" i="1"/>
  <c r="C113" i="1"/>
  <c r="C114" i="1"/>
  <c r="C115" i="1"/>
  <c r="C112" i="1"/>
  <c r="C110" i="1"/>
  <c r="C109" i="1"/>
  <c r="C108" i="1"/>
  <c r="C107" i="1"/>
  <c r="C106" i="1"/>
  <c r="C102" i="1"/>
  <c r="C101" i="1"/>
  <c r="C100" i="1"/>
  <c r="C98" i="1"/>
  <c r="C96" i="1"/>
  <c r="C94" i="1"/>
  <c r="C93" i="1"/>
  <c r="C92" i="1"/>
  <c r="C90" i="1"/>
  <c r="C89" i="1"/>
  <c r="C88" i="1"/>
  <c r="C87" i="1"/>
  <c r="C85" i="1"/>
  <c r="C84" i="1"/>
  <c r="C82" i="1"/>
  <c r="C78" i="1"/>
  <c r="C77" i="1"/>
  <c r="C76" i="1"/>
  <c r="C75" i="1"/>
  <c r="C71" i="1"/>
  <c r="C70" i="1"/>
  <c r="C68" i="1"/>
  <c r="C64" i="1"/>
  <c r="C63" i="1"/>
  <c r="C62" i="1"/>
  <c r="C61" i="1"/>
  <c r="C59" i="1"/>
  <c r="C57" i="1"/>
  <c r="C56" i="1"/>
  <c r="C55" i="1"/>
  <c r="C53" i="1"/>
  <c r="C52" i="1"/>
  <c r="C51" i="1"/>
  <c r="C50" i="1"/>
  <c r="C49" i="1"/>
  <c r="C45" i="1"/>
  <c r="C44" i="1"/>
  <c r="C43" i="1"/>
  <c r="C37" i="1"/>
  <c r="C38" i="1"/>
  <c r="C39" i="1"/>
  <c r="C40" i="1"/>
  <c r="C41" i="1"/>
  <c r="C36" i="1"/>
  <c r="C146" i="1"/>
  <c r="C148" i="1"/>
  <c r="C141" i="1"/>
  <c r="C136" i="1"/>
  <c r="C134" i="1"/>
  <c r="C132" i="1"/>
  <c r="C128" i="1"/>
  <c r="C124" i="1"/>
  <c r="C119" i="1"/>
  <c r="C116" i="1"/>
  <c r="C111" i="1"/>
  <c r="C105" i="1"/>
  <c r="C99" i="1"/>
  <c r="C97" i="1"/>
  <c r="C95" i="1"/>
  <c r="C91" i="1"/>
  <c r="C86" i="1"/>
  <c r="C83" i="1"/>
  <c r="C81" i="1"/>
  <c r="C69" i="1"/>
  <c r="C67" i="1"/>
  <c r="C58" i="1"/>
  <c r="C54" i="1"/>
  <c r="C48" i="1"/>
  <c r="C42" i="1"/>
  <c r="C35" i="1"/>
  <c r="C28" i="1"/>
  <c r="C29" i="1"/>
  <c r="C30" i="1"/>
  <c r="C31" i="1"/>
  <c r="C32" i="1"/>
  <c r="C33" i="1"/>
  <c r="C34" i="1"/>
  <c r="C27" i="1"/>
  <c r="C26" i="1"/>
  <c r="C16" i="1"/>
  <c r="C17" i="1"/>
  <c r="C18" i="1"/>
  <c r="C19" i="1"/>
  <c r="C20" i="1"/>
  <c r="C21" i="1"/>
  <c r="C22" i="1"/>
  <c r="C23" i="1"/>
  <c r="C24" i="1"/>
  <c r="C25" i="1"/>
  <c r="C15" i="1"/>
  <c r="C14" i="1"/>
  <c r="E10" i="1" l="1"/>
  <c r="E21" i="1"/>
  <c r="F21" i="1" s="1"/>
  <c r="G21" i="1" l="1"/>
  <c r="C7" i="10"/>
  <c r="E125" i="1" l="1"/>
  <c r="E126" i="1"/>
  <c r="E127" i="1"/>
  <c r="E129" i="1"/>
  <c r="E130" i="1"/>
  <c r="E131" i="1"/>
  <c r="E133" i="1"/>
  <c r="E135" i="1"/>
  <c r="E137" i="1"/>
  <c r="E138" i="1"/>
  <c r="E139" i="1"/>
  <c r="E140" i="1"/>
  <c r="E142" i="1"/>
  <c r="E143" i="1"/>
  <c r="E144" i="1"/>
  <c r="E145" i="1"/>
  <c r="E147" i="1"/>
  <c r="E149" i="1"/>
  <c r="E150" i="1"/>
  <c r="E154" i="1"/>
  <c r="F155" i="1"/>
  <c r="E166" i="1" s="1"/>
  <c r="G155" i="1"/>
  <c r="F166" i="1" s="1"/>
  <c r="C10" i="10"/>
  <c r="G10" i="10"/>
  <c r="I154" i="10"/>
  <c r="I150" i="10"/>
  <c r="I149" i="10"/>
  <c r="I147" i="10"/>
  <c r="I145" i="10"/>
  <c r="I144" i="10"/>
  <c r="I143" i="10"/>
  <c r="I142" i="10"/>
  <c r="I140" i="10"/>
  <c r="I139" i="10"/>
  <c r="I138" i="10"/>
  <c r="I137" i="10"/>
  <c r="I135" i="10"/>
  <c r="I133" i="10"/>
  <c r="I131" i="10"/>
  <c r="I130" i="10"/>
  <c r="I129" i="10"/>
  <c r="I127" i="10"/>
  <c r="I126" i="10"/>
  <c r="I125" i="10"/>
  <c r="I120" i="10"/>
  <c r="I119" i="10" s="1"/>
  <c r="I117" i="10"/>
  <c r="I115" i="10"/>
  <c r="I114" i="10"/>
  <c r="I113" i="10"/>
  <c r="I112" i="10"/>
  <c r="I110" i="10"/>
  <c r="I109" i="10"/>
  <c r="I108" i="10"/>
  <c r="I107" i="10"/>
  <c r="I106" i="10"/>
  <c r="I102" i="10"/>
  <c r="I101" i="10"/>
  <c r="I100" i="10"/>
  <c r="I98" i="10"/>
  <c r="I96" i="10"/>
  <c r="I94" i="10"/>
  <c r="I93" i="10"/>
  <c r="I92" i="10"/>
  <c r="I90" i="10"/>
  <c r="I89" i="10"/>
  <c r="I88" i="10"/>
  <c r="I87" i="10"/>
  <c r="I85" i="10"/>
  <c r="I84" i="10"/>
  <c r="I82" i="10"/>
  <c r="I81" i="10" s="1"/>
  <c r="I78" i="10"/>
  <c r="I77" i="10"/>
  <c r="I76" i="10"/>
  <c r="I75" i="10"/>
  <c r="I71" i="10"/>
  <c r="I70" i="10"/>
  <c r="I68" i="10"/>
  <c r="I67" i="10" s="1"/>
  <c r="I64" i="10"/>
  <c r="I63" i="10"/>
  <c r="I62" i="10"/>
  <c r="I61" i="10"/>
  <c r="I59" i="10"/>
  <c r="I58" i="10" s="1"/>
  <c r="I57" i="10"/>
  <c r="I56" i="10"/>
  <c r="I55" i="10"/>
  <c r="I53" i="10"/>
  <c r="I52" i="10"/>
  <c r="I51" i="10"/>
  <c r="I50" i="10"/>
  <c r="I49" i="10"/>
  <c r="I45" i="10"/>
  <c r="I44" i="10"/>
  <c r="I43" i="10"/>
  <c r="I41" i="10"/>
  <c r="I40" i="10"/>
  <c r="I39" i="10"/>
  <c r="I38" i="10"/>
  <c r="I37" i="10"/>
  <c r="I36" i="10"/>
  <c r="I34" i="10"/>
  <c r="I33" i="10"/>
  <c r="I32" i="10"/>
  <c r="I31" i="10"/>
  <c r="I30" i="10"/>
  <c r="I29" i="10"/>
  <c r="I28" i="10"/>
  <c r="I27" i="10"/>
  <c r="I16" i="10"/>
  <c r="I17" i="10"/>
  <c r="I18" i="10"/>
  <c r="I19" i="10"/>
  <c r="I20" i="10"/>
  <c r="I15" i="10"/>
  <c r="E84" i="10" l="1"/>
  <c r="E85" i="10"/>
  <c r="I69" i="10"/>
  <c r="I54" i="10"/>
  <c r="I26" i="10"/>
  <c r="I35" i="10"/>
  <c r="I91" i="10"/>
  <c r="I124" i="10"/>
  <c r="I48" i="10"/>
  <c r="I74" i="10"/>
  <c r="I86" i="10"/>
  <c r="I42" i="10"/>
  <c r="I60" i="10"/>
  <c r="I83" i="10"/>
  <c r="C8" i="10"/>
  <c r="G155" i="10"/>
  <c r="F166" i="10" s="1"/>
  <c r="I153" i="10"/>
  <c r="E154" i="10"/>
  <c r="E150" i="10"/>
  <c r="E149" i="10"/>
  <c r="I146" i="10"/>
  <c r="E145" i="10"/>
  <c r="E144" i="10"/>
  <c r="E143" i="10"/>
  <c r="E142" i="10"/>
  <c r="E140" i="10"/>
  <c r="E139" i="10"/>
  <c r="E138" i="10"/>
  <c r="E137" i="10"/>
  <c r="I134" i="10"/>
  <c r="E135" i="10"/>
  <c r="I132" i="10"/>
  <c r="E133" i="10"/>
  <c r="E131" i="10"/>
  <c r="E130" i="10"/>
  <c r="E129" i="10"/>
  <c r="E127" i="10"/>
  <c r="E126" i="10"/>
  <c r="E125" i="10"/>
  <c r="I97" i="10"/>
  <c r="I95" i="10"/>
  <c r="E153" i="10" l="1"/>
  <c r="G153" i="10" s="1"/>
  <c r="E124" i="10"/>
  <c r="I148" i="10"/>
  <c r="I105" i="10"/>
  <c r="I136" i="10"/>
  <c r="I141" i="10"/>
  <c r="I128" i="10"/>
  <c r="E132" i="10"/>
  <c r="F132" i="10" s="1"/>
  <c r="E134" i="10"/>
  <c r="F134" i="10" s="1"/>
  <c r="I99" i="10"/>
  <c r="I111" i="10"/>
  <c r="I150" i="1"/>
  <c r="I143" i="1"/>
  <c r="I144" i="1"/>
  <c r="I145" i="1"/>
  <c r="I138" i="1"/>
  <c r="I139" i="1"/>
  <c r="I140" i="1"/>
  <c r="I130" i="1"/>
  <c r="I131" i="1"/>
  <c r="I154" i="1"/>
  <c r="I153" i="1" s="1"/>
  <c r="E153" i="1" s="1"/>
  <c r="I149" i="1"/>
  <c r="I147" i="1"/>
  <c r="I146" i="1" s="1"/>
  <c r="E146" i="1" s="1"/>
  <c r="I142" i="1"/>
  <c r="I137" i="1"/>
  <c r="I135" i="1"/>
  <c r="I134" i="1" s="1"/>
  <c r="E134" i="1" s="1"/>
  <c r="I133" i="1"/>
  <c r="I132" i="1" s="1"/>
  <c r="E132" i="1" s="1"/>
  <c r="I129" i="1"/>
  <c r="I126" i="1"/>
  <c r="I127" i="1"/>
  <c r="I125" i="1"/>
  <c r="I148" i="1" l="1"/>
  <c r="E148" i="1" s="1"/>
  <c r="F148" i="1" s="1"/>
  <c r="I128" i="1"/>
  <c r="E128" i="1" s="1"/>
  <c r="G128" i="1" s="1"/>
  <c r="G134" i="1"/>
  <c r="F134" i="1"/>
  <c r="E155" i="1"/>
  <c r="F153" i="1"/>
  <c r="G153" i="1"/>
  <c r="G132" i="1"/>
  <c r="F132" i="1"/>
  <c r="F146" i="1"/>
  <c r="G146" i="1"/>
  <c r="I136" i="1"/>
  <c r="E136" i="1" s="1"/>
  <c r="I141" i="1"/>
  <c r="E141" i="1" s="1"/>
  <c r="I124" i="1"/>
  <c r="E124" i="1" s="1"/>
  <c r="E155" i="10"/>
  <c r="D166" i="10" s="1"/>
  <c r="E148" i="10"/>
  <c r="F148" i="10" s="1"/>
  <c r="E128" i="10"/>
  <c r="F128" i="10" s="1"/>
  <c r="E136" i="10"/>
  <c r="G136" i="10" s="1"/>
  <c r="E141" i="10"/>
  <c r="F124" i="10"/>
  <c r="G132" i="10"/>
  <c r="G134" i="10"/>
  <c r="G148" i="1" l="1"/>
  <c r="F128" i="1"/>
  <c r="G141" i="1"/>
  <c r="F141" i="1"/>
  <c r="G136" i="1"/>
  <c r="F136" i="1"/>
  <c r="E151" i="1"/>
  <c r="G124" i="1"/>
  <c r="F124" i="1"/>
  <c r="G128" i="10"/>
  <c r="F136" i="10"/>
  <c r="F141" i="10"/>
  <c r="G124" i="10"/>
  <c r="G141" i="10"/>
  <c r="G148" i="10"/>
  <c r="D166" i="1"/>
  <c r="F151" i="1" l="1"/>
  <c r="E165" i="1" s="1"/>
  <c r="E168" i="1" s="1"/>
  <c r="G151" i="1"/>
  <c r="F165" i="1" s="1"/>
  <c r="F168" i="1" s="1"/>
  <c r="I70" i="1"/>
  <c r="I59" i="1"/>
  <c r="I58" i="1" s="1"/>
  <c r="E109" i="3"/>
  <c r="E110" i="3"/>
  <c r="E107" i="1" s="1"/>
  <c r="E111" i="3"/>
  <c r="E112" i="3"/>
  <c r="E113" i="3"/>
  <c r="E115" i="3"/>
  <c r="E112" i="1" s="1"/>
  <c r="E116" i="3"/>
  <c r="E117" i="3"/>
  <c r="E118" i="3"/>
  <c r="E120" i="3"/>
  <c r="E117" i="1" s="1"/>
  <c r="E121" i="3"/>
  <c r="I120" i="1"/>
  <c r="I119" i="1" s="1"/>
  <c r="I117" i="1"/>
  <c r="I115" i="1"/>
  <c r="I114" i="1"/>
  <c r="I113" i="1"/>
  <c r="I112" i="1"/>
  <c r="I110" i="1"/>
  <c r="I109" i="1"/>
  <c r="I108" i="1"/>
  <c r="I107" i="1"/>
  <c r="I106" i="1"/>
  <c r="I102" i="1"/>
  <c r="I101" i="1"/>
  <c r="I100" i="1"/>
  <c r="I98" i="1"/>
  <c r="I97" i="1" s="1"/>
  <c r="I96" i="1"/>
  <c r="I95" i="1" s="1"/>
  <c r="I94" i="1"/>
  <c r="I93" i="1"/>
  <c r="I92" i="1"/>
  <c r="I90" i="1"/>
  <c r="I89" i="1"/>
  <c r="I88" i="1"/>
  <c r="I87" i="1"/>
  <c r="I85" i="1"/>
  <c r="I84" i="1"/>
  <c r="I75" i="1"/>
  <c r="I71" i="1"/>
  <c r="I68" i="1"/>
  <c r="I67" i="1" s="1"/>
  <c r="I64" i="1"/>
  <c r="I63" i="1"/>
  <c r="I62" i="1"/>
  <c r="I61" i="1"/>
  <c r="I57" i="1"/>
  <c r="I56" i="1"/>
  <c r="I55" i="1"/>
  <c r="I53" i="1"/>
  <c r="I52" i="1"/>
  <c r="I51" i="1"/>
  <c r="I50" i="1"/>
  <c r="I49" i="1"/>
  <c r="I41" i="1"/>
  <c r="I40" i="1"/>
  <c r="I39" i="1"/>
  <c r="I38" i="1"/>
  <c r="I37" i="1"/>
  <c r="I36" i="1"/>
  <c r="I28" i="1"/>
  <c r="I29" i="1"/>
  <c r="I30" i="1"/>
  <c r="I31" i="1"/>
  <c r="I32" i="1"/>
  <c r="I33" i="1"/>
  <c r="I34" i="1"/>
  <c r="I27" i="1"/>
  <c r="I16" i="1"/>
  <c r="I17" i="1"/>
  <c r="I18" i="1"/>
  <c r="I19" i="1"/>
  <c r="I20" i="1"/>
  <c r="G158" i="3"/>
  <c r="F158" i="3"/>
  <c r="E158" i="3"/>
  <c r="D158" i="3"/>
  <c r="G154" i="3"/>
  <c r="F154" i="3"/>
  <c r="E154" i="3"/>
  <c r="D154" i="3"/>
  <c r="F150" i="3"/>
  <c r="E147" i="10" s="1"/>
  <c r="E146" i="10" s="1"/>
  <c r="G123" i="3"/>
  <c r="E120" i="10" s="1"/>
  <c r="F123" i="3"/>
  <c r="E123" i="3"/>
  <c r="E120" i="1" s="1"/>
  <c r="D123" i="3"/>
  <c r="G122" i="3"/>
  <c r="F122" i="3"/>
  <c r="E122" i="3"/>
  <c r="D122" i="3"/>
  <c r="G121" i="3"/>
  <c r="F121" i="3"/>
  <c r="D121" i="3"/>
  <c r="G120" i="3"/>
  <c r="E117" i="10" s="1"/>
  <c r="F120" i="3"/>
  <c r="D120" i="3"/>
  <c r="G119" i="3"/>
  <c r="F119" i="3"/>
  <c r="E119" i="3"/>
  <c r="D119" i="3"/>
  <c r="G118" i="3"/>
  <c r="E115" i="10" s="1"/>
  <c r="F118" i="3"/>
  <c r="D118" i="3"/>
  <c r="G117" i="3"/>
  <c r="F117" i="3"/>
  <c r="D117" i="3"/>
  <c r="G116" i="3"/>
  <c r="F116" i="3"/>
  <c r="D116" i="3"/>
  <c r="G115" i="3"/>
  <c r="E112" i="10" s="1"/>
  <c r="F115" i="3"/>
  <c r="D115" i="3"/>
  <c r="G114" i="3"/>
  <c r="F114" i="3"/>
  <c r="E114" i="3"/>
  <c r="D114" i="3"/>
  <c r="G113" i="3"/>
  <c r="E110" i="10" s="1"/>
  <c r="F113" i="3"/>
  <c r="D113" i="3"/>
  <c r="G112" i="3"/>
  <c r="F112" i="3"/>
  <c r="D112" i="3"/>
  <c r="G111" i="3"/>
  <c r="F111" i="3"/>
  <c r="D111" i="3"/>
  <c r="G110" i="3"/>
  <c r="E107" i="10" s="1"/>
  <c r="F110" i="3"/>
  <c r="D110" i="3"/>
  <c r="G109" i="3"/>
  <c r="E106" i="10" s="1"/>
  <c r="F109" i="3"/>
  <c r="D109" i="3"/>
  <c r="G108" i="3"/>
  <c r="F108" i="3"/>
  <c r="E108" i="3"/>
  <c r="D108" i="3"/>
  <c r="G105" i="3"/>
  <c r="F105" i="3"/>
  <c r="E105" i="3"/>
  <c r="E102" i="1" s="1"/>
  <c r="D105" i="3"/>
  <c r="G104" i="3"/>
  <c r="F104" i="3"/>
  <c r="E104" i="3"/>
  <c r="E101" i="1" s="1"/>
  <c r="D104" i="3"/>
  <c r="G103" i="3"/>
  <c r="F103" i="3"/>
  <c r="E103" i="3"/>
  <c r="E100" i="1" s="1"/>
  <c r="D103" i="3"/>
  <c r="G102" i="3"/>
  <c r="F102" i="3"/>
  <c r="E102" i="3"/>
  <c r="D102" i="3"/>
  <c r="G101" i="3"/>
  <c r="F101" i="3"/>
  <c r="E101" i="3"/>
  <c r="E98" i="1" s="1"/>
  <c r="D101" i="3"/>
  <c r="G100" i="3"/>
  <c r="F100" i="3"/>
  <c r="E100" i="3"/>
  <c r="D100" i="3"/>
  <c r="G99" i="3"/>
  <c r="F99" i="3"/>
  <c r="E99" i="3"/>
  <c r="E96" i="1" s="1"/>
  <c r="D99" i="3"/>
  <c r="G98" i="3"/>
  <c r="F98" i="3"/>
  <c r="E98" i="3"/>
  <c r="D98" i="3"/>
  <c r="G97" i="3"/>
  <c r="F97" i="3"/>
  <c r="E97" i="3"/>
  <c r="E94" i="1" s="1"/>
  <c r="D97" i="3"/>
  <c r="G96" i="3"/>
  <c r="F96" i="3"/>
  <c r="E96" i="3"/>
  <c r="E93" i="1" s="1"/>
  <c r="D96" i="3"/>
  <c r="G95" i="3"/>
  <c r="F95" i="3"/>
  <c r="E95" i="3"/>
  <c r="E92" i="1" s="1"/>
  <c r="D95" i="3"/>
  <c r="G94" i="3"/>
  <c r="F94" i="3"/>
  <c r="E94" i="3"/>
  <c r="D94" i="3"/>
  <c r="G93" i="3"/>
  <c r="F93" i="3"/>
  <c r="E93" i="3"/>
  <c r="E90" i="1" s="1"/>
  <c r="D93" i="3"/>
  <c r="G92" i="3"/>
  <c r="F92" i="3"/>
  <c r="E92" i="3"/>
  <c r="E89" i="1" s="1"/>
  <c r="D92" i="3"/>
  <c r="G91" i="3"/>
  <c r="F91" i="3"/>
  <c r="E91" i="3"/>
  <c r="E88" i="1" s="1"/>
  <c r="D91" i="3"/>
  <c r="G90" i="3"/>
  <c r="F90" i="3"/>
  <c r="E90" i="3"/>
  <c r="E87" i="1" s="1"/>
  <c r="D90" i="3"/>
  <c r="G89" i="3"/>
  <c r="F89" i="3"/>
  <c r="E89" i="3"/>
  <c r="D89" i="3"/>
  <c r="G88" i="3"/>
  <c r="F88" i="3"/>
  <c r="E88" i="3"/>
  <c r="E85" i="1" s="1"/>
  <c r="D88" i="3"/>
  <c r="G87" i="3"/>
  <c r="F87" i="3"/>
  <c r="E87" i="3"/>
  <c r="E84" i="1" s="1"/>
  <c r="D87" i="3"/>
  <c r="G86" i="3"/>
  <c r="F86" i="3"/>
  <c r="E86" i="3"/>
  <c r="D86" i="3"/>
  <c r="G85" i="3"/>
  <c r="F85" i="3"/>
  <c r="E85" i="3"/>
  <c r="E82" i="1" s="1"/>
  <c r="D85" i="3"/>
  <c r="G84" i="3"/>
  <c r="G106" i="3" s="1"/>
  <c r="F84" i="3"/>
  <c r="F106" i="3" s="1"/>
  <c r="E84" i="3"/>
  <c r="E106" i="3" s="1"/>
  <c r="D84" i="3"/>
  <c r="D106" i="3" s="1"/>
  <c r="G81" i="3"/>
  <c r="F81" i="3"/>
  <c r="E81" i="3"/>
  <c r="E78" i="1" s="1"/>
  <c r="D81" i="3"/>
  <c r="G80" i="3"/>
  <c r="F80" i="3"/>
  <c r="E80" i="3"/>
  <c r="E77" i="1" s="1"/>
  <c r="D80" i="3"/>
  <c r="G79" i="3"/>
  <c r="F79" i="3"/>
  <c r="E79" i="3"/>
  <c r="E76" i="1" s="1"/>
  <c r="D79" i="3"/>
  <c r="G78" i="3"/>
  <c r="F78" i="3"/>
  <c r="E78" i="3"/>
  <c r="E75" i="1" s="1"/>
  <c r="D78" i="3"/>
  <c r="G77" i="3"/>
  <c r="G82" i="3" s="1"/>
  <c r="F77" i="3"/>
  <c r="F82" i="3" s="1"/>
  <c r="E77" i="3"/>
  <c r="E82" i="3" s="1"/>
  <c r="D77" i="3"/>
  <c r="D82" i="3" s="1"/>
  <c r="G74" i="3"/>
  <c r="F74" i="3"/>
  <c r="E74" i="3"/>
  <c r="E71" i="1" s="1"/>
  <c r="D74" i="3"/>
  <c r="G73" i="3"/>
  <c r="F73" i="3"/>
  <c r="E73" i="3"/>
  <c r="E70" i="1" s="1"/>
  <c r="D73" i="3"/>
  <c r="G72" i="3"/>
  <c r="F72" i="3"/>
  <c r="E72" i="3"/>
  <c r="D72" i="3"/>
  <c r="G71" i="3"/>
  <c r="F71" i="3"/>
  <c r="E71" i="3"/>
  <c r="E68" i="1" s="1"/>
  <c r="D71" i="3"/>
  <c r="G70" i="3"/>
  <c r="G75" i="3" s="1"/>
  <c r="F70" i="3"/>
  <c r="F75" i="3" s="1"/>
  <c r="E70" i="3"/>
  <c r="E75" i="3" s="1"/>
  <c r="D70" i="3"/>
  <c r="D75" i="3" s="1"/>
  <c r="G67" i="3"/>
  <c r="F67" i="3"/>
  <c r="E67" i="3"/>
  <c r="E64" i="1" s="1"/>
  <c r="D67" i="3"/>
  <c r="G66" i="3"/>
  <c r="F66" i="3"/>
  <c r="E66" i="3"/>
  <c r="E63" i="1" s="1"/>
  <c r="D66" i="3"/>
  <c r="G65" i="3"/>
  <c r="F65" i="3"/>
  <c r="E65" i="3"/>
  <c r="E62" i="1" s="1"/>
  <c r="D65" i="3"/>
  <c r="G64" i="3"/>
  <c r="F64" i="3"/>
  <c r="E64" i="3"/>
  <c r="E61" i="1" s="1"/>
  <c r="D64" i="3"/>
  <c r="G63" i="3"/>
  <c r="F63" i="3"/>
  <c r="E63" i="3"/>
  <c r="D63" i="3"/>
  <c r="G62" i="3"/>
  <c r="F62" i="3"/>
  <c r="E62" i="3"/>
  <c r="E59" i="1" s="1"/>
  <c r="D62" i="3"/>
  <c r="G61" i="3"/>
  <c r="F61" i="3"/>
  <c r="E61" i="3"/>
  <c r="D61" i="3"/>
  <c r="G60" i="3"/>
  <c r="F60" i="3"/>
  <c r="E60" i="3"/>
  <c r="E57" i="1" s="1"/>
  <c r="D60" i="3"/>
  <c r="G59" i="3"/>
  <c r="F59" i="3"/>
  <c r="E59" i="3"/>
  <c r="E56" i="1" s="1"/>
  <c r="D59" i="3"/>
  <c r="G58" i="3"/>
  <c r="F58" i="3"/>
  <c r="E58" i="3"/>
  <c r="E55" i="1" s="1"/>
  <c r="D58" i="3"/>
  <c r="G57" i="3"/>
  <c r="F57" i="3"/>
  <c r="E57" i="3"/>
  <c r="D57" i="3"/>
  <c r="G56" i="3"/>
  <c r="F56" i="3"/>
  <c r="E56" i="3"/>
  <c r="E53" i="1" s="1"/>
  <c r="D56" i="3"/>
  <c r="G55" i="3"/>
  <c r="F55" i="3"/>
  <c r="E55" i="3"/>
  <c r="E52" i="1" s="1"/>
  <c r="D55" i="3"/>
  <c r="G54" i="3"/>
  <c r="F54" i="3"/>
  <c r="E54" i="3"/>
  <c r="E51" i="1" s="1"/>
  <c r="D54" i="3"/>
  <c r="G53" i="3"/>
  <c r="F53" i="3"/>
  <c r="E53" i="3"/>
  <c r="E50" i="1" s="1"/>
  <c r="D53" i="3"/>
  <c r="G52" i="3"/>
  <c r="F52" i="3"/>
  <c r="E52" i="3"/>
  <c r="E49" i="1" s="1"/>
  <c r="D52" i="3"/>
  <c r="G51" i="3"/>
  <c r="G68" i="3" s="1"/>
  <c r="F51" i="3"/>
  <c r="F68" i="3" s="1"/>
  <c r="E51" i="3"/>
  <c r="E68" i="3" s="1"/>
  <c r="D51" i="3"/>
  <c r="D68" i="3" s="1"/>
  <c r="G48" i="3"/>
  <c r="F48" i="3"/>
  <c r="E48" i="3"/>
  <c r="E45" i="1" s="1"/>
  <c r="D48" i="3"/>
  <c r="G47" i="3"/>
  <c r="F47" i="3"/>
  <c r="E47" i="3"/>
  <c r="E44" i="1" s="1"/>
  <c r="D47" i="3"/>
  <c r="G46" i="3"/>
  <c r="F46" i="3"/>
  <c r="E46" i="3"/>
  <c r="E43" i="1" s="1"/>
  <c r="D46" i="3"/>
  <c r="G45" i="3"/>
  <c r="F45" i="3"/>
  <c r="E45" i="3"/>
  <c r="D45" i="3"/>
  <c r="G44" i="3"/>
  <c r="F44" i="3"/>
  <c r="E44" i="3"/>
  <c r="E41" i="1" s="1"/>
  <c r="D44" i="3"/>
  <c r="G43" i="3"/>
  <c r="F43" i="3"/>
  <c r="E43" i="3"/>
  <c r="E40" i="1" s="1"/>
  <c r="D43" i="3"/>
  <c r="G42" i="3"/>
  <c r="F42" i="3"/>
  <c r="E42" i="3"/>
  <c r="E39" i="1" s="1"/>
  <c r="D42" i="3"/>
  <c r="G41" i="3"/>
  <c r="F41" i="3"/>
  <c r="E41" i="3"/>
  <c r="E38" i="1" s="1"/>
  <c r="D41" i="3"/>
  <c r="G40" i="3"/>
  <c r="F40" i="3"/>
  <c r="E40" i="3"/>
  <c r="E37" i="1" s="1"/>
  <c r="D40" i="3"/>
  <c r="G39" i="3"/>
  <c r="F39" i="3"/>
  <c r="E39" i="3"/>
  <c r="E36" i="1" s="1"/>
  <c r="D39" i="3"/>
  <c r="G38" i="3"/>
  <c r="F38" i="3"/>
  <c r="E38" i="3"/>
  <c r="D38" i="3"/>
  <c r="G37" i="3"/>
  <c r="F37" i="3"/>
  <c r="E37" i="3"/>
  <c r="E34" i="1" s="1"/>
  <c r="D37" i="3"/>
  <c r="G36" i="3"/>
  <c r="F36" i="3"/>
  <c r="E36" i="3"/>
  <c r="E33" i="1" s="1"/>
  <c r="D36" i="3"/>
  <c r="G35" i="3"/>
  <c r="F35" i="3"/>
  <c r="E35" i="3"/>
  <c r="E32" i="1" s="1"/>
  <c r="D35" i="3"/>
  <c r="G34" i="3"/>
  <c r="F34" i="3"/>
  <c r="E34" i="3"/>
  <c r="E31" i="1" s="1"/>
  <c r="D34" i="3"/>
  <c r="G33" i="3"/>
  <c r="F33" i="3"/>
  <c r="E33" i="3"/>
  <c r="E30" i="1" s="1"/>
  <c r="D33" i="3"/>
  <c r="G32" i="3"/>
  <c r="F32" i="3"/>
  <c r="E32" i="3"/>
  <c r="E29" i="1" s="1"/>
  <c r="D32" i="3"/>
  <c r="G31" i="3"/>
  <c r="F31" i="3"/>
  <c r="E31" i="3"/>
  <c r="E28" i="1" s="1"/>
  <c r="D31" i="3"/>
  <c r="G30" i="3"/>
  <c r="F30" i="3"/>
  <c r="E30" i="3"/>
  <c r="E27" i="1" s="1"/>
  <c r="D30" i="3"/>
  <c r="G29" i="3"/>
  <c r="F29" i="3"/>
  <c r="E29" i="3"/>
  <c r="D29" i="3"/>
  <c r="G28" i="3"/>
  <c r="F28" i="3"/>
  <c r="E28" i="3"/>
  <c r="E25" i="1" s="1"/>
  <c r="D28" i="3"/>
  <c r="G27" i="3"/>
  <c r="F27" i="3"/>
  <c r="E27" i="3"/>
  <c r="E24" i="1" s="1"/>
  <c r="D27" i="3"/>
  <c r="G26" i="3"/>
  <c r="F26" i="3"/>
  <c r="E26" i="3"/>
  <c r="E23" i="1" s="1"/>
  <c r="D26" i="3"/>
  <c r="G25" i="3"/>
  <c r="F25" i="3"/>
  <c r="E25" i="3"/>
  <c r="E22" i="1" s="1"/>
  <c r="D25" i="3"/>
  <c r="G24" i="3"/>
  <c r="F24" i="3"/>
  <c r="E24" i="3"/>
  <c r="D24" i="3"/>
  <c r="G23" i="3"/>
  <c r="F23" i="3"/>
  <c r="E23" i="3"/>
  <c r="E20" i="1" s="1"/>
  <c r="D23" i="3"/>
  <c r="G22" i="3"/>
  <c r="F22" i="3"/>
  <c r="E22" i="3"/>
  <c r="E19" i="1" s="1"/>
  <c r="D22" i="3"/>
  <c r="G21" i="3"/>
  <c r="F21" i="3"/>
  <c r="E21" i="3"/>
  <c r="E18" i="1" s="1"/>
  <c r="D21" i="3"/>
  <c r="G20" i="3"/>
  <c r="F20" i="3"/>
  <c r="E20" i="3"/>
  <c r="E17" i="1" s="1"/>
  <c r="D20" i="3"/>
  <c r="G19" i="3"/>
  <c r="F19" i="3"/>
  <c r="E19" i="3"/>
  <c r="E16" i="1" s="1"/>
  <c r="D19" i="3"/>
  <c r="G18" i="3"/>
  <c r="F18" i="3"/>
  <c r="E18" i="3"/>
  <c r="E15" i="1" s="1"/>
  <c r="D18" i="3"/>
  <c r="G17" i="3"/>
  <c r="F17" i="3"/>
  <c r="E17" i="3"/>
  <c r="D17" i="3"/>
  <c r="F22" i="1" l="1"/>
  <c r="G22" i="1"/>
  <c r="G25" i="1"/>
  <c r="F25" i="1"/>
  <c r="I25" i="1" s="1"/>
  <c r="I22" i="1"/>
  <c r="F24" i="1"/>
  <c r="I24" i="1" s="1"/>
  <c r="G24" i="1"/>
  <c r="G23" i="1"/>
  <c r="F23" i="1"/>
  <c r="I23" i="1" s="1"/>
  <c r="E15" i="10"/>
  <c r="E17" i="10"/>
  <c r="E19" i="10"/>
  <c r="E21" i="10"/>
  <c r="F21" i="10" s="1"/>
  <c r="E24" i="10"/>
  <c r="E27" i="10"/>
  <c r="E29" i="10"/>
  <c r="E31" i="10"/>
  <c r="E33" i="10"/>
  <c r="E37" i="10"/>
  <c r="E39" i="10"/>
  <c r="E40" i="10"/>
  <c r="E43" i="10"/>
  <c r="E44" i="10"/>
  <c r="E45" i="10"/>
  <c r="E49" i="10"/>
  <c r="E50" i="10"/>
  <c r="E51" i="10"/>
  <c r="E52" i="10"/>
  <c r="E53" i="10"/>
  <c r="E55" i="10"/>
  <c r="E56" i="10"/>
  <c r="E57" i="10"/>
  <c r="E59" i="10"/>
  <c r="E58" i="10" s="1"/>
  <c r="G58" i="10" s="1"/>
  <c r="E61" i="10"/>
  <c r="E62" i="10"/>
  <c r="E63" i="10"/>
  <c r="E64" i="10"/>
  <c r="E68" i="10"/>
  <c r="E67" i="10" s="1"/>
  <c r="E70" i="10"/>
  <c r="E71" i="10"/>
  <c r="E75" i="10"/>
  <c r="E76" i="10"/>
  <c r="E77" i="10"/>
  <c r="E78" i="10"/>
  <c r="E82" i="10"/>
  <c r="E81" i="10" s="1"/>
  <c r="F81" i="10" s="1"/>
  <c r="E87" i="10"/>
  <c r="E88" i="10"/>
  <c r="E89" i="10"/>
  <c r="E90" i="10"/>
  <c r="E92" i="10"/>
  <c r="E93" i="10"/>
  <c r="E94" i="10"/>
  <c r="E96" i="10"/>
  <c r="E95" i="10" s="1"/>
  <c r="G95" i="10" s="1"/>
  <c r="E98" i="10"/>
  <c r="E97" i="10" s="1"/>
  <c r="E100" i="10"/>
  <c r="E101" i="10"/>
  <c r="E102" i="10"/>
  <c r="E109" i="10"/>
  <c r="E114" i="10"/>
  <c r="E115" i="1"/>
  <c r="E110" i="1"/>
  <c r="E106" i="1"/>
  <c r="E16" i="10"/>
  <c r="E18" i="10"/>
  <c r="E20" i="10"/>
  <c r="E22" i="10"/>
  <c r="E23" i="10"/>
  <c r="E25" i="10"/>
  <c r="E28" i="10"/>
  <c r="E30" i="10"/>
  <c r="E32" i="10"/>
  <c r="E34" i="10"/>
  <c r="E36" i="10"/>
  <c r="E38" i="10"/>
  <c r="E41" i="10"/>
  <c r="E108" i="10"/>
  <c r="E113" i="10"/>
  <c r="E118" i="10"/>
  <c r="E114" i="1"/>
  <c r="E109" i="1"/>
  <c r="F146" i="10"/>
  <c r="F151" i="10" s="1"/>
  <c r="E165" i="10" s="1"/>
  <c r="G146" i="10"/>
  <c r="G151" i="10" s="1"/>
  <c r="F165" i="10" s="1"/>
  <c r="F168" i="10" s="1"/>
  <c r="E151" i="10"/>
  <c r="D165" i="10" s="1"/>
  <c r="E118" i="1"/>
  <c r="E113" i="1"/>
  <c r="E108" i="1"/>
  <c r="I21" i="1"/>
  <c r="E95" i="1"/>
  <c r="F95" i="1" s="1"/>
  <c r="E67" i="1"/>
  <c r="E58" i="1"/>
  <c r="F67" i="1" s="1"/>
  <c r="E97" i="1"/>
  <c r="F97" i="1" s="1"/>
  <c r="E119" i="10"/>
  <c r="E119" i="1"/>
  <c r="G119" i="1" s="1"/>
  <c r="I83" i="1"/>
  <c r="E83" i="1" s="1"/>
  <c r="I54" i="1"/>
  <c r="E54" i="1" s="1"/>
  <c r="I86" i="1"/>
  <c r="E86" i="1" s="1"/>
  <c r="I91" i="1"/>
  <c r="E91" i="1" s="1"/>
  <c r="I105" i="1"/>
  <c r="I99" i="1"/>
  <c r="E99" i="1" s="1"/>
  <c r="I111" i="1"/>
  <c r="I48" i="1"/>
  <c r="E48" i="1" s="1"/>
  <c r="I60" i="1"/>
  <c r="E60" i="1" s="1"/>
  <c r="I69" i="1"/>
  <c r="E69" i="1" s="1"/>
  <c r="G124" i="3"/>
  <c r="E124" i="3"/>
  <c r="I76" i="1"/>
  <c r="I77" i="1"/>
  <c r="I78" i="1"/>
  <c r="I15" i="1"/>
  <c r="I82" i="1"/>
  <c r="I81" i="1" s="1"/>
  <c r="E81" i="1" s="1"/>
  <c r="I43" i="1"/>
  <c r="I44" i="1"/>
  <c r="I45" i="1"/>
  <c r="D124" i="3"/>
  <c r="F124" i="3"/>
  <c r="I26" i="1"/>
  <c r="E26" i="1" s="1"/>
  <c r="I35" i="1"/>
  <c r="E35" i="1" s="1"/>
  <c r="G35" i="1" s="1"/>
  <c r="F49" i="3"/>
  <c r="G49" i="3"/>
  <c r="D49" i="3"/>
  <c r="E49" i="3"/>
  <c r="E125" i="3" s="1"/>
  <c r="F118" i="10" l="1"/>
  <c r="I118" i="10" s="1"/>
  <c r="I116" i="10" s="1"/>
  <c r="E116" i="10" s="1"/>
  <c r="G118" i="10"/>
  <c r="F24" i="10"/>
  <c r="I24" i="10" s="1"/>
  <c r="G24" i="10"/>
  <c r="G23" i="10"/>
  <c r="F23" i="10"/>
  <c r="I23" i="10" s="1"/>
  <c r="G21" i="10"/>
  <c r="G22" i="10"/>
  <c r="F22" i="10"/>
  <c r="I22" i="10" s="1"/>
  <c r="G25" i="10"/>
  <c r="F25" i="10"/>
  <c r="I25" i="10" s="1"/>
  <c r="F118" i="1"/>
  <c r="I118" i="1" s="1"/>
  <c r="I116" i="1" s="1"/>
  <c r="E116" i="1" s="1"/>
  <c r="F116" i="1" s="1"/>
  <c r="G118" i="1"/>
  <c r="E69" i="10"/>
  <c r="G69" i="10" s="1"/>
  <c r="F67" i="10"/>
  <c r="G67" i="10"/>
  <c r="E83" i="10"/>
  <c r="G83" i="10" s="1"/>
  <c r="E105" i="10"/>
  <c r="G105" i="10" s="1"/>
  <c r="E111" i="10"/>
  <c r="G111" i="10" s="1"/>
  <c r="E99" i="10"/>
  <c r="F99" i="10" s="1"/>
  <c r="E91" i="10"/>
  <c r="F91" i="10" s="1"/>
  <c r="E86" i="10"/>
  <c r="G86" i="10" s="1"/>
  <c r="E74" i="10"/>
  <c r="F74" i="10" s="1"/>
  <c r="F79" i="10" s="1"/>
  <c r="E162" i="10" s="1"/>
  <c r="E54" i="10"/>
  <c r="F54" i="10" s="1"/>
  <c r="F97" i="10"/>
  <c r="G97" i="10"/>
  <c r="E48" i="10"/>
  <c r="G48" i="10" s="1"/>
  <c r="E105" i="1"/>
  <c r="G105" i="1" s="1"/>
  <c r="E42" i="10"/>
  <c r="G125" i="3"/>
  <c r="E35" i="10"/>
  <c r="E26" i="10"/>
  <c r="F125" i="3"/>
  <c r="E111" i="1"/>
  <c r="F111" i="1" s="1"/>
  <c r="I14" i="1"/>
  <c r="E14" i="1" s="1"/>
  <c r="G14" i="1" s="1"/>
  <c r="G95" i="1"/>
  <c r="F58" i="10"/>
  <c r="F95" i="10"/>
  <c r="F58" i="1"/>
  <c r="G81" i="10"/>
  <c r="G67" i="1"/>
  <c r="E72" i="1"/>
  <c r="F119" i="1"/>
  <c r="G97" i="1"/>
  <c r="G58" i="1"/>
  <c r="D125" i="3"/>
  <c r="G119" i="10"/>
  <c r="F119" i="10"/>
  <c r="E103" i="1"/>
  <c r="F81" i="1"/>
  <c r="G81" i="1"/>
  <c r="G26" i="1"/>
  <c r="F26" i="1"/>
  <c r="G91" i="1"/>
  <c r="F91" i="1"/>
  <c r="G83" i="1"/>
  <c r="F83" i="1"/>
  <c r="F69" i="1"/>
  <c r="F72" i="1" s="1"/>
  <c r="E161" i="1" s="1"/>
  <c r="G69" i="1"/>
  <c r="G86" i="1"/>
  <c r="F86" i="1"/>
  <c r="F35" i="1"/>
  <c r="F48" i="1"/>
  <c r="E65" i="1"/>
  <c r="F60" i="1"/>
  <c r="G60" i="1"/>
  <c r="F99" i="1"/>
  <c r="G99" i="1"/>
  <c r="F54" i="1"/>
  <c r="G54" i="1"/>
  <c r="I74" i="1"/>
  <c r="E74" i="1" s="1"/>
  <c r="D165" i="1"/>
  <c r="I42" i="1"/>
  <c r="E42" i="1" s="1"/>
  <c r="G42" i="1" s="1"/>
  <c r="G116" i="10" l="1"/>
  <c r="G121" i="10" s="1"/>
  <c r="F164" i="10" s="1"/>
  <c r="F116" i="10"/>
  <c r="G72" i="10"/>
  <c r="F161" i="10" s="1"/>
  <c r="F69" i="10"/>
  <c r="F72" i="10" s="1"/>
  <c r="E161" i="10" s="1"/>
  <c r="F83" i="10"/>
  <c r="E72" i="10"/>
  <c r="D161" i="10" s="1"/>
  <c r="G99" i="10"/>
  <c r="E121" i="10"/>
  <c r="D164" i="10" s="1"/>
  <c r="F111" i="10"/>
  <c r="G116" i="1"/>
  <c r="F105" i="10"/>
  <c r="E103" i="10"/>
  <c r="D163" i="10" s="1"/>
  <c r="G91" i="10"/>
  <c r="I21" i="10"/>
  <c r="I14" i="10" s="1"/>
  <c r="E14" i="10" s="1"/>
  <c r="F14" i="10" s="1"/>
  <c r="G74" i="10"/>
  <c r="G79" i="10" s="1"/>
  <c r="F162" i="10" s="1"/>
  <c r="G111" i="1"/>
  <c r="E121" i="1"/>
  <c r="F48" i="10"/>
  <c r="F105" i="1"/>
  <c r="F121" i="1" s="1"/>
  <c r="E164" i="1" s="1"/>
  <c r="G54" i="10"/>
  <c r="E79" i="10"/>
  <c r="D162" i="10" s="1"/>
  <c r="F86" i="10"/>
  <c r="F42" i="10"/>
  <c r="G42" i="10"/>
  <c r="F26" i="10"/>
  <c r="G26" i="10"/>
  <c r="F35" i="10"/>
  <c r="G35" i="10"/>
  <c r="F14" i="1"/>
  <c r="G72" i="1"/>
  <c r="F161" i="1" s="1"/>
  <c r="G46" i="1"/>
  <c r="F159" i="1" s="1"/>
  <c r="E46" i="1"/>
  <c r="D159" i="1" s="1"/>
  <c r="F42" i="1"/>
  <c r="F74" i="1"/>
  <c r="F79" i="1" s="1"/>
  <c r="E162" i="1" s="1"/>
  <c r="G74" i="1"/>
  <c r="G79" i="1" s="1"/>
  <c r="F162" i="1" s="1"/>
  <c r="E79" i="1"/>
  <c r="D162" i="1" s="1"/>
  <c r="G48" i="1"/>
  <c r="G65" i="1" s="1"/>
  <c r="F160" i="1" s="1"/>
  <c r="F65" i="1"/>
  <c r="E160" i="1" s="1"/>
  <c r="G103" i="1"/>
  <c r="F163" i="1" s="1"/>
  <c r="F103" i="1"/>
  <c r="E163" i="1" s="1"/>
  <c r="D163" i="1"/>
  <c r="D160" i="1"/>
  <c r="F103" i="10" l="1"/>
  <c r="E163" i="10" s="1"/>
  <c r="G103" i="10"/>
  <c r="F163" i="10" s="1"/>
  <c r="F121" i="10"/>
  <c r="E164" i="10" s="1"/>
  <c r="G121" i="1"/>
  <c r="F164" i="1" s="1"/>
  <c r="F167" i="1" s="1"/>
  <c r="F153" i="10"/>
  <c r="F155" i="10" s="1"/>
  <c r="E166" i="10" s="1"/>
  <c r="E168" i="10" s="1"/>
  <c r="G14" i="10"/>
  <c r="G46" i="10" s="1"/>
  <c r="F159" i="10" s="1"/>
  <c r="E46" i="10"/>
  <c r="D159" i="10" s="1"/>
  <c r="F46" i="10"/>
  <c r="E159" i="10" s="1"/>
  <c r="F46" i="1"/>
  <c r="E159" i="1" s="1"/>
  <c r="E167" i="1" s="1"/>
  <c r="E122" i="1"/>
  <c r="D161" i="1"/>
  <c r="G122" i="1" l="1"/>
  <c r="F122" i="1"/>
  <c r="D164" i="1"/>
  <c r="D167" i="1" l="1"/>
  <c r="C171" i="1" l="1"/>
  <c r="C173" i="1" s="1"/>
  <c r="D171" i="1"/>
  <c r="E60" i="10"/>
  <c r="F60" i="10" s="1"/>
  <c r="F65" i="10" s="1"/>
  <c r="D172" i="1" l="1"/>
  <c r="D173" i="1"/>
  <c r="C172" i="1"/>
  <c r="G60" i="10"/>
  <c r="G65" i="10" s="1"/>
  <c r="F160" i="10" s="1"/>
  <c r="F167" i="10" s="1"/>
  <c r="E65" i="10"/>
  <c r="D160" i="10" s="1"/>
  <c r="D167" i="10" s="1"/>
  <c r="E160" i="10"/>
  <c r="E167" i="10" s="1"/>
  <c r="F122" i="10"/>
  <c r="D171" i="10" l="1"/>
  <c r="D172" i="10" s="1"/>
  <c r="C171" i="10"/>
  <c r="G122" i="10"/>
  <c r="E122" i="10"/>
  <c r="D173" i="10" l="1"/>
  <c r="C173" i="10"/>
  <c r="C172" i="10"/>
</calcChain>
</file>

<file path=xl/sharedStrings.xml><?xml version="1.0" encoding="utf-8"?>
<sst xmlns="http://schemas.openxmlformats.org/spreadsheetml/2006/main" count="493" uniqueCount="255">
  <si>
    <t/>
  </si>
  <si>
    <t>INSTRUCTIONS</t>
  </si>
  <si>
    <t>Use SCORECARD worksheet to calculate SCORE and CLASSIFICATION RATING  for each project</t>
  </si>
  <si>
    <t>CODE</t>
  </si>
  <si>
    <t>CRITERIA</t>
  </si>
  <si>
    <t>RESPONSIBILITY</t>
  </si>
  <si>
    <t>DESIGN</t>
  </si>
  <si>
    <t xml:space="preserve"> VERIFICATION</t>
  </si>
  <si>
    <t>NEW ROADS</t>
  </si>
  <si>
    <t>UPGRADING ROADS</t>
  </si>
  <si>
    <t>SM</t>
  </si>
  <si>
    <t>SUSTAINABLE SITE PLANNING AND MANAGEMENT</t>
  </si>
  <si>
    <t>SM 1</t>
  </si>
  <si>
    <t>REQUIREMENTS FOR ROAD WORKS DESIGN</t>
  </si>
  <si>
    <t>MAX POINT</t>
  </si>
  <si>
    <t>Traffic Study</t>
  </si>
  <si>
    <t>CJ</t>
  </si>
  <si>
    <t>Site Investigation Data</t>
  </si>
  <si>
    <t>Flood records</t>
  </si>
  <si>
    <t>Response to public complaints or requests from public, local authority &amp; etc.</t>
  </si>
  <si>
    <t>Value Management (VM)</t>
  </si>
  <si>
    <t>Survey Drawing</t>
  </si>
  <si>
    <t>As built drawings</t>
  </si>
  <si>
    <t>Accident reports</t>
  </si>
  <si>
    <t>CSFJ</t>
  </si>
  <si>
    <t>Structure replacement (Bridge assessment report/ Inventory card)</t>
  </si>
  <si>
    <t>Forensic Report</t>
  </si>
  <si>
    <t>Pavement evaluation (testing &amp; report)</t>
  </si>
  <si>
    <t>SM 2</t>
  </si>
  <si>
    <t>ROAD ALIGNMENT</t>
  </si>
  <si>
    <t>Slope not more than 6 berms</t>
  </si>
  <si>
    <t xml:space="preserve">Cut slope not steeper than 1:1.5 or Rock slope not steeper than 4:1   </t>
  </si>
  <si>
    <t>CKG</t>
  </si>
  <si>
    <t>Fill slope not steeper  than 1:2</t>
  </si>
  <si>
    <t>Height of slope not more than 6m</t>
  </si>
  <si>
    <t>Maximum grade less than 7%</t>
  </si>
  <si>
    <t>No reclamation involved to existing water bodies</t>
  </si>
  <si>
    <t>Provide added uphill lane (climbing lane) where the length of critical grade exceeds 5%</t>
  </si>
  <si>
    <r>
      <t xml:space="preserve">Not in Sensitive Area
</t>
    </r>
    <r>
      <rPr>
        <b/>
        <sz val="22"/>
        <rFont val="Century Gothic"/>
        <family val="2"/>
        <scheme val="minor"/>
      </rPr>
      <t>OR</t>
    </r>
    <r>
      <rPr>
        <sz val="22"/>
        <rFont val="Century Gothic"/>
        <family val="2"/>
        <scheme val="minor"/>
      </rPr>
      <t xml:space="preserve">
Sensitive area with mitigation plan </t>
    </r>
  </si>
  <si>
    <t>CASKT</t>
  </si>
  <si>
    <t>SM 3</t>
  </si>
  <si>
    <t>SITE VEGETATION</t>
  </si>
  <si>
    <t>Use non-invasive plant species (example: grass/creeper)</t>
  </si>
  <si>
    <t>use native plant species</t>
  </si>
  <si>
    <t>use of grass/creeper for slope protection/unpaved shoulder</t>
  </si>
  <si>
    <t>Hydroseeding with Bio-degradable Erosion Control Blanket (BECB) on slope (example:  paddy  straw, coconut husk, rice husk etc.)</t>
  </si>
  <si>
    <t>Preservation of existing tree / vegetation</t>
  </si>
  <si>
    <t>SM 4</t>
  </si>
  <si>
    <t>NOISE MITIGATION PLAN</t>
  </si>
  <si>
    <t>Supply and install noise barrier including maintenance during the construction and defects liability period (for urban area / residential area)</t>
  </si>
  <si>
    <t>MAX POINT SM</t>
  </si>
  <si>
    <t>PT</t>
  </si>
  <si>
    <t>PAVEMENT TECHNOLOGIES</t>
  </si>
  <si>
    <t>PT 1</t>
  </si>
  <si>
    <t>EXISTING PAVEMENT EVALUATION</t>
  </si>
  <si>
    <t>Surface Condition Survey</t>
  </si>
  <si>
    <t xml:space="preserve">Coring &amp; Dynamic Cone Penetrometer test  </t>
  </si>
  <si>
    <t>Deflection test</t>
  </si>
  <si>
    <t>Trial pit &amp; Laboratory test</t>
  </si>
  <si>
    <t>Surface Regularity Test (International Roughness Index, IRI)</t>
  </si>
  <si>
    <t>PT 2</t>
  </si>
  <si>
    <t>PERMEABLE PAVEMENT</t>
  </si>
  <si>
    <t>Use of permeable (porous) pavement mix design with higher range of air void (18 -25%)</t>
  </si>
  <si>
    <r>
      <t>Pavement crossfall 2.5% and min unpaved shoulder to drain gradient 0.7%-4%</t>
    </r>
    <r>
      <rPr>
        <sz val="22"/>
        <color rgb="FF000000"/>
        <rFont val="Century Gothic"/>
        <family val="2"/>
        <scheme val="minor"/>
      </rPr>
      <t/>
    </r>
  </si>
  <si>
    <t>PT 3</t>
  </si>
  <si>
    <t>PAVEMENT PERFORMANCE TRACKING</t>
  </si>
  <si>
    <t>CFSJ</t>
  </si>
  <si>
    <t>PT 4</t>
  </si>
  <si>
    <t>LONG-LIFE PAVEMENT</t>
  </si>
  <si>
    <t>MAX POINT PT</t>
  </si>
  <si>
    <t>EW</t>
  </si>
  <si>
    <t>ENVIRONMENT &amp; WATER</t>
  </si>
  <si>
    <t>EW 1</t>
  </si>
  <si>
    <t>ENVIRONMENTAL MANAGEMENT SYSTEM</t>
  </si>
  <si>
    <t>EW 2</t>
  </si>
  <si>
    <t>STORMWATER MANAGEMENT</t>
  </si>
  <si>
    <t>Develop a stormwater management documents and drawing plans for the site using stormwater best management practices (BMP) for flow control in conformance to the Manual  Saliran Mesra Alam for Malaysia (MSMA) / MSMA 2nd Edition and EMS ISO 14001:2015. Demonstrate that the planned BMPs to conform to all applicable 5% above minimum flow control standards set by MSMA/MSMA 2nd Edition and EMS ISO 14001: 2015.</t>
  </si>
  <si>
    <t>CKAS</t>
  </si>
  <si>
    <t>MAX POINT EW</t>
  </si>
  <si>
    <t>AE</t>
  </si>
  <si>
    <t>ACCESS &amp; EQUITY</t>
  </si>
  <si>
    <t>AE 1</t>
  </si>
  <si>
    <t>SAFETY AUDIT</t>
  </si>
  <si>
    <t>Road Safety Audit (During Design Stage)</t>
  </si>
  <si>
    <t>Road Safety Audit (Construction Stage)</t>
  </si>
  <si>
    <t>Additional Audit For Traffic Management Safety Report During Construction</t>
  </si>
  <si>
    <t>Road Safety Audit (Operational Stage)</t>
  </si>
  <si>
    <t>MAX POINT AE</t>
  </si>
  <si>
    <t>CA</t>
  </si>
  <si>
    <t>CONSTRUCTION ACTIVITY</t>
  </si>
  <si>
    <t>CA 1</t>
  </si>
  <si>
    <t>REQUIREMENT FOR ROAD WORKS DESIGN</t>
  </si>
  <si>
    <t>CA 2</t>
  </si>
  <si>
    <t>OCCUPATIONAL HEALTH AND SAFETY MANAGEMENT SYSTEM</t>
  </si>
  <si>
    <t>OHSAS 18001:2007 or (latest version) certification for main contractor</t>
  </si>
  <si>
    <t>To provide site safety and health officer with certification by DOSH</t>
  </si>
  <si>
    <t>CA 3</t>
  </si>
  <si>
    <t>CONSTRUCTION WASTE MANAGEMENT PLAN</t>
  </si>
  <si>
    <t>Provide a designated location to segregate construction waste on-site</t>
  </si>
  <si>
    <t xml:space="preserve">Appoint the licensed contractor(s) to collect the construction waste </t>
  </si>
  <si>
    <t>CA 4</t>
  </si>
  <si>
    <t>TRAFFIC MANAGEMENT PLAN</t>
  </si>
  <si>
    <t>Create, establish and implement a formal traffic management plan during Design and road construction stage</t>
  </si>
  <si>
    <t>Provision of Traffic Management Officer in the contract document (BQ)</t>
  </si>
  <si>
    <t>Provision of third party auditor for Traffic Management Plan (TMP)</t>
  </si>
  <si>
    <t>CA 5</t>
  </si>
  <si>
    <t xml:space="preserve">SITE ROUTINE MAINTENANCE PLAN </t>
  </si>
  <si>
    <t xml:space="preserve">Create, establish, implement routine maintenanace for road project </t>
  </si>
  <si>
    <t>CA 6</t>
  </si>
  <si>
    <t>HOUSEKEEPING</t>
  </si>
  <si>
    <r>
      <t xml:space="preserve">Provision Housekeeping implementation in the contract document/ BQ
</t>
    </r>
    <r>
      <rPr>
        <b/>
        <sz val="22"/>
        <rFont val="Century Gothic"/>
        <family val="2"/>
        <scheme val="minor"/>
      </rPr>
      <t>OR</t>
    </r>
    <r>
      <rPr>
        <sz val="22"/>
        <rFont val="Century Gothic"/>
        <family val="2"/>
        <scheme val="minor"/>
      </rPr>
      <t xml:space="preserve">
Establish and implement housekeeping during construction </t>
    </r>
  </si>
  <si>
    <t>CA 7</t>
  </si>
  <si>
    <t>CONSTRUCTION SUSTAINABILITY</t>
  </si>
  <si>
    <t>Perform scheduled maintenance of construction machineries</t>
  </si>
  <si>
    <t>Provision of ESCP and Environmental Monitoring Report (EMR) – (eg. Water/ Air/ Noise Quality ) in the contract</t>
  </si>
  <si>
    <t>MAX POINT CA</t>
  </si>
  <si>
    <t>MR</t>
  </si>
  <si>
    <t>MATERIAL &amp; RESOURCES</t>
  </si>
  <si>
    <t>MR 1</t>
  </si>
  <si>
    <t>MATERIAL REUSE</t>
  </si>
  <si>
    <t xml:space="preserve">Reuse of existing material other than pavement materials </t>
  </si>
  <si>
    <t>Earthwork balance</t>
  </si>
  <si>
    <t>To use reusable formwork for structure (eg: steel/ fiber formwork)</t>
  </si>
  <si>
    <t>MR 2</t>
  </si>
  <si>
    <t xml:space="preserve">GREEN PRODUCT </t>
  </si>
  <si>
    <t>Green Products Scoring System (GPSS) of 70% - 100%</t>
  </si>
  <si>
    <t>Green Products Scoring System (GPSS) of 50% - 69%</t>
  </si>
  <si>
    <t>Green Products Scoring System (GPSS) of 40% - 49%</t>
  </si>
  <si>
    <t>MR 3</t>
  </si>
  <si>
    <t>ROAD INVENTORIES</t>
  </si>
  <si>
    <t xml:space="preserve">Provide established master inventory of  road asset / warranty of material/product of existing road </t>
  </si>
  <si>
    <t>MR 4</t>
  </si>
  <si>
    <t>EFFICIENT ROAD LIGHTINGS</t>
  </si>
  <si>
    <t>CKE</t>
  </si>
  <si>
    <t>TOTAL CORE POINT</t>
  </si>
  <si>
    <t>EC</t>
  </si>
  <si>
    <t>ELECTIVE CRITERIAS</t>
  </si>
  <si>
    <t>SM 5 - EC</t>
  </si>
  <si>
    <t>SERVICES FOR DISABLED USERS</t>
  </si>
  <si>
    <t>Crossing for disabled users with noise making devices installed</t>
  </si>
  <si>
    <t>Walkway access for disabled users by providing sidewalks sloped for easy access</t>
  </si>
  <si>
    <t>SM 6 - EC</t>
  </si>
  <si>
    <t>NOISE CONTROL</t>
  </si>
  <si>
    <t>The pavement mix design  by using quiet pavement</t>
  </si>
  <si>
    <t xml:space="preserve">Buffer Zone </t>
  </si>
  <si>
    <t>EW 3 - EC</t>
  </si>
  <si>
    <t>ECOLOGICAL CONNECTIVITY</t>
  </si>
  <si>
    <t>AE 2 - EC</t>
  </si>
  <si>
    <t>SCENIC VIEWS</t>
  </si>
  <si>
    <t>Provide designated parking area for road user to stop and experience the scenic views at strategic location.</t>
  </si>
  <si>
    <t>AE 3 - EC</t>
  </si>
  <si>
    <t>PEDESTRIAN ACCESS</t>
  </si>
  <si>
    <t>Zebra Crossing or Signalised Pedestrian Crossing  and Refuge Island</t>
  </si>
  <si>
    <t>Overhead Pedestrian Bridge</t>
  </si>
  <si>
    <t>Sidewalk / Walkway and Raised Crosswalk</t>
  </si>
  <si>
    <t>Covered walkway</t>
  </si>
  <si>
    <t>AE 4 - EC</t>
  </si>
  <si>
    <t>MOTORCYCLE LANE</t>
  </si>
  <si>
    <t>Paved shoulder, non-exclusive motorcycle lane and end treatment at junction</t>
  </si>
  <si>
    <t>Exclusive motorcycle lane</t>
  </si>
  <si>
    <t>Overhead motorcycle bridge</t>
  </si>
  <si>
    <t>Motorcycle shelter</t>
  </si>
  <si>
    <t>AE 5 - EC</t>
  </si>
  <si>
    <t>REST AREA</t>
  </si>
  <si>
    <t xml:space="preserve">Provide or maintain existing rest area facilities along the road </t>
  </si>
  <si>
    <t>AE 6 - EC</t>
  </si>
  <si>
    <t>BICYCLE ASSESS</t>
  </si>
  <si>
    <t>TOTAL ELECTIVE POINT</t>
  </si>
  <si>
    <t>IN</t>
  </si>
  <si>
    <t>INNOVATION</t>
  </si>
  <si>
    <t>IN 1</t>
  </si>
  <si>
    <t>ANY RELATED INNOVATION</t>
  </si>
  <si>
    <t>Come up with an idea for a design or construction best practice for road that is not currently included in Manual pH JKR and is more sustainable than standard or conventional practices</t>
  </si>
  <si>
    <t>ANY</t>
  </si>
  <si>
    <t>MAX POINT ELECTIVE</t>
  </si>
  <si>
    <t>PROJECT NAME</t>
  </si>
  <si>
    <t>TARGET</t>
  </si>
  <si>
    <t>TARGET POINT</t>
  </si>
  <si>
    <t>NA</t>
  </si>
  <si>
    <t>VERIFICATION</t>
  </si>
  <si>
    <t>DEDUCT NA POINT</t>
  </si>
  <si>
    <t>REG. NO.</t>
  </si>
  <si>
    <t>DATE OF ASSESSMENT</t>
  </si>
  <si>
    <t>PROJECT TYPE</t>
  </si>
  <si>
    <t>TOTAL POINTS (CORE)</t>
  </si>
  <si>
    <t>CONSTRUCTION ACTIVITIES</t>
  </si>
  <si>
    <t>MATERIAL AND RESOURCES</t>
  </si>
  <si>
    <t>INOVATION</t>
  </si>
  <si>
    <t>DESIGN ASSESSMENT:</t>
  </si>
  <si>
    <t>TOTAL INNOVATION POINT</t>
  </si>
  <si>
    <t xml:space="preserve">The total points accumulated will be automatically calculated. </t>
  </si>
  <si>
    <r>
      <t xml:space="preserve">Select type of project: </t>
    </r>
    <r>
      <rPr>
        <b/>
        <sz val="11"/>
        <rFont val="Century Gothic"/>
        <family val="2"/>
        <scheme val="minor"/>
      </rPr>
      <t>"NEW ROADS"</t>
    </r>
    <r>
      <rPr>
        <sz val="11"/>
        <rFont val="Century Gothic"/>
        <family val="2"/>
        <scheme val="minor"/>
      </rPr>
      <t xml:space="preserve"> or </t>
    </r>
    <r>
      <rPr>
        <b/>
        <sz val="11"/>
        <rFont val="Century Gothic"/>
        <family val="2"/>
        <scheme val="minor"/>
      </rPr>
      <t>"UPGRADING ROADS"</t>
    </r>
    <r>
      <rPr>
        <sz val="11"/>
        <rFont val="Century Gothic"/>
        <family val="2"/>
        <scheme val="minor"/>
      </rPr>
      <t>. Maximum points will be allocated according to the type of project selected.</t>
    </r>
  </si>
  <si>
    <r>
      <t xml:space="preserve">Core criteria which is not mandatory and not applicable to the project may select </t>
    </r>
    <r>
      <rPr>
        <b/>
        <sz val="11"/>
        <rFont val="Century Gothic"/>
        <family val="2"/>
        <scheme val="minor"/>
      </rPr>
      <t xml:space="preserve">"NA" </t>
    </r>
    <r>
      <rPr>
        <sz val="11"/>
        <rFont val="Century Gothic"/>
        <family val="2"/>
        <scheme val="minor"/>
      </rPr>
      <t>as target point. Point will be autamatically deducted from the total maximum core point.</t>
    </r>
  </si>
  <si>
    <r>
      <t xml:space="preserve">Mandatory core criteria will not have option to select </t>
    </r>
    <r>
      <rPr>
        <b/>
        <sz val="11"/>
        <rFont val="Century Gothic"/>
        <family val="2"/>
        <scheme val="minor"/>
      </rPr>
      <t>"NA"</t>
    </r>
    <r>
      <rPr>
        <sz val="11"/>
        <rFont val="Century Gothic"/>
        <family val="2"/>
        <scheme val="minor"/>
      </rPr>
      <t xml:space="preserve"> as target point. Choose </t>
    </r>
    <r>
      <rPr>
        <b/>
        <sz val="11"/>
        <rFont val="Century Gothic"/>
        <family val="2"/>
        <scheme val="minor"/>
      </rPr>
      <t>"0"</t>
    </r>
    <r>
      <rPr>
        <sz val="11"/>
        <rFont val="Century Gothic"/>
        <family val="2"/>
        <scheme val="minor"/>
      </rPr>
      <t xml:space="preserve"> if criteria not fulfilled. </t>
    </r>
  </si>
  <si>
    <t>ASSESSMENT</t>
  </si>
  <si>
    <t>SUB TOTAL MR POINT</t>
  </si>
  <si>
    <t>SUB TOTAL CA POINT</t>
  </si>
  <si>
    <t>SUB TOTAL AE POINT</t>
  </si>
  <si>
    <t>SUB TOTAL EW POINT</t>
  </si>
  <si>
    <t>SUB TOTAL PT POINT</t>
  </si>
  <si>
    <t>SUB TOTAL SM POINT</t>
  </si>
  <si>
    <t>ELECTIVE CRITERIA</t>
  </si>
  <si>
    <t>TOTAL CORE POINTS</t>
  </si>
  <si>
    <t>TOTAL ELECTIVE &amp; INNOVATION POINTS</t>
  </si>
  <si>
    <t>TOTAL SCORE (%)</t>
  </si>
  <si>
    <t>Classification rating are based on the final score as follows:</t>
  </si>
  <si>
    <t>Final Score for the assessment are based on the following formula:</t>
  </si>
  <si>
    <t xml:space="preserve">Facilitator need to make sure that target point are selected for all criteria and to make sure that completed submittal documents are submitted together with this scorecard for assessment purpose. </t>
  </si>
  <si>
    <r>
      <t xml:space="preserve">Point under </t>
    </r>
    <r>
      <rPr>
        <b/>
        <sz val="11"/>
        <rFont val="Century Gothic"/>
        <family val="2"/>
        <scheme val="minor"/>
      </rPr>
      <t>ASSESSMENT</t>
    </r>
    <r>
      <rPr>
        <sz val="11"/>
        <rFont val="Century Gothic"/>
        <family val="2"/>
        <scheme val="minor"/>
      </rPr>
      <t xml:space="preserve"> will be given by the panel of pH Assessor according to the submittal documents.</t>
    </r>
  </si>
  <si>
    <t>pH JKR RATING</t>
  </si>
  <si>
    <t>DESIGN ASSESSMENT SUMMARY</t>
  </si>
  <si>
    <t>MAX</t>
  </si>
  <si>
    <r>
      <t xml:space="preserve">Insert </t>
    </r>
    <r>
      <rPr>
        <b/>
        <sz val="11"/>
        <rFont val="Century Gothic"/>
        <family val="2"/>
        <scheme val="minor"/>
      </rPr>
      <t xml:space="preserve">TARGET </t>
    </r>
    <r>
      <rPr>
        <sz val="11"/>
        <rFont val="Century Gothic"/>
        <family val="2"/>
        <scheme val="minor"/>
      </rPr>
      <t xml:space="preserve">point for each criteria (from drop down selection) under </t>
    </r>
    <r>
      <rPr>
        <sz val="11"/>
        <color theme="9"/>
        <rFont val="Century Gothic"/>
        <family val="2"/>
        <scheme val="minor"/>
      </rPr>
      <t>"</t>
    </r>
    <r>
      <rPr>
        <b/>
        <sz val="11"/>
        <color theme="9"/>
        <rFont val="Century Gothic"/>
        <family val="2"/>
        <scheme val="minor"/>
      </rPr>
      <t xml:space="preserve">VERIFICATION" </t>
    </r>
    <r>
      <rPr>
        <sz val="11"/>
        <rFont val="Century Gothic"/>
        <family val="2"/>
        <scheme val="minor"/>
      </rPr>
      <t>tab.</t>
    </r>
  </si>
  <si>
    <r>
      <t xml:space="preserve">Point under </t>
    </r>
    <r>
      <rPr>
        <b/>
        <sz val="11"/>
        <rFont val="Century Gothic"/>
        <family val="2"/>
        <scheme val="minor"/>
      </rPr>
      <t>ASSESSMENT</t>
    </r>
    <r>
      <rPr>
        <sz val="11"/>
        <rFont val="Century Gothic"/>
        <family val="2"/>
        <scheme val="minor"/>
      </rPr>
      <t xml:space="preserve"> will be given by the panel of pH Assessor according to assessment on site and proof of implementation.</t>
    </r>
  </si>
  <si>
    <t xml:space="preserve">Facilitator need to make sure that target point are selected for all criteria in the scorecard. </t>
  </si>
  <si>
    <t xml:space="preserve">Instructions for Design Assessment:  </t>
  </si>
  <si>
    <t>Instructions For Scoring Verification:</t>
  </si>
  <si>
    <t>TARGET SUMMARY</t>
  </si>
  <si>
    <t>SCORING VERIFICATION SUMMARY</t>
  </si>
  <si>
    <t>Date:</t>
  </si>
  <si>
    <t>ASSESSMENT POINT</t>
  </si>
  <si>
    <t>SCORE SUMMARY</t>
  </si>
  <si>
    <t>Signature:</t>
  </si>
  <si>
    <t>Create, establish, implement and maintain a formal construction waste management plan during road construction</t>
  </si>
  <si>
    <t>Provision of Waste Management Plan in the contract (BQ)</t>
  </si>
  <si>
    <t>Use Green Product Scoring System (GPSS)</t>
  </si>
  <si>
    <r>
      <t xml:space="preserve">Provide dedicated wildlife crossing structures and protective fencing as determined by Environmental Impact Assessment (EIA) report 
</t>
    </r>
    <r>
      <rPr>
        <b/>
        <sz val="22"/>
        <rFont val="Century Gothic"/>
        <family val="2"/>
        <scheme val="minor"/>
      </rPr>
      <t xml:space="preserve">OR
</t>
    </r>
    <r>
      <rPr>
        <sz val="22"/>
        <rFont val="Century Gothic"/>
        <family val="2"/>
        <scheme val="minor"/>
      </rPr>
      <t>Provide sound barrier at sensitive area for wildlife</t>
    </r>
  </si>
  <si>
    <t>Noise barrier shall be provided in sensitive areas such as housing situated beside busy roads or highways, schools and hospitals</t>
  </si>
  <si>
    <t>Tac tile on the pedestrian pathway and access for disabled users</t>
  </si>
  <si>
    <t>All systems should be designed to use energy efficient road lightings, while complying to standard and specification for road lightings (eg. MS 825 part 1:2007)</t>
  </si>
  <si>
    <t>Provide updated master inventory of road asset / warranty of material/product after completion of road works</t>
  </si>
  <si>
    <t>Reuse at a minimum 30% of existing pavement materials by estimated volume</t>
  </si>
  <si>
    <t>Use high performance machineries with low fuel consumption and low air emission</t>
  </si>
  <si>
    <t>Develop a stormwater management documents and drawing plans for the site using stormwater best management practices (BMP) for flow control in conformance to the Manual  Saliran Mesra Alam for Malaysia (MSMA) / MSMA 2nd Edition and EMS ISO 14001:2015. Demonstrate that the planned BMPs to conform to all applicable 5% above minimum flow control standards set by MSMA/MSMA 2nd Edition and EMS ISO 14001: 2015</t>
  </si>
  <si>
    <r>
      <t>Develop a stormwater management plan for the site using stormwater best management practices (BMP) for water quality control in conformance to the Stormwater Management Manual for Malaysia (MSMA) and EMS ISO 14001:</t>
    </r>
    <r>
      <rPr>
        <sz val="22"/>
        <color rgb="FFFF0000"/>
        <rFont val="Century Gothic"/>
        <family val="2"/>
        <scheme val="minor"/>
      </rPr>
      <t>2004</t>
    </r>
    <r>
      <rPr>
        <sz val="22"/>
        <rFont val="Century Gothic"/>
        <family val="2"/>
        <scheme val="minor"/>
      </rPr>
      <t xml:space="preserve">. Demonstrate that the planned BMPs to conform to all applicable 5% above minimum water quality standards set by MSMA and EMS ISO 14001: </t>
    </r>
    <r>
      <rPr>
        <sz val="22"/>
        <color rgb="FFFF0000"/>
        <rFont val="Century Gothic"/>
        <family val="2"/>
        <scheme val="minor"/>
      </rPr>
      <t>2004</t>
    </r>
  </si>
  <si>
    <r>
      <t xml:space="preserve">Provision of EPW in contract  (Design Stage) 
</t>
    </r>
    <r>
      <rPr>
        <sz val="22"/>
        <color rgb="FFFF0000"/>
        <rFont val="Century Gothic"/>
        <family val="2"/>
        <scheme val="minor"/>
      </rPr>
      <t>ISO 14001:2004</t>
    </r>
    <r>
      <rPr>
        <sz val="22"/>
        <rFont val="Century Gothic"/>
        <family val="2"/>
        <scheme val="minor"/>
      </rPr>
      <t xml:space="preserve"> certification for main contractor (Verification stage)</t>
    </r>
  </si>
  <si>
    <r>
      <t xml:space="preserve">Rigid Pavement &gt; 40 years design life
</t>
    </r>
    <r>
      <rPr>
        <b/>
        <sz val="22"/>
        <rFont val="Century Gothic"/>
        <family val="2"/>
        <scheme val="minor"/>
      </rPr>
      <t xml:space="preserve">OR
</t>
    </r>
    <r>
      <rPr>
        <sz val="22"/>
        <rFont val="Century Gothic"/>
        <family val="2"/>
        <scheme val="minor"/>
      </rPr>
      <t xml:space="preserve">Flexible Pavement &gt; 20 Years  design life
</t>
    </r>
    <r>
      <rPr>
        <b/>
        <sz val="22"/>
        <rFont val="Century Gothic"/>
        <family val="2"/>
        <scheme val="minor"/>
      </rPr>
      <t>OR</t>
    </r>
    <r>
      <rPr>
        <sz val="22"/>
        <rFont val="Century Gothic"/>
        <family val="2"/>
        <scheme val="minor"/>
      </rPr>
      <t xml:space="preserve">
To strengthen road based using soil stabilizer method</t>
    </r>
  </si>
  <si>
    <t>Drainability surface runoff by providing scupper drain with hinge grating or equivalent to  ensure no debris blockage and maintainability</t>
  </si>
  <si>
    <t>Pavement design is in accordance with a design procedure that is formally recognized, adopted and documented by the agency</t>
  </si>
  <si>
    <t>Use a process that allows construction quality measurements and long-term pavement performance measurements to be spatially located and correlated to one another
i. Construction quality measurements must be spatially located such that the location of the quality measurement is known
ii. Pavement condition measurements must be taken at least every 2 3 years (To be confirm) and must be spatially located to a specific portion of roadway or location within roadway
iii. An operational system, computer based or otherwise that is capable of storing construction quality measurements, pavement condition measurement and their spatial locations
iv. The designated system must be demonstrated in operation, be capable of updates and have written plans for its maintenance in perpetuity</t>
  </si>
  <si>
    <r>
      <t>Drainability of porous asphalt wearing course having a minimum thickness of 50mm shall not be less than 10 litre/minute through a discharge area of 54cm</t>
    </r>
    <r>
      <rPr>
        <vertAlign val="superscript"/>
        <sz val="22"/>
        <rFont val="Century Gothic"/>
        <family val="2"/>
        <scheme val="minor"/>
      </rPr>
      <t>2</t>
    </r>
  </si>
  <si>
    <t>To ensure using all machinery on site are low decibel  to minimize the amount of noise generated</t>
  </si>
  <si>
    <t>To ensure that all site equipment are in using low decibel  to control noise pollution</t>
  </si>
  <si>
    <t>Implement physical or constructed changes to the roadway structure, dimensions, or form that provide bicycle-only facilities with dedicated access (such as bicycle lane). Lanes shared with motorized vehicles do not meet this requirement</t>
  </si>
  <si>
    <t>Assessed by:</t>
  </si>
  <si>
    <t>Use bio-engineering techniques (example : vetiver grass, creeper and regeneration of natural plant species and material)</t>
  </si>
  <si>
    <t>Meet the requirements of Arahan Teknik Jalan 5/85 (Pindaan 2013): Manual for the structural design of flexible pavement</t>
  </si>
  <si>
    <t>MS ISO 9001: 2008 or (latest version) certification for main contractor</t>
  </si>
  <si>
    <t>Fiber Roll Netting using biodegradable material at site for erosion control (eg. Wooden dust, coconut fiber)</t>
  </si>
  <si>
    <r>
      <t xml:space="preserve">Mandatory core criteria will not have option to select </t>
    </r>
    <r>
      <rPr>
        <b/>
        <sz val="11"/>
        <rFont val="Century Gothic"/>
        <family val="2"/>
        <scheme val="minor"/>
      </rPr>
      <t>"NA"</t>
    </r>
    <r>
      <rPr>
        <sz val="11"/>
        <rFont val="Century Gothic"/>
        <family val="2"/>
        <scheme val="minor"/>
      </rPr>
      <t xml:space="preserve"> as target point. Choose </t>
    </r>
    <r>
      <rPr>
        <b/>
        <sz val="11"/>
        <rFont val="Century Gothic"/>
        <family val="2"/>
        <scheme val="minor"/>
      </rPr>
      <t>"0"</t>
    </r>
    <r>
      <rPr>
        <sz val="11"/>
        <rFont val="Century Gothic"/>
        <family val="2"/>
        <scheme val="minor"/>
      </rPr>
      <t xml:space="preserve"> if criteria is not fulfilled. </t>
    </r>
  </si>
  <si>
    <t>Final Score for the assessment and Classification rating  are similar in the Design Assessment.</t>
  </si>
  <si>
    <r>
      <t xml:space="preserve">Fill in the project name and Registration No. in </t>
    </r>
    <r>
      <rPr>
        <b/>
        <sz val="11"/>
        <color rgb="FF00B050"/>
        <rFont val="Century Gothic"/>
        <family val="2"/>
        <scheme val="minor"/>
      </rPr>
      <t>DESIGN</t>
    </r>
    <r>
      <rPr>
        <sz val="11"/>
        <rFont val="Century Gothic"/>
        <family val="2"/>
        <scheme val="minor"/>
      </rPr>
      <t xml:space="preserve"> tab for Design Assessment.</t>
    </r>
  </si>
  <si>
    <r>
      <t xml:space="preserve">Insert </t>
    </r>
    <r>
      <rPr>
        <b/>
        <sz val="11"/>
        <rFont val="Century Gothic"/>
        <family val="2"/>
        <scheme val="minor"/>
      </rPr>
      <t xml:space="preserve">TARGET </t>
    </r>
    <r>
      <rPr>
        <sz val="11"/>
        <rFont val="Century Gothic"/>
        <family val="2"/>
        <scheme val="minor"/>
      </rPr>
      <t xml:space="preserve">point for each criteria (from drop down selection / key in). </t>
    </r>
  </si>
  <si>
    <t>COMMENT BY ASSESSOR</t>
  </si>
  <si>
    <t>VERIFICATION ASSESSMENT: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</si>
</sst>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 numFmtId="168" formatCode="0."/>
  </numFmts>
  <fonts count="34" x14ac:knownFonts="1">
    <font>
      <sz val="11"/>
      <name val="Century Gothic"/>
      <family val="2"/>
      <scheme val="minor"/>
    </font>
    <font>
      <sz val="11"/>
      <color theme="1"/>
      <name val="Century Gothic"/>
      <family val="2"/>
      <scheme val="minor"/>
    </font>
    <font>
      <sz val="10"/>
      <name val="Century Gothic"/>
      <family val="2"/>
      <scheme val="minor"/>
    </font>
    <font>
      <sz val="20"/>
      <color theme="4" tint="-0.499984740745262"/>
      <name val="Corbel"/>
      <family val="2"/>
      <scheme val="major"/>
    </font>
    <font>
      <sz val="14"/>
      <color theme="3"/>
      <name val="Corbel"/>
      <family val="2"/>
      <scheme val="major"/>
    </font>
    <font>
      <b/>
      <sz val="11"/>
      <color theme="3"/>
      <name val="Century Gothic"/>
      <family val="2"/>
      <scheme val="minor"/>
    </font>
    <font>
      <b/>
      <sz val="11"/>
      <color theme="1"/>
      <name val="Century Gothic"/>
      <family val="2"/>
      <scheme val="minor"/>
    </font>
    <font>
      <sz val="11"/>
      <name val="Century Gothic"/>
      <family val="2"/>
      <scheme val="minor"/>
    </font>
    <font>
      <i/>
      <sz val="11"/>
      <color theme="1" tint="0.34998626667073579"/>
      <name val="Century Gothic"/>
      <family val="2"/>
      <scheme val="minor"/>
    </font>
    <font>
      <sz val="11"/>
      <color theme="3"/>
      <name val="Corbel"/>
      <family val="2"/>
      <scheme val="major"/>
    </font>
    <font>
      <b/>
      <sz val="11"/>
      <name val="Century Gothic"/>
      <family val="2"/>
      <scheme val="minor"/>
    </font>
    <font>
      <b/>
      <sz val="22"/>
      <name val="Century Gothic"/>
      <family val="2"/>
      <scheme val="minor"/>
    </font>
    <font>
      <sz val="22"/>
      <color theme="1"/>
      <name val="Century Gothic"/>
      <family val="2"/>
      <scheme val="minor"/>
    </font>
    <font>
      <sz val="22"/>
      <name val="Century Gothic"/>
      <family val="2"/>
      <scheme val="minor"/>
    </font>
    <font>
      <b/>
      <strike/>
      <sz val="22"/>
      <name val="Century Gothic"/>
      <family val="2"/>
      <scheme val="minor"/>
    </font>
    <font>
      <sz val="22"/>
      <color rgb="FF000000"/>
      <name val="Century Gothic"/>
      <family val="2"/>
      <scheme val="minor"/>
    </font>
    <font>
      <vertAlign val="superscript"/>
      <sz val="22"/>
      <name val="Century Gothic"/>
      <family val="2"/>
      <scheme val="minor"/>
    </font>
    <font>
      <b/>
      <strike/>
      <sz val="11"/>
      <name val="Century Gothic"/>
      <family val="2"/>
      <scheme val="minor"/>
    </font>
    <font>
      <sz val="10"/>
      <name val="Arial"/>
      <family val="2"/>
    </font>
    <font>
      <b/>
      <sz val="12"/>
      <color theme="1"/>
      <name val="Arial"/>
      <family val="2"/>
    </font>
    <font>
      <b/>
      <sz val="12"/>
      <color theme="1"/>
      <name val="Century Gothic"/>
      <family val="2"/>
      <scheme val="minor"/>
    </font>
    <font>
      <b/>
      <sz val="12"/>
      <name val="Century Gothic"/>
      <family val="2"/>
      <scheme val="minor"/>
    </font>
    <font>
      <sz val="11"/>
      <color theme="0"/>
      <name val="Century Gothic"/>
      <family val="2"/>
      <scheme val="minor"/>
    </font>
    <font>
      <b/>
      <sz val="12"/>
      <name val="Arial"/>
      <family val="2"/>
    </font>
    <font>
      <sz val="10"/>
      <color theme="1"/>
      <name val="Arial"/>
      <family val="2"/>
    </font>
    <font>
      <sz val="8"/>
      <color rgb="FF000000"/>
      <name val="Segoe UI"/>
      <family val="2"/>
    </font>
    <font>
      <sz val="8"/>
      <color theme="1"/>
      <name val="Arial"/>
      <family val="2"/>
    </font>
    <font>
      <sz val="11"/>
      <color theme="9"/>
      <name val="Century Gothic"/>
      <family val="2"/>
      <scheme val="minor"/>
    </font>
    <font>
      <b/>
      <sz val="11"/>
      <color theme="9"/>
      <name val="Century Gothic"/>
      <family val="2"/>
      <scheme val="minor"/>
    </font>
    <font>
      <b/>
      <sz val="16"/>
      <name val="Century Gothic"/>
      <family val="2"/>
      <scheme val="minor"/>
    </font>
    <font>
      <b/>
      <sz val="18"/>
      <name val="Century Gothic"/>
      <family val="2"/>
      <scheme val="minor"/>
    </font>
    <font>
      <sz val="22"/>
      <color rgb="FFFF0000"/>
      <name val="Century Gothic"/>
      <family val="2"/>
      <scheme val="minor"/>
    </font>
    <font>
      <b/>
      <u/>
      <sz val="11"/>
      <name val="Century Gothic"/>
      <family val="2"/>
      <scheme val="minor"/>
    </font>
    <font>
      <b/>
      <sz val="11"/>
      <color rgb="FF00B050"/>
      <name val="Century Gothic"/>
      <family val="2"/>
      <scheme val="minor"/>
    </font>
  </fonts>
  <fills count="19">
    <fill>
      <patternFill patternType="none"/>
    </fill>
    <fill>
      <patternFill patternType="gray125"/>
    </fill>
    <fill>
      <patternFill patternType="solid">
        <fgColor rgb="FFFFFFCC"/>
      </patternFill>
    </fill>
    <fill>
      <patternFill patternType="solid">
        <fgColor theme="9" tint="0.39997558519241921"/>
        <bgColor indexed="64"/>
      </patternFill>
    </fill>
    <fill>
      <patternFill patternType="solid">
        <fgColor theme="9"/>
        <bgColor indexed="64"/>
      </patternFill>
    </fill>
    <fill>
      <patternFill patternType="solid">
        <fgColor rgb="FFF8FAB8"/>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39997558519241921"/>
        <bgColor indexed="64"/>
      </patternFill>
    </fill>
  </fills>
  <borders count="54">
    <border>
      <left/>
      <right/>
      <top/>
      <bottom/>
      <diagonal/>
    </border>
    <border>
      <left/>
      <right/>
      <top/>
      <bottom style="thin">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tint="-0.24994659260841701"/>
      </bottom>
      <diagonal/>
    </border>
    <border>
      <left/>
      <right/>
      <top style="thin">
        <color theme="4" tint="-0.24994659260841701"/>
      </top>
      <bottom style="double">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s>
  <cellStyleXfs count="14">
    <xf numFmtId="0" fontId="0" fillId="0" borderId="0">
      <alignment wrapText="1"/>
    </xf>
    <xf numFmtId="0" fontId="3" fillId="0" borderId="1" applyNumberFormat="0" applyFill="0" applyProtection="0">
      <alignment horizontal="left"/>
    </xf>
    <xf numFmtId="0" fontId="4" fillId="0" borderId="0" applyNumberFormat="0" applyFill="0" applyProtection="0">
      <alignment horizontal="left"/>
    </xf>
    <xf numFmtId="167" fontId="7" fillId="0" borderId="0" applyFill="0" applyBorder="0" applyAlignment="0" applyProtection="0"/>
    <xf numFmtId="165" fontId="7" fillId="0" borderId="0" applyFill="0" applyBorder="0" applyAlignment="0" applyProtection="0"/>
    <xf numFmtId="166"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5" fillId="0" borderId="3" applyNumberFormat="0" applyFill="0" applyAlignment="0" applyProtection="0"/>
    <xf numFmtId="0" fontId="7" fillId="2" borderId="2" applyNumberFormat="0" applyAlignment="0" applyProtection="0"/>
    <xf numFmtId="0" fontId="8" fillId="0" borderId="0" applyNumberFormat="0" applyFill="0" applyBorder="0" applyAlignment="0" applyProtection="0"/>
    <xf numFmtId="0" fontId="6" fillId="0" borderId="4" applyNumberFormat="0" applyFill="0" applyAlignment="0" applyProtection="0"/>
    <xf numFmtId="0" fontId="5" fillId="0" borderId="0" applyNumberFormat="0" applyFill="0" applyBorder="0" applyAlignment="0" applyProtection="0"/>
    <xf numFmtId="0" fontId="18" fillId="0" borderId="0"/>
  </cellStyleXfs>
  <cellXfs count="453">
    <xf numFmtId="0" fontId="0" fillId="0" borderId="0" xfId="0">
      <alignment wrapText="1"/>
    </xf>
    <xf numFmtId="0" fontId="2" fillId="0" borderId="0" xfId="0" applyFont="1">
      <alignment wrapText="1"/>
    </xf>
    <xf numFmtId="0" fontId="0" fillId="0" borderId="0" xfId="0" applyFont="1">
      <alignment wrapText="1"/>
    </xf>
    <xf numFmtId="0" fontId="9" fillId="0" borderId="0" xfId="2" applyFont="1" applyAlignment="1">
      <alignment horizontal="left" vertical="center"/>
    </xf>
    <xf numFmtId="0" fontId="0" fillId="0" borderId="0" xfId="0" applyAlignment="1">
      <alignment vertical="center" wrapText="1"/>
    </xf>
    <xf numFmtId="0" fontId="0" fillId="0" borderId="0" xfId="0">
      <alignment wrapText="1"/>
    </xf>
    <xf numFmtId="0" fontId="0" fillId="0" borderId="0" xfId="0" applyAlignment="1">
      <alignment horizontal="center" wrapText="1"/>
    </xf>
    <xf numFmtId="0" fontId="12" fillId="0" borderId="0" xfId="0" applyFont="1" applyAlignment="1"/>
    <xf numFmtId="0" fontId="11" fillId="3" borderId="5" xfId="0" applyFont="1" applyFill="1" applyBorder="1" applyAlignment="1">
      <alignment horizontal="center" vertical="center" wrapText="1"/>
    </xf>
    <xf numFmtId="0" fontId="11" fillId="4" borderId="5"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6" xfId="0" applyFont="1" applyFill="1" applyBorder="1" applyAlignment="1">
      <alignment vertical="center" wrapText="1"/>
    </xf>
    <xf numFmtId="0" fontId="11" fillId="5" borderId="7" xfId="0" applyFont="1" applyFill="1" applyBorder="1" applyAlignment="1">
      <alignment horizontal="center" vertical="center" wrapText="1"/>
    </xf>
    <xf numFmtId="0" fontId="12" fillId="6" borderId="0" xfId="0" applyFont="1" applyFill="1" applyAlignment="1"/>
    <xf numFmtId="0" fontId="13" fillId="0" borderId="5" xfId="0" applyFont="1" applyFill="1" applyBorder="1" applyAlignment="1">
      <alignment horizontal="justify" vertical="center"/>
    </xf>
    <xf numFmtId="0" fontId="13" fillId="0" borderId="5" xfId="0" applyFont="1" applyFill="1" applyBorder="1" applyAlignment="1">
      <alignment horizontal="center" vertical="center" wrapText="1"/>
    </xf>
    <xf numFmtId="0" fontId="13" fillId="5" borderId="6" xfId="0" applyFont="1" applyFill="1" applyBorder="1" applyAlignment="1">
      <alignment vertical="center"/>
    </xf>
    <xf numFmtId="0" fontId="11" fillId="5" borderId="7" xfId="0" applyFont="1" applyFill="1" applyBorder="1" applyAlignment="1">
      <alignment horizontal="center" vertical="center"/>
    </xf>
    <xf numFmtId="0" fontId="13" fillId="0" borderId="5" xfId="0" applyFont="1" applyFill="1" applyBorder="1" applyAlignment="1">
      <alignment horizontal="justify" vertical="center" wrapText="1"/>
    </xf>
    <xf numFmtId="0" fontId="13" fillId="0" borderId="10" xfId="0" applyFont="1" applyFill="1" applyBorder="1" applyAlignment="1">
      <alignment vertical="center"/>
    </xf>
    <xf numFmtId="0" fontId="13" fillId="0" borderId="12" xfId="0" applyFont="1" applyFill="1" applyBorder="1" applyAlignment="1">
      <alignment vertical="center"/>
    </xf>
    <xf numFmtId="0" fontId="11" fillId="7" borderId="5" xfId="0" applyFont="1" applyFill="1" applyBorder="1" applyAlignment="1">
      <alignment horizontal="center" vertical="center" wrapText="1"/>
    </xf>
    <xf numFmtId="0" fontId="12" fillId="3" borderId="0" xfId="0" applyFont="1" applyFill="1" applyAlignment="1"/>
    <xf numFmtId="0" fontId="11" fillId="4" borderId="16" xfId="0" applyFont="1" applyFill="1" applyBorder="1" applyAlignment="1">
      <alignment horizontal="center" vertical="center"/>
    </xf>
    <xf numFmtId="0" fontId="13" fillId="0" borderId="5"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5" xfId="0" applyFont="1" applyBorder="1" applyAlignment="1" applyProtection="1">
      <alignment horizontal="center" vertical="center" wrapText="1"/>
    </xf>
    <xf numFmtId="0" fontId="11" fillId="5" borderId="8" xfId="0" applyFont="1" applyFill="1" applyBorder="1" applyAlignment="1">
      <alignment horizontal="center" vertical="center"/>
    </xf>
    <xf numFmtId="0" fontId="13" fillId="0" borderId="5" xfId="0" applyFont="1" applyBorder="1" applyAlignment="1">
      <alignment horizontal="justify" vertical="center" wrapText="1"/>
    </xf>
    <xf numFmtId="0" fontId="13" fillId="0" borderId="5" xfId="0" applyFont="1" applyBorder="1" applyAlignment="1">
      <alignment horizontal="center" vertical="center" wrapText="1"/>
    </xf>
    <xf numFmtId="0" fontId="13" fillId="0" borderId="5" xfId="0" applyFont="1" applyBorder="1" applyAlignment="1" applyProtection="1">
      <alignment horizontal="center" vertical="center"/>
    </xf>
    <xf numFmtId="0" fontId="13" fillId="0" borderId="11" xfId="0" applyFont="1" applyBorder="1" applyAlignment="1">
      <alignment horizontal="left" vertical="center" wrapText="1"/>
    </xf>
    <xf numFmtId="0" fontId="13" fillId="0" borderId="11" xfId="0" applyFont="1" applyBorder="1" applyAlignment="1" applyProtection="1">
      <alignment horizontal="center" vertical="center" wrapText="1"/>
    </xf>
    <xf numFmtId="0" fontId="11" fillId="4" borderId="17" xfId="0" applyFont="1" applyFill="1" applyBorder="1" applyAlignment="1">
      <alignment vertical="center"/>
    </xf>
    <xf numFmtId="0" fontId="11" fillId="4" borderId="18" xfId="0" applyFont="1" applyFill="1" applyBorder="1" applyAlignment="1">
      <alignment vertical="center" wrapText="1"/>
    </xf>
    <xf numFmtId="0" fontId="11" fillId="4" borderId="18" xfId="0" applyFont="1" applyFill="1" applyBorder="1" applyAlignment="1">
      <alignment vertical="center"/>
    </xf>
    <xf numFmtId="0" fontId="13" fillId="5" borderId="6"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5" xfId="0" applyFont="1" applyFill="1" applyBorder="1" applyAlignment="1">
      <alignment horizontal="left" vertical="center" wrapText="1"/>
    </xf>
    <xf numFmtId="0" fontId="13" fillId="0" borderId="5" xfId="0" applyFont="1" applyBorder="1" applyAlignment="1">
      <alignment horizontal="justify" vertical="center"/>
    </xf>
    <xf numFmtId="0" fontId="13" fillId="0" borderId="5" xfId="0" applyFont="1" applyFill="1" applyBorder="1" applyAlignment="1" applyProtection="1">
      <alignment horizontal="center" vertical="center" wrapText="1"/>
    </xf>
    <xf numFmtId="0" fontId="13" fillId="0" borderId="10" xfId="0" applyFont="1" applyFill="1" applyBorder="1" applyAlignment="1">
      <alignment horizontal="center"/>
    </xf>
    <xf numFmtId="0" fontId="13" fillId="0" borderId="11" xfId="0" applyFont="1" applyFill="1" applyBorder="1" applyAlignment="1">
      <alignment horizontal="center" vertical="center" wrapText="1"/>
    </xf>
    <xf numFmtId="0" fontId="13" fillId="5" borderId="7" xfId="0" applyFont="1" applyFill="1" applyBorder="1" applyAlignment="1">
      <alignment vertical="center"/>
    </xf>
    <xf numFmtId="0" fontId="13" fillId="0" borderId="0" xfId="0" applyFont="1" applyAlignment="1">
      <alignment vertical="center"/>
    </xf>
    <xf numFmtId="0" fontId="13" fillId="8" borderId="10" xfId="0" applyFont="1" applyFill="1" applyBorder="1" applyAlignment="1">
      <alignment horizontal="center" vertical="center"/>
    </xf>
    <xf numFmtId="0" fontId="13" fillId="8" borderId="5" xfId="0" applyFont="1" applyFill="1" applyBorder="1" applyAlignment="1">
      <alignment horizontal="justify" vertical="center" wrapText="1"/>
    </xf>
    <xf numFmtId="0" fontId="12" fillId="8" borderId="0" xfId="0" applyFont="1" applyFill="1" applyAlignment="1"/>
    <xf numFmtId="0" fontId="13" fillId="0" borderId="5" xfId="0" applyFont="1" applyBorder="1" applyAlignment="1">
      <alignment vertical="center" wrapText="1"/>
    </xf>
    <xf numFmtId="0" fontId="13" fillId="0" borderId="5" xfId="0" applyFont="1" applyBorder="1" applyAlignment="1">
      <alignment wrapText="1"/>
    </xf>
    <xf numFmtId="0" fontId="13" fillId="0" borderId="10" xfId="0" applyFont="1" applyFill="1" applyBorder="1" applyAlignment="1">
      <alignment horizontal="center" vertical="center"/>
    </xf>
    <xf numFmtId="0" fontId="13" fillId="0" borderId="8" xfId="0" applyFont="1" applyFill="1" applyBorder="1" applyAlignment="1">
      <alignment horizontal="justify" vertical="center"/>
    </xf>
    <xf numFmtId="0" fontId="13" fillId="0" borderId="8" xfId="0" applyFont="1" applyFill="1" applyBorder="1" applyAlignment="1">
      <alignment horizontal="left" vertical="center" wrapText="1"/>
    </xf>
    <xf numFmtId="0" fontId="13" fillId="0" borderId="0" xfId="0" applyFont="1" applyAlignment="1">
      <alignment horizontal="left" vertical="center" wrapText="1"/>
    </xf>
    <xf numFmtId="0" fontId="11" fillId="4" borderId="17" xfId="0" applyFont="1" applyFill="1" applyBorder="1" applyAlignment="1">
      <alignment vertical="center" wrapText="1"/>
    </xf>
    <xf numFmtId="0" fontId="13" fillId="0" borderId="0" xfId="0" applyFont="1" applyAlignment="1">
      <alignment vertical="center" wrapText="1"/>
    </xf>
    <xf numFmtId="0" fontId="13" fillId="0" borderId="19" xfId="0" applyFont="1" applyFill="1" applyBorder="1" applyAlignment="1">
      <alignment horizontal="center" vertical="center"/>
    </xf>
    <xf numFmtId="0" fontId="11" fillId="9" borderId="20" xfId="0" applyFont="1" applyFill="1" applyBorder="1" applyAlignment="1">
      <alignment horizontal="center" vertical="center" wrapText="1"/>
    </xf>
    <xf numFmtId="0" fontId="13" fillId="5" borderId="5" xfId="0" applyFont="1" applyFill="1" applyBorder="1" applyAlignment="1">
      <alignment horizontal="left" vertical="center"/>
    </xf>
    <xf numFmtId="0" fontId="11" fillId="5" borderId="5" xfId="0" applyFont="1" applyFill="1" applyBorder="1" applyAlignment="1">
      <alignment horizontal="center" vertical="center" wrapText="1"/>
    </xf>
    <xf numFmtId="0" fontId="13" fillId="0" borderId="21" xfId="0" applyFont="1" applyFill="1" applyBorder="1" applyAlignment="1">
      <alignment vertical="center"/>
    </xf>
    <xf numFmtId="0" fontId="13" fillId="5" borderId="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pplyProtection="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vertical="center" wrapText="1"/>
    </xf>
    <xf numFmtId="0" fontId="11" fillId="10" borderId="18" xfId="0" applyFont="1" applyFill="1" applyBorder="1" applyAlignment="1">
      <alignment vertical="center" wrapText="1"/>
    </xf>
    <xf numFmtId="0" fontId="13"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0" fillId="0" borderId="0" xfId="0" applyFont="1" applyAlignment="1">
      <alignment vertical="center" wrapText="1"/>
    </xf>
    <xf numFmtId="0" fontId="1" fillId="0" borderId="0" xfId="0" applyFont="1" applyFill="1" applyBorder="1" applyAlignment="1">
      <alignment vertical="center" wrapText="1"/>
    </xf>
    <xf numFmtId="0" fontId="0" fillId="0" borderId="5" xfId="0" applyFont="1" applyFill="1" applyBorder="1" applyAlignment="1">
      <alignment horizontal="justify" vertical="center"/>
    </xf>
    <xf numFmtId="0" fontId="0" fillId="0" borderId="10" xfId="0" applyFont="1" applyFill="1" applyBorder="1" applyAlignment="1">
      <alignment vertical="center"/>
    </xf>
    <xf numFmtId="0" fontId="0" fillId="0" borderId="12" xfId="0" applyFont="1" applyFill="1" applyBorder="1" applyAlignment="1">
      <alignment vertical="center"/>
    </xf>
    <xf numFmtId="0" fontId="0" fillId="0" borderId="5" xfId="0" applyFont="1" applyFill="1" applyBorder="1" applyAlignment="1">
      <alignment horizontal="left" vertical="center" wrapText="1"/>
    </xf>
    <xf numFmtId="0" fontId="0" fillId="0" borderId="19" xfId="0" applyFont="1" applyFill="1" applyBorder="1" applyAlignment="1">
      <alignment horizontal="center" vertical="center"/>
    </xf>
    <xf numFmtId="0" fontId="0" fillId="0" borderId="21" xfId="0" applyFont="1" applyFill="1" applyBorder="1" applyAlignment="1">
      <alignment vertical="center"/>
    </xf>
    <xf numFmtId="0" fontId="0" fillId="0" borderId="0" xfId="0" applyAlignment="1"/>
    <xf numFmtId="0" fontId="10" fillId="0" borderId="0" xfId="0" applyFont="1" applyAlignment="1"/>
    <xf numFmtId="0" fontId="11" fillId="0" borderId="11" xfId="0" applyFont="1" applyBorder="1" applyAlignment="1">
      <alignment horizontal="center" vertical="center" wrapText="1"/>
    </xf>
    <xf numFmtId="0" fontId="11" fillId="0" borderId="11" xfId="0" applyFont="1" applyBorder="1" applyAlignment="1" applyProtection="1">
      <alignment horizontal="center" vertical="center" wrapText="1"/>
    </xf>
    <xf numFmtId="0" fontId="20" fillId="0" borderId="0" xfId="0" applyFont="1" applyBorder="1" applyAlignment="1">
      <alignment horizontal="center" vertical="center"/>
    </xf>
    <xf numFmtId="0" fontId="19" fillId="0" borderId="0" xfId="13" applyFont="1" applyBorder="1" applyAlignment="1">
      <alignment horizontal="left" vertical="top"/>
    </xf>
    <xf numFmtId="0" fontId="19" fillId="0" borderId="0" xfId="13" applyFont="1" applyBorder="1" applyAlignment="1">
      <alignment horizontal="left" vertical="center" wrapText="1"/>
    </xf>
    <xf numFmtId="0" fontId="19" fillId="0" borderId="0" xfId="13" applyFont="1" applyBorder="1" applyAlignment="1">
      <alignment horizontal="left" vertical="center"/>
    </xf>
    <xf numFmtId="0" fontId="0" fillId="0" borderId="0" xfId="0" applyBorder="1">
      <alignment wrapText="1"/>
    </xf>
    <xf numFmtId="0" fontId="0" fillId="0" borderId="0" xfId="0">
      <alignment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xf>
    <xf numFmtId="0" fontId="0" fillId="0" borderId="0" xfId="0">
      <alignment wrapText="1"/>
    </xf>
    <xf numFmtId="0" fontId="19" fillId="0" borderId="0" xfId="13" applyFont="1" applyBorder="1" applyAlignment="1" applyProtection="1">
      <alignment vertical="center"/>
      <protection locked="0"/>
    </xf>
    <xf numFmtId="0" fontId="23" fillId="0" borderId="0" xfId="0" applyFont="1" applyBorder="1" applyAlignment="1"/>
    <xf numFmtId="0" fontId="0" fillId="0" borderId="0" xfId="0" applyFill="1">
      <alignment wrapText="1"/>
    </xf>
    <xf numFmtId="0" fontId="22" fillId="0" borderId="0" xfId="0" applyFont="1" applyFill="1" applyProtection="1">
      <alignment wrapText="1"/>
      <protection hidden="1"/>
    </xf>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5" fillId="0" borderId="0" xfId="12" applyAlignment="1">
      <alignment horizontal="center" vertical="top" wrapText="1"/>
    </xf>
    <xf numFmtId="0" fontId="10" fillId="0" borderId="0" xfId="0" applyFont="1" applyAlignment="1">
      <alignment vertical="top" wrapText="1"/>
    </xf>
    <xf numFmtId="0" fontId="0" fillId="12" borderId="0" xfId="0" applyFont="1" applyFill="1">
      <alignment wrapText="1"/>
    </xf>
    <xf numFmtId="0" fontId="1" fillId="12" borderId="0" xfId="0" applyFont="1" applyFill="1" applyBorder="1" applyAlignment="1">
      <alignment vertical="center" wrapText="1"/>
    </xf>
    <xf numFmtId="0" fontId="6" fillId="12" borderId="0" xfId="0" applyFont="1" applyFill="1" applyBorder="1" applyAlignment="1">
      <alignment horizontal="center" vertical="center" wrapText="1"/>
    </xf>
    <xf numFmtId="0" fontId="6" fillId="12" borderId="0" xfId="0" applyFont="1" applyFill="1" applyBorder="1" applyAlignment="1">
      <alignment vertical="center" wrapText="1"/>
    </xf>
    <xf numFmtId="0" fontId="1" fillId="12" borderId="0" xfId="0" applyFont="1" applyFill="1" applyBorder="1" applyAlignment="1">
      <alignment horizontal="right" vertical="center" wrapText="1"/>
    </xf>
    <xf numFmtId="0" fontId="0" fillId="0" borderId="6"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9" borderId="16" xfId="0" applyFont="1" applyFill="1" applyBorder="1" applyAlignment="1">
      <alignment horizontal="center" vertical="center"/>
    </xf>
    <xf numFmtId="0" fontId="0" fillId="16" borderId="9" xfId="0" applyFont="1" applyFill="1" applyBorder="1" applyAlignment="1">
      <alignment horizontal="center" vertical="center"/>
    </xf>
    <xf numFmtId="0" fontId="21" fillId="0" borderId="9" xfId="13" applyFont="1" applyBorder="1" applyAlignment="1">
      <alignment horizontal="center" vertical="center" wrapText="1"/>
    </xf>
    <xf numFmtId="0" fontId="10" fillId="0" borderId="0" xfId="0" applyFont="1" applyAlignment="1">
      <alignment horizontal="right" vertical="center"/>
    </xf>
    <xf numFmtId="0" fontId="10" fillId="0" borderId="0" xfId="0" applyFont="1" applyAlignment="1">
      <alignment vertical="center"/>
    </xf>
    <xf numFmtId="0" fontId="0" fillId="16" borderId="39" xfId="0" applyFont="1" applyFill="1" applyBorder="1" applyAlignment="1">
      <alignment horizontal="center" vertical="center" wrapText="1"/>
    </xf>
    <xf numFmtId="0" fontId="10" fillId="11" borderId="5" xfId="0" applyFont="1" applyFill="1" applyBorder="1" applyAlignment="1">
      <alignment horizontal="center" vertical="center" wrapText="1"/>
    </xf>
    <xf numFmtId="1" fontId="20" fillId="0" borderId="0" xfId="0" applyNumberFormat="1" applyFont="1" applyFill="1" applyBorder="1" applyAlignment="1">
      <alignment horizontal="center" vertical="center" wrapText="1"/>
    </xf>
    <xf numFmtId="0" fontId="0" fillId="0" borderId="0" xfId="0" applyFill="1" applyBorder="1">
      <alignment wrapText="1"/>
    </xf>
    <xf numFmtId="0" fontId="0" fillId="0" borderId="0" xfId="0" applyFont="1" applyFill="1">
      <alignment wrapText="1"/>
    </xf>
    <xf numFmtId="168" fontId="21" fillId="0" borderId="6" xfId="13" applyNumberFormat="1" applyFont="1" applyBorder="1" applyAlignment="1">
      <alignment vertical="center" wrapText="1"/>
    </xf>
    <xf numFmtId="1" fontId="21" fillId="15" borderId="9" xfId="13" applyNumberFormat="1" applyFont="1" applyFill="1" applyBorder="1" applyAlignment="1">
      <alignment horizontal="center" vertical="center" wrapText="1"/>
    </xf>
    <xf numFmtId="1" fontId="21" fillId="15" borderId="40" xfId="13" applyNumberFormat="1" applyFont="1" applyFill="1" applyBorder="1" applyAlignment="1">
      <alignment horizontal="center" vertical="center" wrapText="1"/>
    </xf>
    <xf numFmtId="1" fontId="20" fillId="14" borderId="15" xfId="0" applyNumberFormat="1" applyFont="1" applyFill="1" applyBorder="1" applyAlignment="1">
      <alignment horizontal="center" vertical="center" wrapText="1"/>
    </xf>
    <xf numFmtId="1" fontId="20" fillId="14" borderId="40" xfId="0" applyNumberFormat="1" applyFont="1" applyFill="1" applyBorder="1" applyAlignment="1">
      <alignment horizontal="center" vertical="center" wrapText="1"/>
    </xf>
    <xf numFmtId="0" fontId="24" fillId="0" borderId="0" xfId="13" applyFont="1" applyBorder="1" applyAlignment="1" applyProtection="1">
      <alignment horizontal="left" vertical="center"/>
      <protection locked="0"/>
    </xf>
    <xf numFmtId="0" fontId="0" fillId="0" borderId="0" xfId="0">
      <alignment wrapText="1"/>
    </xf>
    <xf numFmtId="0" fontId="0" fillId="0" borderId="0" xfId="0">
      <alignment wrapText="1"/>
    </xf>
    <xf numFmtId="0" fontId="20" fillId="0" borderId="27" xfId="0" applyFont="1" applyBorder="1" applyAlignment="1">
      <alignment horizontal="center" vertical="center"/>
    </xf>
    <xf numFmtId="1" fontId="21" fillId="15" borderId="31" xfId="13" applyNumberFormat="1" applyFont="1" applyFill="1" applyBorder="1" applyAlignment="1">
      <alignment horizontal="center" vertical="center" wrapText="1"/>
    </xf>
    <xf numFmtId="1" fontId="21" fillId="15" borderId="30" xfId="13" applyNumberFormat="1" applyFont="1" applyFill="1" applyBorder="1" applyAlignment="1">
      <alignment horizontal="center" vertical="center" wrapText="1"/>
    </xf>
    <xf numFmtId="1" fontId="20" fillId="14" borderId="35" xfId="0" applyNumberFormat="1" applyFont="1" applyFill="1" applyBorder="1" applyAlignment="1">
      <alignment horizontal="center" vertical="center" wrapText="1"/>
    </xf>
    <xf numFmtId="1" fontId="21" fillId="11" borderId="9" xfId="13" applyNumberFormat="1" applyFont="1" applyFill="1" applyBorder="1" applyAlignment="1">
      <alignment horizontal="center" vertical="center" wrapText="1"/>
    </xf>
    <xf numFmtId="1" fontId="21" fillId="11" borderId="31" xfId="13" applyNumberFormat="1" applyFont="1" applyFill="1" applyBorder="1" applyAlignment="1">
      <alignment horizontal="center" vertical="center" wrapText="1"/>
    </xf>
    <xf numFmtId="1" fontId="21" fillId="11" borderId="40" xfId="13" applyNumberFormat="1" applyFont="1" applyFill="1" applyBorder="1" applyAlignment="1">
      <alignment horizontal="center" vertical="center" wrapText="1"/>
    </xf>
    <xf numFmtId="1" fontId="21" fillId="11" borderId="30" xfId="13" applyNumberFormat="1" applyFont="1" applyFill="1" applyBorder="1" applyAlignment="1">
      <alignment horizontal="center" vertical="center" wrapText="1"/>
    </xf>
    <xf numFmtId="1" fontId="20" fillId="10" borderId="15" xfId="0" applyNumberFormat="1" applyFont="1" applyFill="1" applyBorder="1" applyAlignment="1">
      <alignment horizontal="center" vertical="center" wrapText="1"/>
    </xf>
    <xf numFmtId="1" fontId="20" fillId="10" borderId="35" xfId="0" applyNumberFormat="1" applyFont="1" applyFill="1" applyBorder="1" applyAlignment="1">
      <alignment horizontal="center" vertical="center" wrapText="1"/>
    </xf>
    <xf numFmtId="1" fontId="20" fillId="10" borderId="40" xfId="0" applyNumberFormat="1" applyFont="1" applyFill="1" applyBorder="1" applyAlignment="1">
      <alignment horizontal="center" vertical="center" wrapText="1"/>
    </xf>
    <xf numFmtId="0" fontId="23" fillId="0" borderId="0" xfId="0" applyFont="1" applyBorder="1" applyAlignment="1">
      <alignment vertical="center"/>
    </xf>
    <xf numFmtId="0" fontId="20" fillId="10" borderId="10"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21" fillId="0" borderId="16" xfId="13" applyFont="1" applyBorder="1" applyAlignment="1">
      <alignment horizontal="center" vertical="center" wrapText="1"/>
    </xf>
    <xf numFmtId="168" fontId="21" fillId="0" borderId="17" xfId="13" applyNumberFormat="1" applyFont="1" applyBorder="1" applyAlignment="1">
      <alignment vertical="center" wrapText="1"/>
    </xf>
    <xf numFmtId="1" fontId="20" fillId="11" borderId="16" xfId="0" applyNumberFormat="1" applyFont="1" applyFill="1" applyBorder="1" applyAlignment="1">
      <alignment horizontal="center" vertical="center" wrapText="1"/>
    </xf>
    <xf numFmtId="1" fontId="20" fillId="11" borderId="46" xfId="0" applyNumberFormat="1" applyFont="1" applyFill="1" applyBorder="1" applyAlignment="1">
      <alignment horizontal="center" vertical="center" wrapText="1"/>
    </xf>
    <xf numFmtId="0" fontId="21" fillId="0" borderId="40" xfId="13" applyFont="1" applyBorder="1" applyAlignment="1">
      <alignment horizontal="center" vertical="center" wrapText="1"/>
    </xf>
    <xf numFmtId="168" fontId="21" fillId="0" borderId="25" xfId="13" applyNumberFormat="1" applyFont="1" applyBorder="1" applyAlignment="1">
      <alignment vertical="center" wrapText="1"/>
    </xf>
    <xf numFmtId="0" fontId="21" fillId="0" borderId="39" xfId="13" applyFont="1" applyBorder="1" applyAlignment="1">
      <alignment horizontal="center" vertical="center" wrapText="1"/>
    </xf>
    <xf numFmtId="0" fontId="21" fillId="0" borderId="19" xfId="13" applyFont="1" applyBorder="1" applyAlignment="1">
      <alignment horizontal="center" vertical="center" wrapText="1"/>
    </xf>
    <xf numFmtId="0" fontId="20" fillId="14" borderId="10" xfId="0" applyFont="1" applyFill="1" applyBorder="1" applyAlignment="1">
      <alignment horizontal="center" vertical="center" wrapText="1"/>
    </xf>
    <xf numFmtId="0" fontId="20" fillId="14" borderId="32" xfId="0" applyFont="1" applyFill="1" applyBorder="1" applyAlignment="1">
      <alignment horizontal="center" vertical="center" wrapText="1"/>
    </xf>
    <xf numFmtId="1" fontId="20" fillId="15" borderId="16" xfId="0" applyNumberFormat="1" applyFont="1" applyFill="1" applyBorder="1" applyAlignment="1">
      <alignment horizontal="center" vertical="center" wrapText="1"/>
    </xf>
    <xf numFmtId="1" fontId="20" fillId="15" borderId="46" xfId="0" applyNumberFormat="1" applyFont="1" applyFill="1" applyBorder="1" applyAlignment="1">
      <alignment horizontal="center" vertical="center" wrapText="1"/>
    </xf>
    <xf numFmtId="0" fontId="0" fillId="0" borderId="0" xfId="0" applyFill="1" applyBorder="1" applyAlignment="1"/>
    <xf numFmtId="0" fontId="0" fillId="0" borderId="5" xfId="0" applyFont="1" applyFill="1" applyBorder="1" applyAlignment="1" applyProtection="1">
      <alignment horizontal="center" vertical="center" wrapText="1"/>
      <protection locked="0"/>
    </xf>
    <xf numFmtId="14" fontId="26" fillId="0" borderId="0" xfId="13" applyNumberFormat="1" applyFont="1" applyBorder="1" applyAlignment="1" applyProtection="1">
      <alignment horizontal="left" vertical="center"/>
    </xf>
    <xf numFmtId="0" fontId="10" fillId="13" borderId="31" xfId="0" applyFont="1" applyFill="1" applyBorder="1" applyAlignment="1">
      <alignment horizontal="center" vertical="center" wrapText="1"/>
    </xf>
    <xf numFmtId="0" fontId="0" fillId="0" borderId="31" xfId="0" applyFont="1" applyFill="1" applyBorder="1" applyAlignment="1" applyProtection="1">
      <alignment horizontal="center" vertical="center" wrapText="1"/>
      <protection locked="0"/>
    </xf>
    <xf numFmtId="0" fontId="19" fillId="0" borderId="14" xfId="13" applyFont="1" applyBorder="1" applyAlignment="1" applyProtection="1">
      <alignment horizontal="left" vertical="center"/>
    </xf>
    <xf numFmtId="0" fontId="22" fillId="0" borderId="0" xfId="0" applyFont="1" applyFill="1" applyAlignment="1" applyProtection="1">
      <alignment wrapText="1"/>
      <protection hidden="1"/>
    </xf>
    <xf numFmtId="0" fontId="0" fillId="0" borderId="5" xfId="0" applyBorder="1" applyAlignment="1" applyProtection="1">
      <protection locked="0"/>
    </xf>
    <xf numFmtId="1" fontId="20" fillId="0" borderId="27" xfId="0" applyNumberFormat="1" applyFont="1" applyFill="1" applyBorder="1" applyAlignment="1">
      <alignment horizontal="center" vertical="center"/>
    </xf>
    <xf numFmtId="9" fontId="20" fillId="0" borderId="39" xfId="0" applyNumberFormat="1" applyFont="1" applyBorder="1" applyAlignment="1" applyProtection="1">
      <alignment horizontal="center" vertical="center"/>
    </xf>
    <xf numFmtId="0" fontId="20" fillId="0" borderId="28" xfId="0" applyFont="1" applyBorder="1" applyAlignment="1" applyProtection="1">
      <alignment horizontal="center" vertical="center" wrapText="1"/>
    </xf>
    <xf numFmtId="0" fontId="10" fillId="18" borderId="30" xfId="0" applyFont="1" applyFill="1" applyBorder="1" applyAlignment="1">
      <alignment horizontal="center" vertical="center" wrapText="1"/>
    </xf>
    <xf numFmtId="0" fontId="0" fillId="0" borderId="5" xfId="0" applyFont="1" applyFill="1" applyBorder="1" applyAlignment="1" applyProtection="1">
      <alignment horizontal="center" vertical="center" wrapText="1"/>
      <protection hidden="1"/>
    </xf>
    <xf numFmtId="1" fontId="0" fillId="0" borderId="5" xfId="0" applyNumberFormat="1" applyFont="1" applyFill="1" applyBorder="1" applyAlignment="1" applyProtection="1">
      <alignment horizontal="center" vertical="center" wrapText="1"/>
      <protection hidden="1"/>
    </xf>
    <xf numFmtId="0" fontId="0" fillId="0" borderId="0" xfId="0" applyProtection="1">
      <alignment wrapText="1"/>
      <protection hidden="1"/>
    </xf>
    <xf numFmtId="0" fontId="19" fillId="0" borderId="0" xfId="13" applyFont="1" applyBorder="1" applyAlignment="1" applyProtection="1">
      <alignment vertical="center"/>
      <protection locked="0" hidden="1"/>
    </xf>
    <xf numFmtId="0" fontId="10" fillId="13" borderId="5" xfId="0" applyFont="1" applyFill="1" applyBorder="1" applyAlignment="1" applyProtection="1">
      <alignment horizontal="center" vertical="center" wrapText="1"/>
      <protection hidden="1"/>
    </xf>
    <xf numFmtId="0" fontId="10" fillId="18" borderId="29" xfId="0" applyFont="1" applyFill="1" applyBorder="1" applyAlignment="1" applyProtection="1">
      <alignment horizontal="center" vertical="center" wrapText="1"/>
      <protection hidden="1"/>
    </xf>
    <xf numFmtId="0" fontId="20" fillId="14" borderId="11" xfId="0" applyFont="1" applyFill="1" applyBorder="1" applyAlignment="1" applyProtection="1">
      <alignment horizontal="center" vertical="center" wrapText="1"/>
      <protection hidden="1"/>
    </xf>
    <xf numFmtId="1" fontId="20" fillId="15" borderId="45" xfId="0" applyNumberFormat="1" applyFont="1" applyFill="1" applyBorder="1" applyAlignment="1" applyProtection="1">
      <alignment horizontal="center" vertical="center" wrapText="1"/>
      <protection hidden="1"/>
    </xf>
    <xf numFmtId="1" fontId="21" fillId="15" borderId="5" xfId="13" applyNumberFormat="1" applyFont="1" applyFill="1" applyBorder="1" applyAlignment="1" applyProtection="1">
      <alignment horizontal="center" vertical="center" wrapText="1"/>
      <protection hidden="1"/>
    </xf>
    <xf numFmtId="1" fontId="21" fillId="15" borderId="29" xfId="13" applyNumberFormat="1" applyFont="1" applyFill="1" applyBorder="1" applyAlignment="1" applyProtection="1">
      <alignment horizontal="center" vertical="center" wrapText="1"/>
      <protection hidden="1"/>
    </xf>
    <xf numFmtId="1" fontId="20" fillId="14" borderId="14" xfId="0" applyNumberFormat="1" applyFont="1" applyFill="1" applyBorder="1" applyAlignment="1" applyProtection="1">
      <alignment horizontal="center" vertical="center" wrapText="1"/>
      <protection hidden="1"/>
    </xf>
    <xf numFmtId="1" fontId="20" fillId="14" borderId="29" xfId="0" applyNumberFormat="1" applyFont="1" applyFill="1" applyBorder="1" applyAlignment="1" applyProtection="1">
      <alignment horizontal="center" vertical="center" wrapText="1"/>
      <protection hidden="1"/>
    </xf>
    <xf numFmtId="1" fontId="20" fillId="0" borderId="0" xfId="0" applyNumberFormat="1" applyFont="1" applyFill="1" applyBorder="1" applyAlignment="1" applyProtection="1">
      <alignment horizontal="center" vertical="center" wrapText="1"/>
      <protection hidden="1"/>
    </xf>
    <xf numFmtId="0" fontId="10" fillId="0" borderId="0" xfId="0" applyFont="1" applyAlignment="1" applyProtection="1">
      <alignment vertical="center"/>
      <protection hidden="1"/>
    </xf>
    <xf numFmtId="0" fontId="23" fillId="0" borderId="0" xfId="0" applyFont="1" applyBorder="1" applyAlignment="1" applyProtection="1">
      <protection hidden="1"/>
    </xf>
    <xf numFmtId="0" fontId="10" fillId="11" borderId="5"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1" fontId="0" fillId="0" borderId="8" xfId="0" applyNumberFormat="1" applyFont="1" applyFill="1" applyBorder="1" applyAlignment="1" applyProtection="1">
      <alignment horizontal="center" vertical="center" wrapText="1"/>
      <protection hidden="1"/>
    </xf>
    <xf numFmtId="0" fontId="20" fillId="10" borderId="11" xfId="0" applyFont="1" applyFill="1" applyBorder="1" applyAlignment="1" applyProtection="1">
      <alignment horizontal="center" vertical="center" wrapText="1"/>
      <protection hidden="1"/>
    </xf>
    <xf numFmtId="1" fontId="20" fillId="11" borderId="45" xfId="0" applyNumberFormat="1" applyFont="1" applyFill="1" applyBorder="1" applyAlignment="1" applyProtection="1">
      <alignment horizontal="center" vertical="center" wrapText="1"/>
      <protection hidden="1"/>
    </xf>
    <xf numFmtId="1" fontId="21" fillId="11" borderId="5" xfId="13" applyNumberFormat="1" applyFont="1" applyFill="1" applyBorder="1" applyAlignment="1" applyProtection="1">
      <alignment horizontal="center" vertical="center" wrapText="1"/>
      <protection hidden="1"/>
    </xf>
    <xf numFmtId="1" fontId="21" fillId="11" borderId="29" xfId="13" applyNumberFormat="1" applyFont="1" applyFill="1" applyBorder="1" applyAlignment="1" applyProtection="1">
      <alignment horizontal="center" vertical="center" wrapText="1"/>
      <protection hidden="1"/>
    </xf>
    <xf numFmtId="1" fontId="20" fillId="10" borderId="14" xfId="0" applyNumberFormat="1" applyFont="1" applyFill="1" applyBorder="1" applyAlignment="1" applyProtection="1">
      <alignment horizontal="center" vertical="center" wrapText="1"/>
      <protection hidden="1"/>
    </xf>
    <xf numFmtId="1" fontId="20" fillId="10" borderId="29" xfId="0" applyNumberFormat="1" applyFont="1" applyFill="1" applyBorder="1" applyAlignment="1" applyProtection="1">
      <alignment horizontal="center" vertical="center" wrapText="1"/>
      <protection hidden="1"/>
    </xf>
    <xf numFmtId="0" fontId="0" fillId="0" borderId="0" xfId="0" applyFill="1" applyBorder="1" applyProtection="1">
      <alignment wrapText="1"/>
      <protection hidden="1"/>
    </xf>
    <xf numFmtId="0" fontId="0" fillId="0" borderId="5" xfId="0" applyFont="1" applyFill="1" applyBorder="1" applyAlignment="1" applyProtection="1">
      <alignment horizontal="center" vertical="center" wrapText="1"/>
      <protection locked="0" hidden="1"/>
    </xf>
    <xf numFmtId="0" fontId="0" fillId="0" borderId="0" xfId="0">
      <alignment wrapText="1"/>
    </xf>
    <xf numFmtId="0" fontId="1" fillId="0" borderId="21" xfId="0" applyFont="1" applyFill="1" applyBorder="1" applyAlignment="1">
      <alignment vertical="center" wrapText="1"/>
    </xf>
    <xf numFmtId="0" fontId="10" fillId="11" borderId="31" xfId="0" applyFont="1" applyFill="1" applyBorder="1" applyAlignment="1">
      <alignment horizontal="center" vertical="center" wrapText="1"/>
    </xf>
    <xf numFmtId="0" fontId="0" fillId="0" borderId="6" xfId="0" applyFont="1" applyFill="1" applyBorder="1" applyAlignment="1" applyProtection="1">
      <alignment horizontal="center" vertical="center" wrapText="1"/>
      <protection locked="0"/>
    </xf>
    <xf numFmtId="0" fontId="10" fillId="11" borderId="6" xfId="0" applyFont="1" applyFill="1" applyBorder="1" applyAlignment="1">
      <alignment horizontal="center" vertical="center" wrapText="1"/>
    </xf>
    <xf numFmtId="0" fontId="0" fillId="0" borderId="21" xfId="0" applyFont="1" applyBorder="1">
      <alignment wrapText="1"/>
    </xf>
    <xf numFmtId="0" fontId="0" fillId="0" borderId="21" xfId="0" applyBorder="1">
      <alignment wrapText="1"/>
    </xf>
    <xf numFmtId="0" fontId="22" fillId="0" borderId="0" xfId="0" applyFont="1" applyFill="1" applyAlignment="1" applyProtection="1">
      <alignment horizontal="center" wrapText="1"/>
      <protection hidden="1"/>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xf>
    <xf numFmtId="0" fontId="10" fillId="18" borderId="29"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11"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0" fillId="0" borderId="0" xfId="0">
      <alignment wrapText="1"/>
    </xf>
    <xf numFmtId="0" fontId="0" fillId="0" borderId="11" xfId="0" applyFont="1" applyBorder="1" applyAlignment="1">
      <alignment horizontal="center" vertical="center" wrapText="1"/>
    </xf>
    <xf numFmtId="0" fontId="17" fillId="0" borderId="12"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5" xfId="0" applyFont="1" applyBorder="1" applyAlignment="1">
      <alignment horizontal="center" vertical="center" wrapText="1"/>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wrapText="1"/>
    </xf>
    <xf numFmtId="0" fontId="10" fillId="9" borderId="15" xfId="0" applyFont="1" applyFill="1" applyBorder="1" applyAlignment="1">
      <alignment horizontal="center" vertical="center"/>
    </xf>
    <xf numFmtId="0" fontId="10" fillId="17" borderId="29" xfId="0" applyFont="1" applyFill="1" applyBorder="1" applyAlignment="1" applyProtection="1">
      <alignment horizontal="center" vertical="center" wrapText="1"/>
      <protection hidden="1"/>
    </xf>
    <xf numFmtId="0" fontId="10" fillId="17" borderId="29" xfId="0" applyFont="1" applyFill="1" applyBorder="1" applyAlignment="1">
      <alignment horizontal="center" vertical="center" wrapText="1"/>
    </xf>
    <xf numFmtId="0" fontId="10" fillId="17" borderId="30" xfId="0" applyFont="1" applyFill="1" applyBorder="1" applyAlignment="1">
      <alignment horizontal="center" vertical="center" wrapText="1"/>
    </xf>
    <xf numFmtId="0" fontId="0" fillId="0" borderId="0" xfId="0" applyAlignment="1">
      <alignment vertical="top"/>
    </xf>
    <xf numFmtId="0" fontId="22" fillId="0" borderId="0" xfId="0" applyFont="1" applyFill="1" applyAlignment="1" applyProtection="1">
      <protection locked="0"/>
    </xf>
    <xf numFmtId="168" fontId="21" fillId="0" borderId="27" xfId="13" applyNumberFormat="1" applyFont="1" applyBorder="1" applyAlignment="1">
      <alignment vertical="center"/>
    </xf>
    <xf numFmtId="168" fontId="21" fillId="0" borderId="39" xfId="13" applyNumberFormat="1" applyFont="1" applyBorder="1" applyAlignment="1">
      <alignment vertical="center"/>
    </xf>
    <xf numFmtId="168" fontId="21" fillId="0" borderId="28" xfId="13" applyNumberFormat="1" applyFont="1" applyBorder="1" applyAlignment="1">
      <alignment vertical="center"/>
    </xf>
    <xf numFmtId="0" fontId="20" fillId="0" borderId="28" xfId="0" applyFont="1" applyBorder="1" applyAlignment="1" applyProtection="1">
      <alignment horizontal="center" vertical="center"/>
    </xf>
    <xf numFmtId="0" fontId="0" fillId="0" borderId="5" xfId="0" applyFont="1" applyFill="1" applyBorder="1" applyAlignment="1">
      <alignment horizontal="justify" vertical="top"/>
    </xf>
    <xf numFmtId="0" fontId="10" fillId="17" borderId="34" xfId="0" applyFont="1" applyFill="1" applyBorder="1" applyAlignment="1">
      <alignment horizontal="center" vertical="center" wrapText="1"/>
    </xf>
    <xf numFmtId="0" fontId="32" fillId="0" borderId="0" xfId="0" applyFont="1" applyAlignment="1">
      <alignment vertical="top" wrapText="1"/>
    </xf>
    <xf numFmtId="0" fontId="10" fillId="17" borderId="25" xfId="0" applyFont="1" applyFill="1" applyBorder="1" applyAlignment="1">
      <alignment horizontal="center" vertical="center" wrapText="1"/>
    </xf>
    <xf numFmtId="0" fontId="0" fillId="0" borderId="6" xfId="0" applyFont="1" applyFill="1" applyBorder="1" applyAlignment="1" applyProtection="1">
      <alignment horizontal="center" vertical="center" wrapText="1"/>
      <protection hidden="1"/>
    </xf>
    <xf numFmtId="0" fontId="10" fillId="18" borderId="25" xfId="0" applyFont="1" applyFill="1" applyBorder="1" applyAlignment="1">
      <alignment horizontal="center" vertical="center" wrapText="1"/>
    </xf>
    <xf numFmtId="0" fontId="10" fillId="18" borderId="11" xfId="0" applyFont="1" applyFill="1" applyBorder="1" applyAlignment="1" applyProtection="1">
      <alignment horizontal="center" vertical="center" wrapText="1"/>
      <protection hidden="1"/>
    </xf>
    <xf numFmtId="0" fontId="10" fillId="18" borderId="11" xfId="0" applyFont="1" applyFill="1" applyBorder="1" applyAlignment="1">
      <alignment horizontal="center" vertical="center" wrapText="1"/>
    </xf>
    <xf numFmtId="0" fontId="10" fillId="18" borderId="22" xfId="0" applyFont="1" applyFill="1" applyBorder="1" applyAlignment="1">
      <alignment horizontal="center" vertical="center" wrapText="1"/>
    </xf>
    <xf numFmtId="0" fontId="0" fillId="0" borderId="31" xfId="0" applyFont="1" applyFill="1" applyBorder="1" applyAlignment="1" applyProtection="1">
      <alignment horizontal="left" vertical="top" wrapText="1"/>
      <protection locked="0"/>
    </xf>
    <xf numFmtId="0" fontId="10" fillId="9" borderId="46" xfId="0" applyFont="1" applyFill="1" applyBorder="1" applyAlignment="1">
      <alignment horizontal="left" vertical="center"/>
    </xf>
    <xf numFmtId="0" fontId="19" fillId="0" borderId="14" xfId="13" applyFont="1" applyBorder="1" applyAlignment="1" applyProtection="1">
      <alignment vertical="center"/>
      <protection locked="0"/>
    </xf>
    <xf numFmtId="0" fontId="10" fillId="13" borderId="6" xfId="0" applyFont="1" applyFill="1" applyBorder="1" applyAlignment="1">
      <alignment horizontal="center" vertical="center" wrapText="1"/>
    </xf>
    <xf numFmtId="0" fontId="0" fillId="0" borderId="6" xfId="0" applyFont="1" applyFill="1" applyBorder="1" applyAlignment="1" applyProtection="1">
      <alignment horizontal="center" vertical="center" wrapText="1"/>
      <protection locked="0" hidden="1"/>
    </xf>
    <xf numFmtId="0" fontId="10" fillId="15" borderId="31" xfId="0" applyFont="1" applyFill="1" applyBorder="1" applyAlignment="1">
      <alignment horizontal="center" vertical="center" wrapText="1"/>
    </xf>
    <xf numFmtId="0" fontId="10" fillId="17" borderId="53" xfId="0" applyFont="1" applyFill="1" applyBorder="1" applyAlignment="1">
      <alignment horizontal="center" vertical="center" wrapText="1"/>
    </xf>
    <xf numFmtId="0" fontId="10" fillId="13" borderId="29" xfId="0" applyFont="1" applyFill="1" applyBorder="1" applyAlignment="1" applyProtection="1">
      <alignment horizontal="center" vertical="center" wrapText="1"/>
      <protection hidden="1"/>
    </xf>
    <xf numFmtId="0" fontId="10" fillId="13" borderId="29" xfId="0" applyFont="1" applyFill="1" applyBorder="1" applyAlignment="1">
      <alignment horizontal="center" vertical="center" wrapText="1"/>
    </xf>
    <xf numFmtId="0" fontId="10" fillId="13" borderId="25" xfId="0"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0" fillId="10" borderId="29" xfId="0" applyFont="1" applyFill="1" applyBorder="1" applyAlignment="1" applyProtection="1">
      <alignment horizontal="center" vertical="center" wrapText="1"/>
      <protection hidden="1"/>
    </xf>
    <xf numFmtId="0" fontId="10" fillId="10" borderId="29"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3" borderId="29" xfId="0" applyFont="1" applyFill="1" applyBorder="1" applyAlignment="1" applyProtection="1">
      <alignment horizontal="center" vertical="center" wrapText="1"/>
      <protection hidden="1"/>
    </xf>
    <xf numFmtId="0" fontId="10" fillId="3" borderId="2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14" borderId="29" xfId="0" applyFont="1" applyFill="1" applyBorder="1" applyAlignment="1" applyProtection="1">
      <alignment horizontal="center" vertical="center" wrapText="1"/>
      <protection hidden="1"/>
    </xf>
    <xf numFmtId="0" fontId="10" fillId="14" borderId="30" xfId="0" applyFont="1" applyFill="1" applyBorder="1" applyAlignment="1">
      <alignment horizontal="center" vertical="center" wrapText="1"/>
    </xf>
    <xf numFmtId="0" fontId="10" fillId="15" borderId="5" xfId="0" applyFont="1" applyFill="1" applyBorder="1" applyAlignment="1" applyProtection="1">
      <alignment horizontal="center" vertical="center" wrapText="1"/>
      <protection hidden="1"/>
    </xf>
    <xf numFmtId="0" fontId="10" fillId="15" borderId="5"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10" fillId="10" borderId="5" xfId="0" applyFont="1" applyFill="1" applyBorder="1" applyAlignment="1" applyProtection="1">
      <alignment horizontal="center" vertical="center" wrapText="1"/>
      <protection hidden="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18" borderId="32" xfId="0" applyFont="1" applyFill="1" applyBorder="1" applyAlignment="1">
      <alignment horizontal="center" vertical="center" wrapText="1"/>
    </xf>
    <xf numFmtId="0" fontId="10" fillId="14" borderId="29" xfId="0" applyFont="1" applyFill="1" applyBorder="1" applyAlignment="1">
      <alignment horizontal="center" vertical="center" wrapText="1"/>
    </xf>
    <xf numFmtId="0" fontId="10" fillId="14" borderId="25" xfId="0" applyFont="1" applyFill="1" applyBorder="1" applyAlignment="1">
      <alignment horizontal="center" vertical="center" wrapText="1"/>
    </xf>
    <xf numFmtId="0" fontId="10" fillId="13" borderId="30" xfId="0" applyFont="1" applyFill="1" applyBorder="1" applyAlignment="1" applyProtection="1">
      <alignment horizontal="center" vertical="center" wrapText="1"/>
      <protection hidden="1"/>
    </xf>
    <xf numFmtId="0" fontId="20" fillId="18" borderId="42" xfId="0" applyFont="1" applyFill="1" applyBorder="1" applyAlignment="1">
      <alignment horizontal="center" vertical="center"/>
    </xf>
    <xf numFmtId="0" fontId="0" fillId="0" borderId="11" xfId="0" applyFont="1" applyFill="1" applyBorder="1" applyAlignment="1">
      <alignment horizontal="justify" vertical="center"/>
    </xf>
    <xf numFmtId="0" fontId="0" fillId="0" borderId="11" xfId="0" applyFont="1" applyFill="1" applyBorder="1" applyAlignment="1" applyProtection="1">
      <alignment horizontal="center" vertical="center" wrapText="1"/>
      <protection hidden="1"/>
    </xf>
    <xf numFmtId="0" fontId="0" fillId="0" borderId="22" xfId="0" applyFont="1" applyFill="1" applyBorder="1" applyAlignment="1" applyProtection="1">
      <alignment horizontal="center" vertical="center" wrapText="1"/>
      <protection locked="0"/>
    </xf>
    <xf numFmtId="0" fontId="10" fillId="9" borderId="35" xfId="0" applyFont="1" applyFill="1" applyBorder="1" applyAlignment="1">
      <alignment horizontal="left" vertical="center"/>
    </xf>
    <xf numFmtId="0" fontId="10" fillId="10" borderId="30" xfId="0" applyFont="1" applyFill="1" applyBorder="1" applyAlignment="1" applyProtection="1">
      <alignment horizontal="center" vertical="center" wrapText="1"/>
      <protection hidden="1"/>
    </xf>
    <xf numFmtId="0" fontId="0" fillId="0" borderId="31" xfId="0" applyFont="1" applyFill="1" applyBorder="1" applyAlignment="1" applyProtection="1">
      <alignment horizontal="left" vertical="top" wrapText="1"/>
      <protection locked="0"/>
    </xf>
    <xf numFmtId="0" fontId="19" fillId="0" borderId="6" xfId="13" applyFont="1" applyBorder="1" applyAlignment="1" applyProtection="1">
      <alignment horizontal="left" vertical="top"/>
      <protection locked="0"/>
    </xf>
    <xf numFmtId="0" fontId="19" fillId="0" borderId="7" xfId="13" applyFont="1" applyBorder="1" applyAlignment="1" applyProtection="1">
      <alignment horizontal="left" vertical="top"/>
      <protection locked="0"/>
    </xf>
    <xf numFmtId="0" fontId="19" fillId="0" borderId="8" xfId="13" applyFont="1" applyBorder="1" applyAlignment="1" applyProtection="1">
      <alignment horizontal="left" vertical="top"/>
      <protection locked="0"/>
    </xf>
    <xf numFmtId="0" fontId="30" fillId="0" borderId="17"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10" fillId="9" borderId="23" xfId="0" applyFont="1" applyFill="1" applyBorder="1" applyAlignment="1">
      <alignment horizontal="left" vertical="top"/>
    </xf>
    <xf numFmtId="0" fontId="10" fillId="9" borderId="43" xfId="0" applyFont="1" applyFill="1" applyBorder="1" applyAlignment="1">
      <alignment horizontal="left" vertical="top"/>
    </xf>
    <xf numFmtId="0" fontId="10" fillId="9" borderId="44" xfId="0" applyFont="1" applyFill="1" applyBorder="1" applyAlignment="1">
      <alignment horizontal="left" vertical="top"/>
    </xf>
    <xf numFmtId="0" fontId="10" fillId="9" borderId="17" xfId="0" applyFont="1" applyFill="1" applyBorder="1" applyAlignment="1">
      <alignment horizontal="left" vertical="top"/>
    </xf>
    <xf numFmtId="0" fontId="10" fillId="9" borderId="18" xfId="0" applyFont="1" applyFill="1" applyBorder="1" applyAlignment="1">
      <alignment horizontal="left" vertical="top"/>
    </xf>
    <xf numFmtId="0" fontId="10" fillId="9" borderId="38" xfId="0" applyFont="1" applyFill="1" applyBorder="1" applyAlignment="1">
      <alignment horizontal="left" vertical="top"/>
    </xf>
    <xf numFmtId="0" fontId="0" fillId="0" borderId="31" xfId="0" applyFont="1" applyFill="1" applyBorder="1" applyAlignment="1">
      <alignment horizontal="left" vertical="top" wrapText="1"/>
    </xf>
    <xf numFmtId="0" fontId="0" fillId="0" borderId="31" xfId="0" applyFont="1" applyFill="1" applyBorder="1" applyAlignment="1" applyProtection="1">
      <alignment horizontal="center" vertical="center" wrapText="1"/>
      <protection locked="0"/>
    </xf>
    <xf numFmtId="0" fontId="20" fillId="14" borderId="27" xfId="0" applyFont="1" applyFill="1" applyBorder="1" applyAlignment="1">
      <alignment horizontal="center" vertical="center"/>
    </xf>
    <xf numFmtId="0" fontId="20" fillId="14" borderId="41" xfId="0" applyFont="1" applyFill="1" applyBorder="1" applyAlignment="1">
      <alignment horizontal="center" vertical="center"/>
    </xf>
    <xf numFmtId="0" fontId="30" fillId="14" borderId="27" xfId="0" applyFont="1" applyFill="1" applyBorder="1" applyAlignment="1">
      <alignment horizontal="center" vertical="center" wrapText="1"/>
    </xf>
    <xf numFmtId="0" fontId="30" fillId="14" borderId="18" xfId="0" applyFont="1" applyFill="1" applyBorder="1" applyAlignment="1">
      <alignment horizontal="center" vertical="center" wrapText="1"/>
    </xf>
    <xf numFmtId="0" fontId="30" fillId="14" borderId="38" xfId="0" applyFont="1" applyFill="1" applyBorder="1" applyAlignment="1">
      <alignment horizontal="center" vertical="center" wrapText="1"/>
    </xf>
    <xf numFmtId="1" fontId="20" fillId="0" borderId="19" xfId="0" applyNumberFormat="1" applyFont="1" applyFill="1" applyBorder="1" applyAlignment="1">
      <alignment horizontal="center" vertical="center" wrapText="1"/>
    </xf>
    <xf numFmtId="1" fontId="20" fillId="0" borderId="33" xfId="0" applyNumberFormat="1" applyFont="1" applyFill="1" applyBorder="1" applyAlignment="1">
      <alignment horizontal="center" vertical="center" wrapText="1"/>
    </xf>
    <xf numFmtId="0" fontId="0" fillId="16" borderId="6" xfId="0" applyFont="1" applyFill="1" applyBorder="1" applyAlignment="1">
      <alignment horizontal="left" vertical="center"/>
    </xf>
    <xf numFmtId="0" fontId="0" fillId="16" borderId="8" xfId="0" applyFont="1" applyFill="1" applyBorder="1" applyAlignment="1">
      <alignment horizontal="left" vertical="center"/>
    </xf>
    <xf numFmtId="0" fontId="20" fillId="0" borderId="27" xfId="0" applyFont="1" applyBorder="1" applyAlignment="1">
      <alignment horizontal="center" vertical="center"/>
    </xf>
    <xf numFmtId="0" fontId="20" fillId="0" borderId="18" xfId="0" applyFont="1" applyBorder="1" applyAlignment="1">
      <alignment horizontal="center" vertical="center"/>
    </xf>
    <xf numFmtId="0" fontId="20" fillId="0" borderId="28" xfId="0" applyFont="1" applyBorder="1" applyAlignment="1">
      <alignment horizontal="center" vertical="center"/>
    </xf>
    <xf numFmtId="0" fontId="20" fillId="0" borderId="20"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10" fillId="13" borderId="40" xfId="0" applyFont="1" applyFill="1" applyBorder="1" applyAlignment="1">
      <alignment horizontal="center" vertical="center" wrapText="1"/>
    </xf>
    <xf numFmtId="0" fontId="10" fillId="13" borderId="29" xfId="0" applyFont="1" applyFill="1" applyBorder="1" applyAlignment="1">
      <alignment horizontal="center" vertical="center" wrapText="1"/>
    </xf>
    <xf numFmtId="0" fontId="10" fillId="13" borderId="34" xfId="0" applyFont="1" applyFill="1" applyBorder="1" applyAlignment="1">
      <alignment horizontal="center" vertical="center" wrapText="1"/>
    </xf>
    <xf numFmtId="14" fontId="26" fillId="0" borderId="0" xfId="13" applyNumberFormat="1" applyFont="1" applyBorder="1" applyAlignment="1" applyProtection="1">
      <alignment horizontal="left" vertical="center"/>
    </xf>
    <xf numFmtId="0" fontId="0" fillId="0" borderId="22"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10" fillId="9" borderId="17" xfId="0" applyFont="1" applyFill="1" applyBorder="1" applyAlignment="1">
      <alignment horizontal="left" vertical="center"/>
    </xf>
    <xf numFmtId="0" fontId="10" fillId="9" borderId="18"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8" borderId="11" xfId="0" applyFont="1" applyFill="1" applyBorder="1" applyAlignment="1">
      <alignment horizontal="center" vertical="center" wrapText="1"/>
    </xf>
    <xf numFmtId="0" fontId="0" fillId="8" borderId="13" xfId="0" applyFont="1" applyFill="1" applyBorder="1" applyAlignment="1">
      <alignment horizontal="center" vertical="center" wrapText="1"/>
    </xf>
    <xf numFmtId="0" fontId="0" fillId="8" borderId="14" xfId="0" applyFont="1" applyFill="1" applyBorder="1" applyAlignment="1">
      <alignment horizontal="center" vertical="center" wrapText="1"/>
    </xf>
    <xf numFmtId="0" fontId="0" fillId="0" borderId="1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0" fillId="17" borderId="36" xfId="0" applyFont="1" applyFill="1" applyBorder="1" applyAlignment="1">
      <alignment horizontal="center" vertical="center"/>
    </xf>
    <xf numFmtId="0" fontId="10" fillId="17" borderId="50" xfId="0" applyFont="1" applyFill="1" applyBorder="1" applyAlignment="1">
      <alignment horizontal="center" vertical="center"/>
    </xf>
    <xf numFmtId="0" fontId="10" fillId="17" borderId="37" xfId="0" applyFont="1" applyFill="1" applyBorder="1" applyAlignment="1">
      <alignment horizontal="center" vertical="center"/>
    </xf>
    <xf numFmtId="0" fontId="10" fillId="17" borderId="34" xfId="0" applyFont="1" applyFill="1" applyBorder="1" applyAlignment="1">
      <alignment horizontal="center" vertical="center"/>
    </xf>
    <xf numFmtId="0" fontId="10" fillId="17" borderId="37" xfId="0" applyFont="1" applyFill="1" applyBorder="1" applyAlignment="1">
      <alignment horizontal="center" vertical="center" wrapText="1"/>
    </xf>
    <xf numFmtId="0" fontId="10" fillId="17" borderId="34" xfId="0" applyFont="1" applyFill="1" applyBorder="1" applyAlignment="1">
      <alignment horizontal="center" vertical="center" wrapText="1"/>
    </xf>
    <xf numFmtId="0" fontId="0" fillId="0" borderId="12"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14" xfId="0" applyFont="1" applyFill="1" applyBorder="1" applyAlignment="1">
      <alignment horizontal="center" vertical="center" wrapText="1"/>
    </xf>
    <xf numFmtId="0" fontId="10" fillId="0" borderId="0" xfId="0" applyFont="1">
      <alignment wrapText="1"/>
    </xf>
    <xf numFmtId="0" fontId="0" fillId="0" borderId="0" xfId="0">
      <alignment wrapText="1"/>
    </xf>
    <xf numFmtId="0" fontId="10" fillId="13" borderId="28"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26"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7" fillId="0" borderId="12" xfId="0" applyFont="1" applyFill="1" applyBorder="1" applyAlignment="1">
      <alignment horizontal="center" vertical="center" wrapText="1"/>
    </xf>
    <xf numFmtId="0" fontId="0" fillId="0" borderId="15" xfId="0" applyFont="1" applyFill="1" applyBorder="1" applyAlignment="1">
      <alignment horizontal="center" vertical="center"/>
    </xf>
    <xf numFmtId="0" fontId="10" fillId="18" borderId="10" xfId="0" applyFont="1" applyFill="1" applyBorder="1" applyAlignment="1">
      <alignment horizontal="center" vertical="center" wrapText="1"/>
    </xf>
    <xf numFmtId="0" fontId="10" fillId="18" borderId="11" xfId="0" applyFont="1" applyFill="1" applyBorder="1" applyAlignment="1">
      <alignment horizontal="center" vertical="center" wrapText="1"/>
    </xf>
    <xf numFmtId="0" fontId="10" fillId="18" borderId="13" xfId="0" applyFont="1" applyFill="1" applyBorder="1" applyAlignment="1">
      <alignment horizontal="center" vertical="center" wrapText="1"/>
    </xf>
    <xf numFmtId="0" fontId="0" fillId="0" borderId="9" xfId="0" applyFont="1" applyBorder="1" applyAlignment="1">
      <alignment horizontal="center" vertical="center"/>
    </xf>
    <xf numFmtId="0" fontId="10" fillId="18" borderId="40" xfId="0" applyFont="1" applyFill="1" applyBorder="1" applyAlignment="1">
      <alignment horizontal="center" vertical="center" wrapText="1"/>
    </xf>
    <xf numFmtId="0" fontId="10" fillId="18" borderId="29" xfId="0" applyFont="1" applyFill="1" applyBorder="1" applyAlignment="1">
      <alignment horizontal="center" vertical="center" wrapText="1"/>
    </xf>
    <xf numFmtId="0" fontId="10" fillId="18" borderId="34" xfId="0" applyFont="1" applyFill="1" applyBorder="1" applyAlignment="1">
      <alignment horizontal="center" vertical="center" wrapText="1"/>
    </xf>
    <xf numFmtId="0" fontId="10" fillId="0" borderId="0" xfId="0" applyFont="1" applyAlignment="1">
      <alignment horizontal="right" vertical="center" wrapText="1"/>
    </xf>
    <xf numFmtId="0" fontId="10" fillId="0" borderId="0" xfId="0" applyFont="1" applyAlignment="1">
      <alignment horizontal="right" vertical="center"/>
    </xf>
    <xf numFmtId="1" fontId="20" fillId="18" borderId="47" xfId="0" applyNumberFormat="1" applyFont="1" applyFill="1" applyBorder="1" applyAlignment="1">
      <alignment horizontal="center" vertical="center" wrapText="1"/>
    </xf>
    <xf numFmtId="1" fontId="20" fillId="18" borderId="48" xfId="0" applyNumberFormat="1" applyFont="1" applyFill="1" applyBorder="1" applyAlignment="1">
      <alignment horizontal="center" vertical="center" wrapText="1"/>
    </xf>
    <xf numFmtId="1" fontId="20" fillId="18" borderId="49" xfId="0" applyNumberFormat="1" applyFont="1" applyFill="1" applyBorder="1" applyAlignment="1">
      <alignment horizontal="center" vertical="center" wrapText="1"/>
    </xf>
    <xf numFmtId="1" fontId="20" fillId="0" borderId="15" xfId="0" applyNumberFormat="1" applyFont="1" applyFill="1" applyBorder="1" applyAlignment="1">
      <alignment horizontal="center" vertical="center"/>
    </xf>
    <xf numFmtId="1" fontId="20" fillId="0" borderId="14" xfId="0" applyNumberFormat="1" applyFont="1" applyFill="1" applyBorder="1" applyAlignment="1">
      <alignment horizontal="center" vertical="center"/>
    </xf>
    <xf numFmtId="1" fontId="20" fillId="0" borderId="35" xfId="0" applyNumberFormat="1" applyFont="1" applyFill="1" applyBorder="1" applyAlignment="1">
      <alignment horizontal="center" vertical="center"/>
    </xf>
    <xf numFmtId="9" fontId="20" fillId="0" borderId="9" xfId="0" applyNumberFormat="1" applyFont="1" applyBorder="1" applyAlignment="1" applyProtection="1">
      <alignment horizontal="center" vertical="center"/>
    </xf>
    <xf numFmtId="9" fontId="20" fillId="0" borderId="5" xfId="0" applyNumberFormat="1" applyFont="1" applyBorder="1" applyAlignment="1" applyProtection="1">
      <alignment horizontal="center" vertical="center"/>
    </xf>
    <xf numFmtId="9" fontId="20" fillId="0" borderId="31" xfId="0" applyNumberFormat="1" applyFont="1" applyBorder="1" applyAlignment="1" applyProtection="1">
      <alignment horizontal="center" vertical="center"/>
    </xf>
    <xf numFmtId="0" fontId="20" fillId="0" borderId="40"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0" fillId="8" borderId="10" xfId="0" applyFont="1" applyFill="1" applyBorder="1" applyAlignment="1">
      <alignment horizontal="center" vertical="center"/>
    </xf>
    <xf numFmtId="0" fontId="0" fillId="8" borderId="12" xfId="0" applyFont="1" applyFill="1" applyBorder="1" applyAlignment="1">
      <alignment horizontal="center" vertical="center"/>
    </xf>
    <xf numFmtId="0" fontId="0" fillId="8" borderId="15" xfId="0" applyFont="1" applyFill="1" applyBorder="1" applyAlignment="1">
      <alignment horizontal="center" vertical="center"/>
    </xf>
    <xf numFmtId="0" fontId="0" fillId="0" borderId="5" xfId="0" applyFont="1" applyBorder="1" applyAlignment="1">
      <alignment horizontal="center" vertical="center" wrapText="1"/>
    </xf>
    <xf numFmtId="0" fontId="10" fillId="14" borderId="28"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0" fillId="0" borderId="9" xfId="0" applyFont="1" applyFill="1" applyBorder="1" applyAlignment="1">
      <alignment horizontal="center" vertical="center"/>
    </xf>
    <xf numFmtId="0" fontId="19" fillId="0" borderId="6" xfId="13" applyFont="1" applyBorder="1" applyAlignment="1" applyProtection="1">
      <alignment horizontal="left" vertical="top"/>
    </xf>
    <xf numFmtId="0" fontId="19" fillId="0" borderId="7" xfId="13" applyFont="1" applyBorder="1" applyAlignment="1" applyProtection="1">
      <alignment horizontal="left" vertical="top"/>
    </xf>
    <xf numFmtId="0" fontId="19" fillId="0" borderId="8" xfId="13" applyFont="1" applyBorder="1" applyAlignment="1" applyProtection="1">
      <alignment horizontal="left" vertical="top"/>
    </xf>
    <xf numFmtId="0" fontId="10" fillId="9" borderId="51" xfId="0" applyFont="1" applyFill="1" applyBorder="1" applyAlignment="1">
      <alignment horizontal="left" vertical="top"/>
    </xf>
    <xf numFmtId="0" fontId="10" fillId="9" borderId="41" xfId="0" applyFont="1" applyFill="1" applyBorder="1" applyAlignment="1">
      <alignment horizontal="left" vertical="top"/>
    </xf>
    <xf numFmtId="0" fontId="10" fillId="9" borderId="52" xfId="0" applyFont="1" applyFill="1" applyBorder="1" applyAlignment="1">
      <alignment horizontal="left" vertical="top"/>
    </xf>
    <xf numFmtId="0" fontId="10" fillId="9" borderId="51" xfId="0" applyFont="1" applyFill="1" applyBorder="1" applyAlignment="1">
      <alignment horizontal="left" vertical="center" wrapText="1"/>
    </xf>
    <xf numFmtId="0" fontId="10" fillId="9" borderId="41" xfId="0" applyFont="1" applyFill="1" applyBorder="1" applyAlignment="1">
      <alignment horizontal="left" vertical="center" wrapText="1"/>
    </xf>
    <xf numFmtId="0" fontId="10" fillId="9" borderId="52" xfId="0" applyFont="1" applyFill="1" applyBorder="1" applyAlignment="1">
      <alignment horizontal="left" vertical="center" wrapText="1"/>
    </xf>
    <xf numFmtId="0" fontId="0" fillId="0" borderId="32" xfId="0" applyFont="1" applyFill="1" applyBorder="1" applyAlignment="1" applyProtection="1">
      <alignment horizontal="left" vertical="top" wrapText="1"/>
      <protection locked="0"/>
    </xf>
    <xf numFmtId="0" fontId="0" fillId="16"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10" fillId="10" borderId="28"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9" borderId="51" xfId="0" applyFont="1" applyFill="1" applyBorder="1" applyAlignment="1">
      <alignment horizontal="left" vertical="center"/>
    </xf>
    <xf numFmtId="0" fontId="10" fillId="9" borderId="41" xfId="0" applyFont="1" applyFill="1" applyBorder="1" applyAlignment="1">
      <alignment horizontal="left" vertical="center"/>
    </xf>
    <xf numFmtId="0" fontId="10" fillId="9" borderId="52" xfId="0" applyFont="1" applyFill="1" applyBorder="1" applyAlignment="1">
      <alignment horizontal="left" vertical="center"/>
    </xf>
    <xf numFmtId="0" fontId="10" fillId="10" borderId="40"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9" borderId="23" xfId="0" applyFont="1" applyFill="1" applyBorder="1" applyAlignment="1">
      <alignment horizontal="left" vertical="center"/>
    </xf>
    <xf numFmtId="0" fontId="10" fillId="9" borderId="43" xfId="0" applyFont="1" applyFill="1" applyBorder="1" applyAlignment="1">
      <alignment horizontal="left" vertical="center"/>
    </xf>
    <xf numFmtId="0" fontId="10" fillId="10" borderId="9"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0" xfId="0" applyFont="1" applyFill="1" applyBorder="1" applyAlignment="1">
      <alignment horizontal="center" vertical="center" wrapText="1"/>
    </xf>
    <xf numFmtId="1" fontId="20" fillId="0" borderId="9" xfId="0" applyNumberFormat="1" applyFont="1" applyFill="1" applyBorder="1" applyAlignment="1">
      <alignment horizontal="center" vertical="center"/>
    </xf>
    <xf numFmtId="1" fontId="20" fillId="0" borderId="5" xfId="0" applyNumberFormat="1" applyFont="1" applyFill="1" applyBorder="1" applyAlignment="1">
      <alignment horizontal="center" vertical="center"/>
    </xf>
    <xf numFmtId="1" fontId="20" fillId="0" borderId="31" xfId="0" applyNumberFormat="1" applyFont="1" applyFill="1" applyBorder="1" applyAlignment="1">
      <alignment horizontal="center" vertical="center"/>
    </xf>
    <xf numFmtId="0" fontId="20" fillId="10" borderId="42" xfId="0" applyFont="1" applyFill="1" applyBorder="1" applyAlignment="1">
      <alignment horizontal="center" vertical="center"/>
    </xf>
    <xf numFmtId="0" fontId="20" fillId="10" borderId="41" xfId="0" applyFont="1" applyFill="1" applyBorder="1" applyAlignment="1">
      <alignment horizontal="center" vertical="center"/>
    </xf>
    <xf numFmtId="0" fontId="30" fillId="10" borderId="27"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8" xfId="0" applyFont="1" applyFill="1" applyBorder="1" applyAlignment="1">
      <alignment horizontal="center" vertical="center" wrapText="1"/>
    </xf>
    <xf numFmtId="1" fontId="20" fillId="18" borderId="16" xfId="0" applyNumberFormat="1" applyFont="1" applyFill="1" applyBorder="1" applyAlignment="1">
      <alignment horizontal="center" vertical="center" wrapText="1"/>
    </xf>
    <xf numFmtId="1" fontId="20" fillId="18" borderId="45" xfId="0" applyNumberFormat="1" applyFont="1" applyFill="1" applyBorder="1" applyAlignment="1">
      <alignment horizontal="center" vertical="center" wrapText="1"/>
    </xf>
    <xf numFmtId="1" fontId="20" fillId="18" borderId="46" xfId="0" applyNumberFormat="1" applyFont="1" applyFill="1" applyBorder="1" applyAlignment="1">
      <alignment horizontal="center" vertical="center" wrapText="1"/>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1"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Fill="1" applyBorder="1" applyAlignment="1">
      <alignment horizontal="center" vertical="center"/>
    </xf>
    <xf numFmtId="0" fontId="13" fillId="0" borderId="12"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4" borderId="17" xfId="0" applyFont="1" applyFill="1" applyBorder="1" applyAlignment="1">
      <alignment horizontal="left" vertical="center"/>
    </xf>
    <xf numFmtId="0" fontId="11" fillId="4" borderId="18" xfId="0" applyFont="1" applyFill="1" applyBorder="1" applyAlignment="1">
      <alignment horizontal="left" vertical="center"/>
    </xf>
    <xf numFmtId="0" fontId="13" fillId="0" borderId="15" xfId="0" applyFont="1" applyFill="1" applyBorder="1" applyAlignment="1">
      <alignment horizontal="center" vertical="center"/>
    </xf>
    <xf numFmtId="0" fontId="13" fillId="8" borderId="11"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0" borderId="9" xfId="0" applyFont="1" applyBorder="1" applyAlignment="1">
      <alignment horizontal="center" vertical="center"/>
    </xf>
    <xf numFmtId="0" fontId="11" fillId="4" borderId="17" xfId="0" applyFont="1" applyFill="1" applyBorder="1" applyAlignment="1">
      <alignment vertical="center" wrapText="1"/>
    </xf>
    <xf numFmtId="0" fontId="11" fillId="4" borderId="18" xfId="0" applyFont="1" applyFill="1" applyBorder="1" applyAlignment="1">
      <alignment vertical="center" wrapText="1"/>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Fill="1" applyBorder="1" applyAlignment="1">
      <alignment horizontal="center" vertical="center"/>
    </xf>
    <xf numFmtId="0" fontId="11" fillId="9" borderId="20"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5" xfId="0" applyFont="1" applyBorder="1" applyAlignment="1">
      <alignment horizontal="center" vertical="center" wrapText="1"/>
    </xf>
  </cellXfs>
  <cellStyles count="14">
    <cellStyle name="Comma" xfId="3" builtinId="3" customBuiltin="1"/>
    <cellStyle name="Comma [0]" xfId="4" builtinId="6" customBuiltin="1"/>
    <cellStyle name="Currency" xfId="5" builtinId="4" customBuiltin="1"/>
    <cellStyle name="Currency [0]" xfId="6" builtinId="7" customBuiltin="1"/>
    <cellStyle name="Explanatory Text" xfId="10" builtinId="53" customBuiltin="1"/>
    <cellStyle name="Heading 1" xfId="1" builtinId="16" customBuiltin="1"/>
    <cellStyle name="Heading 2" xfId="2" builtinId="17" customBuiltin="1"/>
    <cellStyle name="Heading 3" xfId="8" builtinId="18" customBuiltin="1"/>
    <cellStyle name="Heading 4" xfId="12" builtinId="19"/>
    <cellStyle name="Normal" xfId="0" builtinId="0" customBuiltin="1"/>
    <cellStyle name="Normal 2" xfId="13"/>
    <cellStyle name="Note" xfId="9" builtinId="10" customBuiltin="1"/>
    <cellStyle name="Percent" xfId="7" builtinId="5" customBuiltin="1"/>
    <cellStyle name="Total" xfId="11" builtinId="25" customBuiltin="1"/>
  </cellStyles>
  <dxfs count="4">
    <dxf>
      <numFmt numFmtId="30" formatCode="@"/>
    </dxf>
    <dxf>
      <fill>
        <patternFill>
          <bgColor theme="4" tint="0.79998168889431442"/>
        </patternFill>
      </fill>
    </dxf>
    <dxf>
      <fill>
        <patternFill>
          <bgColor theme="4" tint="-0.499984740745262"/>
        </patternFill>
      </fill>
      <border diagonalUp="0" diagonalDown="0">
        <left/>
        <right/>
        <top style="thin">
          <color theme="4" tint="0.59996337778862885"/>
        </top>
        <bottom style="thin">
          <color theme="4" tint="0.59996337778862885"/>
        </bottom>
        <vertical/>
        <horizontal/>
      </border>
    </dxf>
    <dxf>
      <border diagonalUp="0" diagonalDown="0">
        <left/>
        <right/>
        <top style="thin">
          <color theme="4" tint="0.59996337778862885"/>
        </top>
        <bottom style="thin">
          <color theme="4" tint="0.59996337778862885"/>
        </bottom>
        <vertical/>
        <horizontal style="thin">
          <color theme="4" tint="0.59996337778862885"/>
        </horizontal>
      </border>
    </dxf>
  </dxfs>
  <tableStyles count="1" defaultTableStyle="TableStyleMedium2" defaultPivotStyle="PivotStyleLight16">
    <tableStyle name="Table Style 1" pivot="0" count="3">
      <tableStyleElement type="wholeTable" dxfId="3"/>
      <tableStyleElement type="headerRow" dxfId="2"/>
      <tableStyleElement type="secondRowStripe" dxfId="1"/>
    </tableStyle>
  </tableStyles>
  <colors>
    <mruColors>
      <color rgb="FFEF9FBA"/>
      <color rgb="FFED93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Radio" checked="Checked" firstButton="1" fmlaLink="$C$10"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333374</xdr:colOff>
      <xdr:row>13</xdr:row>
      <xdr:rowOff>19050</xdr:rowOff>
    </xdr:from>
    <xdr:to>
      <xdr:col>1</xdr:col>
      <xdr:colOff>5874203</xdr:colOff>
      <xdr:row>17</xdr:row>
      <xdr:rowOff>114300</xdr:rowOff>
    </xdr:to>
    <xdr:grpSp>
      <xdr:nvGrpSpPr>
        <xdr:cNvPr id="7" name="Group 6">
          <a:extLst>
            <a:ext uri="{FF2B5EF4-FFF2-40B4-BE49-F238E27FC236}">
              <a16:creationId xmlns:a16="http://schemas.microsoft.com/office/drawing/2014/main" xmlns="" id="{00000000-0008-0000-0000-000007000000}"/>
            </a:ext>
          </a:extLst>
        </xdr:cNvPr>
        <xdr:cNvGrpSpPr/>
      </xdr:nvGrpSpPr>
      <xdr:grpSpPr>
        <a:xfrm>
          <a:off x="333374" y="5553075"/>
          <a:ext cx="5883729" cy="933450"/>
          <a:chOff x="352424" y="5448300"/>
          <a:chExt cx="5883729" cy="933450"/>
        </a:xfrm>
      </xdr:grpSpPr>
      <xdr:sp macro="" textlink="">
        <xdr:nvSpPr>
          <xdr:cNvPr id="2" name="Right Brace 1">
            <a:extLst>
              <a:ext uri="{FF2B5EF4-FFF2-40B4-BE49-F238E27FC236}">
                <a16:creationId xmlns:a16="http://schemas.microsoft.com/office/drawing/2014/main" xmlns="" id="{00000000-0008-0000-0000-000002000000}"/>
              </a:ext>
            </a:extLst>
          </xdr:cNvPr>
          <xdr:cNvSpPr/>
        </xdr:nvSpPr>
        <xdr:spPr>
          <a:xfrm rot="5400000">
            <a:off x="4762500" y="4752975"/>
            <a:ext cx="219074" cy="2581275"/>
          </a:xfrm>
          <a:prstGeom prst="rightBrace">
            <a:avLst>
              <a:gd name="adj1" fmla="val 8333"/>
              <a:gd name="adj2" fmla="val 4893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4448175" y="6143625"/>
            <a:ext cx="89534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Max</a:t>
            </a:r>
            <a:r>
              <a:rPr lang="en-US" sz="1100" baseline="0"/>
              <a:t> 15</a:t>
            </a:r>
            <a:endParaRPr lang="en-US" sz="1100"/>
          </a:p>
        </xdr:txBody>
      </xdr:sp>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2424" y="5448300"/>
            <a:ext cx="5883729" cy="4476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0</xdr:colOff>
      <xdr:row>19</xdr:row>
      <xdr:rowOff>0</xdr:rowOff>
    </xdr:from>
    <xdr:to>
      <xdr:col>1</xdr:col>
      <xdr:colOff>5943600</xdr:colOff>
      <xdr:row>29</xdr:row>
      <xdr:rowOff>43898</xdr:rowOff>
    </xdr:to>
    <xdr:pic>
      <xdr:nvPicPr>
        <xdr:cNvPr id="82" name="Picture 81">
          <a:extLst>
            <a:ext uri="{FF2B5EF4-FFF2-40B4-BE49-F238E27FC236}">
              <a16:creationId xmlns:a16="http://schemas.microsoft.com/office/drawing/2014/main" xmlns="" id="{00000000-0008-0000-0000-000052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9387"/>
        <a:stretch/>
      </xdr:blipFill>
      <xdr:spPr bwMode="auto">
        <a:xfrm>
          <a:off x="339587" y="6791739"/>
          <a:ext cx="5943600" cy="21145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1619250</xdr:colOff>
          <xdr:row>8</xdr:row>
          <xdr:rowOff>47625</xdr:rowOff>
        </xdr:from>
        <xdr:to>
          <xdr:col>3</xdr:col>
          <xdr:colOff>0</xdr:colOff>
          <xdr:row>8</xdr:row>
          <xdr:rowOff>352425</xdr:rowOff>
        </xdr:to>
        <xdr:sp macro="" textlink="">
          <xdr:nvSpPr>
            <xdr:cNvPr id="1056" name="DADate" hidden="1">
              <a:extLst>
                <a:ext uri="{63B3BB69-23CF-44E3-9099-C40C66FF867C}">
                  <a14:compatExt spid="_x0000_s1056"/>
                </a:ext>
                <a:ext uri="{FF2B5EF4-FFF2-40B4-BE49-F238E27FC236}">
                  <a16:creationId xmlns:a16="http://schemas.microsoft.com/office/drawing/2014/main" xmlns=""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9</xdr:row>
          <xdr:rowOff>95250</xdr:rowOff>
        </xdr:from>
        <xdr:to>
          <xdr:col>2</xdr:col>
          <xdr:colOff>3114675</xdr:colOff>
          <xdr:row>9</xdr:row>
          <xdr:rowOff>400050</xdr:rowOff>
        </xdr:to>
        <xdr:grpSp>
          <xdr:nvGrpSpPr>
            <xdr:cNvPr id="7" name="Group 6">
              <a:extLst>
                <a:ext uri="{FF2B5EF4-FFF2-40B4-BE49-F238E27FC236}">
                  <a16:creationId xmlns:a16="http://schemas.microsoft.com/office/drawing/2014/main" xmlns="" id="{00000000-0008-0000-0100-000007000000}"/>
                </a:ext>
              </a:extLst>
            </xdr:cNvPr>
            <xdr:cNvGrpSpPr/>
          </xdr:nvGrpSpPr>
          <xdr:grpSpPr>
            <a:xfrm>
              <a:off x="1663460" y="2674189"/>
              <a:ext cx="3095625" cy="304800"/>
              <a:chOff x="1695450" y="2762250"/>
              <a:chExt cx="3095625" cy="304800"/>
            </a:xfrm>
          </xdr:grpSpPr>
          <xdr:sp macro="" textlink="">
            <xdr:nvSpPr>
              <xdr:cNvPr id="1088" name="Option Button 64" hidden="1">
                <a:extLst>
                  <a:ext uri="{63B3BB69-23CF-44E3-9099-C40C66FF867C}">
                    <a14:compatExt spid="_x0000_s1088"/>
                  </a:ext>
                  <a:ext uri="{FF2B5EF4-FFF2-40B4-BE49-F238E27FC236}">
                    <a16:creationId xmlns:a16="http://schemas.microsoft.com/office/drawing/2014/main" xmlns="" id="{00000000-0008-0000-0100-000040040000}"/>
                  </a:ext>
                </a:extLst>
              </xdr:cNvPr>
              <xdr:cNvSpPr/>
            </xdr:nvSpPr>
            <xdr:spPr bwMode="auto">
              <a:xfrm>
                <a:off x="1695450" y="2762250"/>
                <a:ext cx="18383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ms-MY" sz="800" b="0" i="0" u="none" strike="noStrike" baseline="0">
                    <a:solidFill>
                      <a:srgbClr val="000000"/>
                    </a:solidFill>
                    <a:latin typeface="Segoe UI"/>
                    <a:ea typeface="Segoe UI"/>
                    <a:cs typeface="Segoe UI"/>
                  </a:rPr>
                  <a:t>NEW ROADS</a:t>
                </a:r>
              </a:p>
            </xdr:txBody>
          </xdr:sp>
          <xdr:sp macro="" textlink="">
            <xdr:nvSpPr>
              <xdr:cNvPr id="1089" name="Option Button 65" hidden="1">
                <a:extLst>
                  <a:ext uri="{63B3BB69-23CF-44E3-9099-C40C66FF867C}">
                    <a14:compatExt spid="_x0000_s1089"/>
                  </a:ext>
                  <a:ext uri="{FF2B5EF4-FFF2-40B4-BE49-F238E27FC236}">
                    <a16:creationId xmlns:a16="http://schemas.microsoft.com/office/drawing/2014/main" xmlns="" id="{00000000-0008-0000-0100-000041040000}"/>
                  </a:ext>
                </a:extLst>
              </xdr:cNvPr>
              <xdr:cNvSpPr/>
            </xdr:nvSpPr>
            <xdr:spPr bwMode="auto">
              <a:xfrm>
                <a:off x="2771775" y="2790825"/>
                <a:ext cx="20193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ms-MY" sz="800" b="0" i="0" u="none" strike="noStrike" baseline="0">
                    <a:solidFill>
                      <a:srgbClr val="000000"/>
                    </a:solidFill>
                    <a:latin typeface="Segoe UI"/>
                    <a:ea typeface="Segoe UI"/>
                    <a:cs typeface="Segoe UI"/>
                  </a:rPr>
                  <a:t>UPGRADING ROADS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153</xdr:row>
          <xdr:rowOff>1047750</xdr:rowOff>
        </xdr:from>
        <xdr:to>
          <xdr:col>2</xdr:col>
          <xdr:colOff>4295775</xdr:colOff>
          <xdr:row>153</xdr:row>
          <xdr:rowOff>2181225</xdr:rowOff>
        </xdr:to>
        <xdr:sp macro="" textlink="">
          <xdr:nvSpPr>
            <xdr:cNvPr id="1099" name="TextBox5" hidden="1">
              <a:extLst>
                <a:ext uri="{63B3BB69-23CF-44E3-9099-C40C66FF867C}">
                  <a14:compatExt spid="_x0000_s1099"/>
                </a:ext>
                <a:ext uri="{FF2B5EF4-FFF2-40B4-BE49-F238E27FC236}">
                  <a16:creationId xmlns:a16="http://schemas.microsoft.com/office/drawing/2014/main" xmlns="" id="{00000000-0008-0000-01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2454421</xdr:colOff>
      <xdr:row>171</xdr:row>
      <xdr:rowOff>38100</xdr:rowOff>
    </xdr:from>
    <xdr:to>
      <xdr:col>2</xdr:col>
      <xdr:colOff>2781300</xdr:colOff>
      <xdr:row>171</xdr:row>
      <xdr:rowOff>307398</xdr:rowOff>
    </xdr:to>
    <xdr:sp macro="" textlink="">
      <xdr:nvSpPr>
        <xdr:cNvPr id="39" name="5-Point Star 3">
          <a:extLst>
            <a:ext uri="{FF2B5EF4-FFF2-40B4-BE49-F238E27FC236}">
              <a16:creationId xmlns:a16="http://schemas.microsoft.com/office/drawing/2014/main" xmlns="" id="{00000000-0008-0000-0100-000027000000}"/>
            </a:ext>
          </a:extLst>
        </xdr:cNvPr>
        <xdr:cNvSpPr/>
      </xdr:nvSpPr>
      <xdr:spPr>
        <a:xfrm>
          <a:off x="4130821" y="58378725"/>
          <a:ext cx="326879" cy="269298"/>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twoCellAnchor>
    <xdr:from>
      <xdr:col>1</xdr:col>
      <xdr:colOff>95250</xdr:colOff>
      <xdr:row>0</xdr:row>
      <xdr:rowOff>95249</xdr:rowOff>
    </xdr:from>
    <xdr:to>
      <xdr:col>9</xdr:col>
      <xdr:colOff>9525</xdr:colOff>
      <xdr:row>4</xdr:row>
      <xdr:rowOff>197955</xdr:rowOff>
    </xdr:to>
    <xdr:grpSp>
      <xdr:nvGrpSpPr>
        <xdr:cNvPr id="10" name="Group 9">
          <a:extLst>
            <a:ext uri="{FF2B5EF4-FFF2-40B4-BE49-F238E27FC236}">
              <a16:creationId xmlns:a16="http://schemas.microsoft.com/office/drawing/2014/main" xmlns="" id="{00000000-0008-0000-0100-00000A000000}"/>
            </a:ext>
          </a:extLst>
        </xdr:cNvPr>
        <xdr:cNvGrpSpPr/>
      </xdr:nvGrpSpPr>
      <xdr:grpSpPr>
        <a:xfrm>
          <a:off x="292939" y="95249"/>
          <a:ext cx="12126044" cy="929404"/>
          <a:chOff x="266700" y="38099"/>
          <a:chExt cx="10675869" cy="940906"/>
        </a:xfrm>
      </xdr:grpSpPr>
      <xdr:sp macro="" textlink="">
        <xdr:nvSpPr>
          <xdr:cNvPr id="15" name="Rectangle: Rounded Corners 14">
            <a:extLst>
              <a:ext uri="{FF2B5EF4-FFF2-40B4-BE49-F238E27FC236}">
                <a16:creationId xmlns:a16="http://schemas.microsoft.com/office/drawing/2014/main" xmlns="" id="{00000000-0008-0000-0100-00000F000000}"/>
              </a:ext>
            </a:extLst>
          </xdr:cNvPr>
          <xdr:cNvSpPr/>
        </xdr:nvSpPr>
        <xdr:spPr>
          <a:xfrm>
            <a:off x="9666219" y="38099"/>
            <a:ext cx="1276350" cy="447261"/>
          </a:xfrm>
          <a:prstGeom prst="roundRect">
            <a:avLst/>
          </a:prstGeom>
          <a:solidFill>
            <a:schemeClr val="accent3">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DESIGN ASSESSMENT</a:t>
            </a:r>
          </a:p>
        </xdr:txBody>
      </xdr:sp>
      <xdr:pic>
        <xdr:nvPicPr>
          <xdr:cNvPr id="16" name="il_fi" descr="http://2.bp.blogspot.com/-eKeNXoNyRk0/TdZ0lpyLKhI/AAAAAAAAAcM/sh6ZgE1A1bE/s320/LogoJKR_c1.jpg">
            <a:extLst>
              <a:ext uri="{FF2B5EF4-FFF2-40B4-BE49-F238E27FC236}">
                <a16:creationId xmlns:a16="http://schemas.microsoft.com/office/drawing/2014/main" xmlns=""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9440"/>
            <a:ext cx="1015141" cy="638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9" name="Group 8">
            <a:extLst>
              <a:ext uri="{FF2B5EF4-FFF2-40B4-BE49-F238E27FC236}">
                <a16:creationId xmlns:a16="http://schemas.microsoft.com/office/drawing/2014/main" xmlns="" id="{00000000-0008-0000-0100-000009000000}"/>
              </a:ext>
            </a:extLst>
          </xdr:cNvPr>
          <xdr:cNvGrpSpPr/>
        </xdr:nvGrpSpPr>
        <xdr:grpSpPr>
          <a:xfrm>
            <a:off x="8842449" y="157371"/>
            <a:ext cx="1989132" cy="821634"/>
            <a:chOff x="6483149" y="231915"/>
            <a:chExt cx="1989960" cy="811695"/>
          </a:xfrm>
        </xdr:grpSpPr>
        <xdr:pic>
          <xdr:nvPicPr>
            <xdr:cNvPr id="38" name="Picture 37">
              <a:extLst>
                <a:ext uri="{FF2B5EF4-FFF2-40B4-BE49-F238E27FC236}">
                  <a16:creationId xmlns:a16="http://schemas.microsoft.com/office/drawing/2014/main" xmlns="" id="{00000000-0008-0000-01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83149" y="231915"/>
              <a:ext cx="773029" cy="745433"/>
            </a:xfrm>
            <a:prstGeom prst="rect">
              <a:avLst/>
            </a:prstGeom>
            <a:noFill/>
            <a:ln>
              <a:noFill/>
            </a:ln>
          </xdr:spPr>
        </xdr:pic>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7073348" y="629480"/>
              <a:ext cx="1399761" cy="4141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haroni" panose="02010803020104030203" pitchFamily="2" charset="-79"/>
                  <a:cs typeface="Aharoni" panose="02010803020104030203" pitchFamily="2" charset="-79"/>
                </a:rPr>
                <a:t>pH JKR </a:t>
              </a:r>
            </a:p>
            <a:p>
              <a:r>
                <a:rPr lang="en-US" sz="1000" b="1">
                  <a:latin typeface="Aharoni" panose="02010803020104030203" pitchFamily="2" charset="-79"/>
                  <a:cs typeface="Aharoni" panose="02010803020104030203" pitchFamily="2" charset="-79"/>
                </a:rPr>
                <a:t>ROAD</a:t>
              </a:r>
              <a:r>
                <a:rPr lang="en-US" sz="1000" b="1" baseline="0">
                  <a:latin typeface="Aharoni" panose="02010803020104030203" pitchFamily="2" charset="-79"/>
                  <a:cs typeface="Aharoni" panose="02010803020104030203" pitchFamily="2" charset="-79"/>
                </a:rPr>
                <a:t> SECTOR</a:t>
              </a:r>
              <a:endParaRPr lang="en-US" sz="1000" b="1">
                <a:latin typeface="Aharoni" panose="02010803020104030203" pitchFamily="2" charset="-79"/>
                <a:cs typeface="Aharoni" panose="02010803020104030203" pitchFamily="2" charset="-79"/>
              </a:endParaRPr>
            </a:p>
          </xdr:txBody>
        </xdr:sp>
      </xdr:grpSp>
    </xdr:grpSp>
    <xdr:clientData/>
  </xdr:twoCellAnchor>
  <xdr:twoCellAnchor>
    <xdr:from>
      <xdr:col>4</xdr:col>
      <xdr:colOff>816121</xdr:colOff>
      <xdr:row>171</xdr:row>
      <xdr:rowOff>38100</xdr:rowOff>
    </xdr:from>
    <xdr:to>
      <xdr:col>5</xdr:col>
      <xdr:colOff>28575</xdr:colOff>
      <xdr:row>171</xdr:row>
      <xdr:rowOff>307398</xdr:rowOff>
    </xdr:to>
    <xdr:sp macro="" textlink="">
      <xdr:nvSpPr>
        <xdr:cNvPr id="20" name="5-Point Star 3">
          <a:extLst>
            <a:ext uri="{FF2B5EF4-FFF2-40B4-BE49-F238E27FC236}">
              <a16:creationId xmlns:a16="http://schemas.microsoft.com/office/drawing/2014/main" xmlns="" id="{00000000-0008-0000-0100-000014000000}"/>
            </a:ext>
          </a:extLst>
        </xdr:cNvPr>
        <xdr:cNvSpPr/>
      </xdr:nvSpPr>
      <xdr:spPr>
        <a:xfrm>
          <a:off x="8074171" y="58378725"/>
          <a:ext cx="326879" cy="269298"/>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twoCellAnchor>
    <xdr:from>
      <xdr:col>3</xdr:col>
      <xdr:colOff>76200</xdr:colOff>
      <xdr:row>178</xdr:row>
      <xdr:rowOff>0</xdr:rowOff>
    </xdr:from>
    <xdr:to>
      <xdr:col>3</xdr:col>
      <xdr:colOff>279400</xdr:colOff>
      <xdr:row>178</xdr:row>
      <xdr:rowOff>203200</xdr:rowOff>
    </xdr:to>
    <xdr:sp macro="[1]!dp_core.gridDP_Click" textlink="">
      <xdr:nvSpPr>
        <xdr:cNvPr id="31" name="Rectangle 30">
          <a:extLst>
            <a:ext uri="{FF2B5EF4-FFF2-40B4-BE49-F238E27FC236}">
              <a16:creationId xmlns:a16="http://schemas.microsoft.com/office/drawing/2014/main" xmlns="" id="{1E849FB6-9438-4700-AD3E-98FD01A86E8F}"/>
            </a:ext>
          </a:extLst>
        </xdr:cNvPr>
        <xdr:cNvSpPr/>
      </xdr:nvSpPr>
      <xdr:spPr>
        <a:xfrm>
          <a:off x="6067425" y="61398150"/>
          <a:ext cx="203200" cy="203200"/>
        </a:xfrm>
        <a:prstGeom prst="rect">
          <a:avLst/>
        </a:prstGeom>
        <a:blipFill dpi="0" rotWithShape="1">
          <a:blip xmlns:r="http://schemas.openxmlformats.org/officeDocument/2006/relationships" r:embed="rId3"/>
          <a:srcRect/>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1590675</xdr:colOff>
          <xdr:row>8</xdr:row>
          <xdr:rowOff>47625</xdr:rowOff>
        </xdr:from>
        <xdr:to>
          <xdr:col>3</xdr:col>
          <xdr:colOff>0</xdr:colOff>
          <xdr:row>8</xdr:row>
          <xdr:rowOff>352425</xdr:rowOff>
        </xdr:to>
        <xdr:sp macro="" textlink="">
          <xdr:nvSpPr>
            <xdr:cNvPr id="11265" name="DADate" hidden="1">
              <a:extLst>
                <a:ext uri="{63B3BB69-23CF-44E3-9099-C40C66FF867C}">
                  <a14:compatExt spid="_x0000_s11265"/>
                </a:ext>
                <a:ext uri="{FF2B5EF4-FFF2-40B4-BE49-F238E27FC236}">
                  <a16:creationId xmlns:a16="http://schemas.microsoft.com/office/drawing/2014/main" xmlns="" id="{00000000-0008-0000-02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153</xdr:row>
          <xdr:rowOff>885825</xdr:rowOff>
        </xdr:from>
        <xdr:to>
          <xdr:col>3</xdr:col>
          <xdr:colOff>0</xdr:colOff>
          <xdr:row>153</xdr:row>
          <xdr:rowOff>2162175</xdr:rowOff>
        </xdr:to>
        <xdr:sp macro="" textlink="">
          <xdr:nvSpPr>
            <xdr:cNvPr id="11268" name="Innovation" hidden="1">
              <a:extLst>
                <a:ext uri="{63B3BB69-23CF-44E3-9099-C40C66FF867C}">
                  <a14:compatExt spid="_x0000_s11268"/>
                </a:ext>
                <a:ext uri="{FF2B5EF4-FFF2-40B4-BE49-F238E27FC236}">
                  <a16:creationId xmlns:a16="http://schemas.microsoft.com/office/drawing/2014/main" xmlns="" id="{00000000-0008-0000-02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2330596</xdr:colOff>
      <xdr:row>171</xdr:row>
      <xdr:rowOff>38100</xdr:rowOff>
    </xdr:from>
    <xdr:to>
      <xdr:col>2</xdr:col>
      <xdr:colOff>2657475</xdr:colOff>
      <xdr:row>171</xdr:row>
      <xdr:rowOff>307398</xdr:rowOff>
    </xdr:to>
    <xdr:sp macro="" textlink="">
      <xdr:nvSpPr>
        <xdr:cNvPr id="9" name="5-Point Star 3">
          <a:extLst>
            <a:ext uri="{FF2B5EF4-FFF2-40B4-BE49-F238E27FC236}">
              <a16:creationId xmlns:a16="http://schemas.microsoft.com/office/drawing/2014/main" xmlns="" id="{00000000-0008-0000-0200-000009000000}"/>
            </a:ext>
          </a:extLst>
        </xdr:cNvPr>
        <xdr:cNvSpPr/>
      </xdr:nvSpPr>
      <xdr:spPr>
        <a:xfrm>
          <a:off x="4006996" y="59140725"/>
          <a:ext cx="326879" cy="269298"/>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twoCellAnchor>
    <xdr:from>
      <xdr:col>1</xdr:col>
      <xdr:colOff>52354</xdr:colOff>
      <xdr:row>0</xdr:row>
      <xdr:rowOff>85055</xdr:rowOff>
    </xdr:from>
    <xdr:to>
      <xdr:col>9</xdr:col>
      <xdr:colOff>41415</xdr:colOff>
      <xdr:row>4</xdr:row>
      <xdr:rowOff>179701</xdr:rowOff>
    </xdr:to>
    <xdr:grpSp>
      <xdr:nvGrpSpPr>
        <xdr:cNvPr id="11" name="Group 10">
          <a:extLst>
            <a:ext uri="{FF2B5EF4-FFF2-40B4-BE49-F238E27FC236}">
              <a16:creationId xmlns:a16="http://schemas.microsoft.com/office/drawing/2014/main" xmlns="" id="{00000000-0008-0000-0200-00000B000000}"/>
            </a:ext>
          </a:extLst>
        </xdr:cNvPr>
        <xdr:cNvGrpSpPr/>
      </xdr:nvGrpSpPr>
      <xdr:grpSpPr>
        <a:xfrm>
          <a:off x="268014" y="85055"/>
          <a:ext cx="11859368" cy="921344"/>
          <a:chOff x="266700" y="38099"/>
          <a:chExt cx="10675869" cy="940906"/>
        </a:xfrm>
      </xdr:grpSpPr>
      <xdr:sp macro="" textlink="">
        <xdr:nvSpPr>
          <xdr:cNvPr id="12" name="Rectangle: Rounded Corners 11">
            <a:extLst>
              <a:ext uri="{FF2B5EF4-FFF2-40B4-BE49-F238E27FC236}">
                <a16:creationId xmlns:a16="http://schemas.microsoft.com/office/drawing/2014/main" xmlns="" id="{00000000-0008-0000-0200-00000C000000}"/>
              </a:ext>
            </a:extLst>
          </xdr:cNvPr>
          <xdr:cNvSpPr/>
        </xdr:nvSpPr>
        <xdr:spPr>
          <a:xfrm>
            <a:off x="9666219" y="38099"/>
            <a:ext cx="1276350" cy="447261"/>
          </a:xfrm>
          <a:prstGeom prst="roundRect">
            <a:avLst/>
          </a:prstGeom>
          <a:solidFill>
            <a:schemeClr val="accent6">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SCORING VERIFICATION</a:t>
            </a:r>
          </a:p>
        </xdr:txBody>
      </xdr:sp>
      <xdr:pic>
        <xdr:nvPicPr>
          <xdr:cNvPr id="13" name="il_fi" descr="http://2.bp.blogspot.com/-eKeNXoNyRk0/TdZ0lpyLKhI/AAAAAAAAAcM/sh6ZgE1A1bE/s320/LogoJKR_c1.jpg">
            <a:extLst>
              <a:ext uri="{FF2B5EF4-FFF2-40B4-BE49-F238E27FC236}">
                <a16:creationId xmlns:a16="http://schemas.microsoft.com/office/drawing/2014/main" xmlns=""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9440"/>
            <a:ext cx="1015141" cy="638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4" name="Group 13">
            <a:extLst>
              <a:ext uri="{FF2B5EF4-FFF2-40B4-BE49-F238E27FC236}">
                <a16:creationId xmlns:a16="http://schemas.microsoft.com/office/drawing/2014/main" xmlns="" id="{00000000-0008-0000-0200-00000E000000}"/>
              </a:ext>
            </a:extLst>
          </xdr:cNvPr>
          <xdr:cNvGrpSpPr/>
        </xdr:nvGrpSpPr>
        <xdr:grpSpPr>
          <a:xfrm>
            <a:off x="8842449" y="157371"/>
            <a:ext cx="1989132" cy="821634"/>
            <a:chOff x="6483149" y="231915"/>
            <a:chExt cx="1989960" cy="811695"/>
          </a:xfrm>
        </xdr:grpSpPr>
        <xdr:pic>
          <xdr:nvPicPr>
            <xdr:cNvPr id="15" name="Picture 14">
              <a:extLst>
                <a:ext uri="{FF2B5EF4-FFF2-40B4-BE49-F238E27FC236}">
                  <a16:creationId xmlns:a16="http://schemas.microsoft.com/office/drawing/2014/main" xmlns="" id="{00000000-0008-0000-02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83149" y="231915"/>
              <a:ext cx="773029" cy="745433"/>
            </a:xfrm>
            <a:prstGeom prst="rect">
              <a:avLst/>
            </a:prstGeom>
            <a:noFill/>
            <a:ln>
              <a:noFill/>
            </a:ln>
          </xdr:spPr>
        </xdr:pic>
        <xdr:sp macro="" textlink="">
          <xdr:nvSpPr>
            <xdr:cNvPr id="16" name="TextBox 15">
              <a:extLst>
                <a:ext uri="{FF2B5EF4-FFF2-40B4-BE49-F238E27FC236}">
                  <a16:creationId xmlns:a16="http://schemas.microsoft.com/office/drawing/2014/main" xmlns="" id="{00000000-0008-0000-0200-000010000000}"/>
                </a:ext>
              </a:extLst>
            </xdr:cNvPr>
            <xdr:cNvSpPr txBox="1"/>
          </xdr:nvSpPr>
          <xdr:spPr>
            <a:xfrm>
              <a:off x="7073348" y="629480"/>
              <a:ext cx="1399761" cy="41413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haroni" panose="02010803020104030203" pitchFamily="2" charset="-79"/>
                  <a:cs typeface="Aharoni" panose="02010803020104030203" pitchFamily="2" charset="-79"/>
                </a:rPr>
                <a:t>pH JKR </a:t>
              </a:r>
            </a:p>
            <a:p>
              <a:r>
                <a:rPr lang="en-US" sz="1000" b="1">
                  <a:latin typeface="Aharoni" panose="02010803020104030203" pitchFamily="2" charset="-79"/>
                  <a:cs typeface="Aharoni" panose="02010803020104030203" pitchFamily="2" charset="-79"/>
                </a:rPr>
                <a:t>ROAD</a:t>
              </a:r>
              <a:r>
                <a:rPr lang="en-US" sz="1000" b="1" baseline="0">
                  <a:latin typeface="Aharoni" panose="02010803020104030203" pitchFamily="2" charset="-79"/>
                  <a:cs typeface="Aharoni" panose="02010803020104030203" pitchFamily="2" charset="-79"/>
                </a:rPr>
                <a:t> SECTOR</a:t>
              </a:r>
              <a:endParaRPr lang="en-US" sz="1000" b="1">
                <a:latin typeface="Aharoni" panose="02010803020104030203" pitchFamily="2" charset="-79"/>
                <a:cs typeface="Aharoni" panose="02010803020104030203" pitchFamily="2" charset="-79"/>
              </a:endParaRPr>
            </a:p>
          </xdr:txBody>
        </xdr:sp>
      </xdr:grpSp>
    </xdr:grpSp>
    <xdr:clientData/>
  </xdr:twoCellAnchor>
  <xdr:twoCellAnchor>
    <xdr:from>
      <xdr:col>4</xdr:col>
      <xdr:colOff>693952</xdr:colOff>
      <xdr:row>171</xdr:row>
      <xdr:rowOff>44312</xdr:rowOff>
    </xdr:from>
    <xdr:to>
      <xdr:col>4</xdr:col>
      <xdr:colOff>1020831</xdr:colOff>
      <xdr:row>171</xdr:row>
      <xdr:rowOff>313610</xdr:rowOff>
    </xdr:to>
    <xdr:sp macro="" textlink="">
      <xdr:nvSpPr>
        <xdr:cNvPr id="17" name="5-Point Star 3">
          <a:extLst>
            <a:ext uri="{FF2B5EF4-FFF2-40B4-BE49-F238E27FC236}">
              <a16:creationId xmlns:a16="http://schemas.microsoft.com/office/drawing/2014/main" xmlns="" id="{00000000-0008-0000-0200-000011000000}"/>
            </a:ext>
          </a:extLst>
        </xdr:cNvPr>
        <xdr:cNvSpPr/>
      </xdr:nvSpPr>
      <xdr:spPr>
        <a:xfrm>
          <a:off x="7957800" y="58014290"/>
          <a:ext cx="326879" cy="269298"/>
        </a:xfrm>
        <a:prstGeom prst="star5">
          <a:avLst/>
        </a:prstGeom>
        <a:solidFill>
          <a:srgbClr val="FFC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MY"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Microsoft%20Office/Root/Office16/xlstart/samradapps_datepicker.xla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Scorecard%20%20pH-Road%20Sector%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amradapps_datepicker"/>
    </sheetNames>
    <definedNames>
      <definedName name="dp_core.gridDP_Click"/>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card"/>
      <sheetName val="Lampiran A"/>
    </sheetNames>
    <sheetDataSet>
      <sheetData sheetId="0">
        <row r="14">
          <cell r="D14">
            <v>5</v>
          </cell>
          <cell r="E14">
            <v>7</v>
          </cell>
          <cell r="F14">
            <v>5</v>
          </cell>
          <cell r="G14">
            <v>7</v>
          </cell>
        </row>
        <row r="15">
          <cell r="D15">
            <v>1</v>
          </cell>
          <cell r="E15">
            <v>1</v>
          </cell>
          <cell r="F15">
            <v>1</v>
          </cell>
          <cell r="G15">
            <v>1</v>
          </cell>
        </row>
        <row r="16">
          <cell r="D16">
            <v>1</v>
          </cell>
          <cell r="E16">
            <v>1</v>
          </cell>
          <cell r="F16">
            <v>1</v>
          </cell>
          <cell r="G16">
            <v>1</v>
          </cell>
        </row>
        <row r="17">
          <cell r="D17">
            <v>1</v>
          </cell>
          <cell r="E17">
            <v>1</v>
          </cell>
          <cell r="F17">
            <v>1</v>
          </cell>
          <cell r="G17">
            <v>1</v>
          </cell>
        </row>
        <row r="18">
          <cell r="D18">
            <v>1</v>
          </cell>
          <cell r="E18">
            <v>1</v>
          </cell>
          <cell r="F18">
            <v>1</v>
          </cell>
          <cell r="G18">
            <v>1</v>
          </cell>
        </row>
        <row r="19">
          <cell r="D19">
            <v>1</v>
          </cell>
          <cell r="E19">
            <v>1</v>
          </cell>
          <cell r="F19">
            <v>1</v>
          </cell>
          <cell r="G19">
            <v>1</v>
          </cell>
        </row>
        <row r="20">
          <cell r="D20">
            <v>1</v>
          </cell>
          <cell r="E20">
            <v>1</v>
          </cell>
          <cell r="F20">
            <v>1</v>
          </cell>
          <cell r="G20">
            <v>1</v>
          </cell>
        </row>
        <row r="21">
          <cell r="D21" t="str">
            <v>NA</v>
          </cell>
          <cell r="E21">
            <v>1</v>
          </cell>
          <cell r="F21" t="str">
            <v>NA</v>
          </cell>
          <cell r="G21">
            <v>1</v>
          </cell>
        </row>
        <row r="22">
          <cell r="D22" t="str">
            <v>NA</v>
          </cell>
          <cell r="E22">
            <v>1</v>
          </cell>
          <cell r="F22" t="str">
            <v>NA</v>
          </cell>
          <cell r="G22">
            <v>1</v>
          </cell>
        </row>
        <row r="23">
          <cell r="D23" t="str">
            <v>NA</v>
          </cell>
          <cell r="E23">
            <v>1</v>
          </cell>
          <cell r="F23" t="str">
            <v>NA</v>
          </cell>
          <cell r="G23">
            <v>1</v>
          </cell>
        </row>
        <row r="24">
          <cell r="D24" t="str">
            <v>NA</v>
          </cell>
          <cell r="E24">
            <v>1</v>
          </cell>
          <cell r="F24" t="str">
            <v>NA</v>
          </cell>
          <cell r="G24">
            <v>1</v>
          </cell>
        </row>
        <row r="25">
          <cell r="D25" t="str">
            <v>NA</v>
          </cell>
          <cell r="E25">
            <v>1</v>
          </cell>
          <cell r="F25" t="str">
            <v>NA</v>
          </cell>
          <cell r="G25">
            <v>1</v>
          </cell>
        </row>
        <row r="26">
          <cell r="D26">
            <v>6</v>
          </cell>
          <cell r="E26">
            <v>6</v>
          </cell>
          <cell r="F26">
            <v>6</v>
          </cell>
          <cell r="G26">
            <v>6</v>
          </cell>
        </row>
        <row r="27">
          <cell r="D27">
            <v>1</v>
          </cell>
          <cell r="E27">
            <v>1</v>
          </cell>
          <cell r="F27">
            <v>1</v>
          </cell>
          <cell r="G27">
            <v>1</v>
          </cell>
        </row>
        <row r="28">
          <cell r="D28">
            <v>1</v>
          </cell>
          <cell r="E28">
            <v>1</v>
          </cell>
          <cell r="F28">
            <v>1</v>
          </cell>
          <cell r="G28">
            <v>1</v>
          </cell>
        </row>
        <row r="29">
          <cell r="D29">
            <v>1</v>
          </cell>
          <cell r="E29">
            <v>1</v>
          </cell>
          <cell r="F29">
            <v>1</v>
          </cell>
          <cell r="G29">
            <v>1</v>
          </cell>
        </row>
        <row r="30">
          <cell r="D30">
            <v>1</v>
          </cell>
          <cell r="E30">
            <v>1</v>
          </cell>
          <cell r="F30">
            <v>1</v>
          </cell>
          <cell r="G30">
            <v>1</v>
          </cell>
        </row>
        <row r="31">
          <cell r="D31">
            <v>1</v>
          </cell>
          <cell r="E31">
            <v>1</v>
          </cell>
          <cell r="F31">
            <v>1</v>
          </cell>
          <cell r="G31">
            <v>1</v>
          </cell>
        </row>
        <row r="32">
          <cell r="D32">
            <v>1</v>
          </cell>
          <cell r="E32">
            <v>1</v>
          </cell>
          <cell r="F32">
            <v>1</v>
          </cell>
          <cell r="G32">
            <v>1</v>
          </cell>
        </row>
        <row r="33">
          <cell r="D33">
            <v>1</v>
          </cell>
          <cell r="E33">
            <v>1</v>
          </cell>
          <cell r="F33">
            <v>1</v>
          </cell>
          <cell r="G33">
            <v>1</v>
          </cell>
        </row>
        <row r="34">
          <cell r="D34">
            <v>1</v>
          </cell>
          <cell r="E34">
            <v>1</v>
          </cell>
          <cell r="F34">
            <v>1</v>
          </cell>
          <cell r="G34">
            <v>1</v>
          </cell>
        </row>
        <row r="35">
          <cell r="D35">
            <v>3</v>
          </cell>
          <cell r="E35">
            <v>3</v>
          </cell>
          <cell r="F35">
            <v>3</v>
          </cell>
          <cell r="G35">
            <v>3</v>
          </cell>
        </row>
        <row r="36">
          <cell r="D36">
            <v>1</v>
          </cell>
          <cell r="E36">
            <v>1</v>
          </cell>
          <cell r="F36">
            <v>1</v>
          </cell>
          <cell r="G36">
            <v>1</v>
          </cell>
        </row>
        <row r="37">
          <cell r="D37">
            <v>1</v>
          </cell>
          <cell r="E37">
            <v>1</v>
          </cell>
          <cell r="F37">
            <v>1</v>
          </cell>
          <cell r="G37">
            <v>1</v>
          </cell>
        </row>
        <row r="38">
          <cell r="D38">
            <v>1</v>
          </cell>
          <cell r="E38">
            <v>1</v>
          </cell>
          <cell r="F38">
            <v>1</v>
          </cell>
          <cell r="G38">
            <v>1</v>
          </cell>
        </row>
        <row r="39">
          <cell r="D39">
            <v>1</v>
          </cell>
          <cell r="E39">
            <v>1</v>
          </cell>
          <cell r="F39">
            <v>1</v>
          </cell>
          <cell r="G39">
            <v>1</v>
          </cell>
        </row>
        <row r="40">
          <cell r="D40">
            <v>1</v>
          </cell>
          <cell r="E40">
            <v>1</v>
          </cell>
          <cell r="F40">
            <v>1</v>
          </cell>
          <cell r="G40">
            <v>1</v>
          </cell>
        </row>
        <row r="41">
          <cell r="D41">
            <v>1</v>
          </cell>
          <cell r="E41">
            <v>1</v>
          </cell>
          <cell r="F41">
            <v>1</v>
          </cell>
          <cell r="G41">
            <v>1</v>
          </cell>
        </row>
        <row r="42">
          <cell r="D42">
            <v>2</v>
          </cell>
          <cell r="E42">
            <v>2</v>
          </cell>
          <cell r="F42">
            <v>2</v>
          </cell>
          <cell r="G42">
            <v>2</v>
          </cell>
        </row>
        <row r="43">
          <cell r="D43">
            <v>2</v>
          </cell>
          <cell r="E43">
            <v>2</v>
          </cell>
          <cell r="F43">
            <v>2</v>
          </cell>
          <cell r="G43">
            <v>2</v>
          </cell>
        </row>
        <row r="44">
          <cell r="D44">
            <v>2</v>
          </cell>
          <cell r="E44">
            <v>2</v>
          </cell>
          <cell r="F44">
            <v>2</v>
          </cell>
          <cell r="G44">
            <v>2</v>
          </cell>
        </row>
        <row r="45">
          <cell r="D45">
            <v>2</v>
          </cell>
          <cell r="E45">
            <v>2</v>
          </cell>
          <cell r="F45">
            <v>2</v>
          </cell>
          <cell r="G45">
            <v>2</v>
          </cell>
        </row>
        <row r="60">
          <cell r="D60">
            <v>3</v>
          </cell>
          <cell r="E60">
            <v>3</v>
          </cell>
          <cell r="F60">
            <v>3</v>
          </cell>
          <cell r="G60">
            <v>3</v>
          </cell>
        </row>
        <row r="61">
          <cell r="D61">
            <v>1</v>
          </cell>
          <cell r="E61">
            <v>1</v>
          </cell>
          <cell r="F61">
            <v>1</v>
          </cell>
          <cell r="G61">
            <v>1</v>
          </cell>
        </row>
        <row r="62">
          <cell r="D62">
            <v>1</v>
          </cell>
          <cell r="E62">
            <v>1</v>
          </cell>
          <cell r="F62">
            <v>1</v>
          </cell>
          <cell r="G62">
            <v>1</v>
          </cell>
        </row>
        <row r="63">
          <cell r="D63">
            <v>1</v>
          </cell>
          <cell r="E63">
            <v>1</v>
          </cell>
          <cell r="F63">
            <v>1</v>
          </cell>
          <cell r="G63">
            <v>1</v>
          </cell>
        </row>
        <row r="64">
          <cell r="D64">
            <v>1</v>
          </cell>
          <cell r="E64">
            <v>1</v>
          </cell>
          <cell r="F64">
            <v>1</v>
          </cell>
          <cell r="G64">
            <v>1</v>
          </cell>
        </row>
        <row r="65">
          <cell r="D65">
            <v>1</v>
          </cell>
          <cell r="E65">
            <v>1</v>
          </cell>
          <cell r="F65">
            <v>1</v>
          </cell>
          <cell r="G65">
            <v>1</v>
          </cell>
        </row>
        <row r="66">
          <cell r="D66">
            <v>3</v>
          </cell>
          <cell r="E66">
            <v>3</v>
          </cell>
          <cell r="F66">
            <v>3</v>
          </cell>
          <cell r="G66">
            <v>3</v>
          </cell>
        </row>
        <row r="67">
          <cell r="D67">
            <v>1</v>
          </cell>
          <cell r="E67">
            <v>1</v>
          </cell>
          <cell r="F67">
            <v>1</v>
          </cell>
          <cell r="G67">
            <v>1</v>
          </cell>
        </row>
        <row r="68">
          <cell r="D68">
            <v>1</v>
          </cell>
          <cell r="E68">
            <v>1</v>
          </cell>
          <cell r="F68">
            <v>1</v>
          </cell>
          <cell r="G68">
            <v>1</v>
          </cell>
        </row>
        <row r="69">
          <cell r="D69">
            <v>1</v>
          </cell>
          <cell r="E69">
            <v>1</v>
          </cell>
          <cell r="F69">
            <v>1</v>
          </cell>
          <cell r="G69">
            <v>1</v>
          </cell>
        </row>
        <row r="70">
          <cell r="D70">
            <v>2</v>
          </cell>
          <cell r="E70">
            <v>2</v>
          </cell>
          <cell r="F70">
            <v>2</v>
          </cell>
          <cell r="G70">
            <v>2</v>
          </cell>
        </row>
        <row r="71">
          <cell r="D71">
            <v>2</v>
          </cell>
          <cell r="E71">
            <v>2</v>
          </cell>
          <cell r="F71">
            <v>2</v>
          </cell>
          <cell r="G71">
            <v>2</v>
          </cell>
        </row>
        <row r="73">
          <cell r="D73">
            <v>4</v>
          </cell>
          <cell r="E73">
            <v>4</v>
          </cell>
          <cell r="F73">
            <v>4</v>
          </cell>
          <cell r="G73">
            <v>4</v>
          </cell>
        </row>
        <row r="74">
          <cell r="D74">
            <v>1</v>
          </cell>
          <cell r="E74">
            <v>1</v>
          </cell>
          <cell r="F74">
            <v>1</v>
          </cell>
          <cell r="G74">
            <v>1</v>
          </cell>
        </row>
        <row r="75">
          <cell r="D75">
            <v>1</v>
          </cell>
          <cell r="E75">
            <v>1</v>
          </cell>
          <cell r="F75">
            <v>1</v>
          </cell>
          <cell r="G75">
            <v>1</v>
          </cell>
        </row>
        <row r="76">
          <cell r="D76">
            <v>1</v>
          </cell>
          <cell r="E76">
            <v>1</v>
          </cell>
          <cell r="F76">
            <v>1</v>
          </cell>
          <cell r="G76">
            <v>1</v>
          </cell>
        </row>
        <row r="77">
          <cell r="D77">
            <v>2</v>
          </cell>
          <cell r="E77">
            <v>2</v>
          </cell>
          <cell r="F77">
            <v>2</v>
          </cell>
          <cell r="G77">
            <v>2</v>
          </cell>
        </row>
        <row r="83">
          <cell r="D83">
            <v>2</v>
          </cell>
          <cell r="E83">
            <v>2</v>
          </cell>
          <cell r="F83">
            <v>3</v>
          </cell>
          <cell r="G83">
            <v>3</v>
          </cell>
        </row>
        <row r="84">
          <cell r="D84">
            <v>2</v>
          </cell>
          <cell r="E84">
            <v>2</v>
          </cell>
          <cell r="F84">
            <v>3</v>
          </cell>
          <cell r="G84">
            <v>3</v>
          </cell>
        </row>
        <row r="85">
          <cell r="D85">
            <v>2</v>
          </cell>
          <cell r="E85">
            <v>2</v>
          </cell>
          <cell r="F85">
            <v>2</v>
          </cell>
          <cell r="G85">
            <v>2</v>
          </cell>
        </row>
        <row r="86">
          <cell r="D86">
            <v>1</v>
          </cell>
          <cell r="E86">
            <v>1</v>
          </cell>
          <cell r="F86">
            <v>1</v>
          </cell>
          <cell r="G86">
            <v>1</v>
          </cell>
        </row>
        <row r="87">
          <cell r="D87">
            <v>1</v>
          </cell>
          <cell r="E87">
            <v>1</v>
          </cell>
          <cell r="F87">
            <v>1</v>
          </cell>
          <cell r="G87">
            <v>1</v>
          </cell>
        </row>
        <row r="95">
          <cell r="D95">
            <v>3</v>
          </cell>
          <cell r="E95">
            <v>3</v>
          </cell>
          <cell r="F95">
            <v>5</v>
          </cell>
          <cell r="G95">
            <v>5</v>
          </cell>
        </row>
        <row r="96">
          <cell r="D96">
            <v>3</v>
          </cell>
          <cell r="E96">
            <v>3</v>
          </cell>
          <cell r="F96">
            <v>3</v>
          </cell>
          <cell r="G96">
            <v>3</v>
          </cell>
        </row>
        <row r="97">
          <cell r="D97">
            <v>3</v>
          </cell>
          <cell r="E97">
            <v>3</v>
          </cell>
          <cell r="F97">
            <v>3</v>
          </cell>
          <cell r="G97">
            <v>3</v>
          </cell>
        </row>
        <row r="98">
          <cell r="D98">
            <v>1</v>
          </cell>
          <cell r="E98">
            <v>1</v>
          </cell>
          <cell r="F98">
            <v>1</v>
          </cell>
          <cell r="G98">
            <v>1</v>
          </cell>
        </row>
        <row r="99">
          <cell r="D99">
            <v>1</v>
          </cell>
          <cell r="E99">
            <v>1</v>
          </cell>
          <cell r="F99">
            <v>1</v>
          </cell>
          <cell r="G99">
            <v>1</v>
          </cell>
        </row>
        <row r="123">
          <cell r="D123">
            <v>0</v>
          </cell>
          <cell r="E123">
            <v>0</v>
          </cell>
          <cell r="F123">
            <v>3</v>
          </cell>
          <cell r="G123">
            <v>3</v>
          </cell>
        </row>
        <row r="124">
          <cell r="D124" t="str">
            <v>NA</v>
          </cell>
          <cell r="E124" t="str">
            <v>NA</v>
          </cell>
          <cell r="F124">
            <v>3</v>
          </cell>
          <cell r="G124">
            <v>3</v>
          </cell>
        </row>
        <row r="125">
          <cell r="D125">
            <v>3</v>
          </cell>
          <cell r="E125">
            <v>3</v>
          </cell>
          <cell r="F125">
            <v>3</v>
          </cell>
          <cell r="G125">
            <v>3</v>
          </cell>
        </row>
        <row r="126">
          <cell r="D126">
            <v>2</v>
          </cell>
          <cell r="E126">
            <v>2</v>
          </cell>
          <cell r="F126">
            <v>2</v>
          </cell>
          <cell r="G126">
            <v>2</v>
          </cell>
        </row>
        <row r="127">
          <cell r="D127">
            <v>1</v>
          </cell>
          <cell r="E127">
            <v>1</v>
          </cell>
          <cell r="F127">
            <v>1</v>
          </cell>
          <cell r="G127">
            <v>1</v>
          </cell>
        </row>
        <row r="128">
          <cell r="D128">
            <v>4</v>
          </cell>
          <cell r="E128">
            <v>4</v>
          </cell>
          <cell r="F128">
            <v>4</v>
          </cell>
          <cell r="G128">
            <v>4</v>
          </cell>
        </row>
        <row r="129">
          <cell r="D129">
            <v>2</v>
          </cell>
          <cell r="E129">
            <v>2</v>
          </cell>
          <cell r="F129">
            <v>2</v>
          </cell>
          <cell r="G129">
            <v>2</v>
          </cell>
        </row>
        <row r="130">
          <cell r="D130">
            <v>2</v>
          </cell>
          <cell r="E130">
            <v>2</v>
          </cell>
          <cell r="F130">
            <v>2</v>
          </cell>
          <cell r="G130">
            <v>2</v>
          </cell>
        </row>
        <row r="131">
          <cell r="D131">
            <v>1</v>
          </cell>
          <cell r="E131">
            <v>1</v>
          </cell>
          <cell r="F131">
            <v>1</v>
          </cell>
          <cell r="G131">
            <v>1</v>
          </cell>
        </row>
        <row r="132">
          <cell r="D132">
            <v>1</v>
          </cell>
          <cell r="E132">
            <v>1</v>
          </cell>
          <cell r="F132">
            <v>1</v>
          </cell>
          <cell r="G132">
            <v>1</v>
          </cell>
        </row>
        <row r="133">
          <cell r="D133">
            <v>4</v>
          </cell>
          <cell r="E133">
            <v>4</v>
          </cell>
          <cell r="F133">
            <v>4</v>
          </cell>
          <cell r="G133">
            <v>4</v>
          </cell>
        </row>
        <row r="134">
          <cell r="D134">
            <v>2</v>
          </cell>
          <cell r="E134">
            <v>2</v>
          </cell>
          <cell r="F134">
            <v>2</v>
          </cell>
          <cell r="G134">
            <v>2</v>
          </cell>
        </row>
        <row r="135">
          <cell r="D135">
            <v>1</v>
          </cell>
          <cell r="E135">
            <v>1</v>
          </cell>
          <cell r="F135">
            <v>1</v>
          </cell>
          <cell r="G135">
            <v>1</v>
          </cell>
        </row>
        <row r="136">
          <cell r="D136">
            <v>1</v>
          </cell>
          <cell r="E136">
            <v>1</v>
          </cell>
          <cell r="F136">
            <v>1</v>
          </cell>
          <cell r="G136">
            <v>1</v>
          </cell>
        </row>
        <row r="137">
          <cell r="D137">
            <v>2</v>
          </cell>
          <cell r="E137">
            <v>2</v>
          </cell>
          <cell r="F137">
            <v>2</v>
          </cell>
          <cell r="G137">
            <v>2</v>
          </cell>
        </row>
        <row r="138">
          <cell r="D138">
            <v>2</v>
          </cell>
          <cell r="E138">
            <v>2</v>
          </cell>
          <cell r="F138">
            <v>2</v>
          </cell>
          <cell r="G138">
            <v>2</v>
          </cell>
        </row>
        <row r="139">
          <cell r="D139">
            <v>2</v>
          </cell>
          <cell r="E139">
            <v>2</v>
          </cell>
          <cell r="F139">
            <v>2</v>
          </cell>
          <cell r="G139">
            <v>2</v>
          </cell>
        </row>
        <row r="140">
          <cell r="D140">
            <v>2</v>
          </cell>
          <cell r="E140">
            <v>2</v>
          </cell>
          <cell r="F140">
            <v>2</v>
          </cell>
          <cell r="G140">
            <v>2</v>
          </cell>
        </row>
        <row r="141">
          <cell r="D141">
            <v>4</v>
          </cell>
          <cell r="E141">
            <v>4</v>
          </cell>
          <cell r="F141">
            <v>4</v>
          </cell>
          <cell r="G141">
            <v>4</v>
          </cell>
        </row>
        <row r="142">
          <cell r="D142">
            <v>2</v>
          </cell>
          <cell r="E142">
            <v>2</v>
          </cell>
          <cell r="F142">
            <v>2</v>
          </cell>
          <cell r="G142">
            <v>2</v>
          </cell>
        </row>
        <row r="143">
          <cell r="D143">
            <v>2</v>
          </cell>
          <cell r="E143">
            <v>2</v>
          </cell>
          <cell r="F143">
            <v>2</v>
          </cell>
          <cell r="G143">
            <v>2</v>
          </cell>
        </row>
        <row r="144">
          <cell r="D144">
            <v>2</v>
          </cell>
          <cell r="E144">
            <v>2</v>
          </cell>
          <cell r="F144">
            <v>2</v>
          </cell>
          <cell r="G144">
            <v>2</v>
          </cell>
        </row>
        <row r="149">
          <cell r="D149">
            <v>5</v>
          </cell>
          <cell r="E149">
            <v>5</v>
          </cell>
          <cell r="F149">
            <v>5</v>
          </cell>
          <cell r="G149">
            <v>5</v>
          </cell>
        </row>
        <row r="150">
          <cell r="D150">
            <v>2</v>
          </cell>
          <cell r="E150">
            <v>2</v>
          </cell>
          <cell r="F150">
            <v>2</v>
          </cell>
          <cell r="G150">
            <v>2</v>
          </cell>
        </row>
        <row r="151">
          <cell r="D151">
            <v>1</v>
          </cell>
          <cell r="E151">
            <v>1</v>
          </cell>
          <cell r="F151">
            <v>1</v>
          </cell>
          <cell r="G151">
            <v>1</v>
          </cell>
        </row>
        <row r="152">
          <cell r="D152">
            <v>1</v>
          </cell>
          <cell r="E152">
            <v>1</v>
          </cell>
          <cell r="F152">
            <v>1</v>
          </cell>
          <cell r="G152">
            <v>1</v>
          </cell>
        </row>
        <row r="153">
          <cell r="D153">
            <v>1</v>
          </cell>
          <cell r="E153">
            <v>1</v>
          </cell>
          <cell r="F153">
            <v>1</v>
          </cell>
          <cell r="G153">
            <v>1</v>
          </cell>
        </row>
        <row r="154">
          <cell r="D154">
            <v>1</v>
          </cell>
          <cell r="E154">
            <v>1</v>
          </cell>
          <cell r="F154">
            <v>1</v>
          </cell>
          <cell r="G154">
            <v>1</v>
          </cell>
        </row>
        <row r="155">
          <cell r="D155">
            <v>4</v>
          </cell>
          <cell r="E155">
            <v>4</v>
          </cell>
          <cell r="F155">
            <v>4</v>
          </cell>
          <cell r="G155">
            <v>4</v>
          </cell>
        </row>
        <row r="156">
          <cell r="D156">
            <v>4</v>
          </cell>
          <cell r="E156">
            <v>4</v>
          </cell>
          <cell r="F156">
            <v>4</v>
          </cell>
          <cell r="G156">
            <v>4</v>
          </cell>
        </row>
        <row r="157">
          <cell r="D157">
            <v>3</v>
          </cell>
          <cell r="E157">
            <v>3</v>
          </cell>
          <cell r="F157">
            <v>3</v>
          </cell>
          <cell r="G157">
            <v>3</v>
          </cell>
        </row>
        <row r="158">
          <cell r="D158">
            <v>2</v>
          </cell>
          <cell r="E158">
            <v>2</v>
          </cell>
          <cell r="F158">
            <v>2</v>
          </cell>
          <cell r="G158">
            <v>2</v>
          </cell>
        </row>
        <row r="159">
          <cell r="D159">
            <v>1</v>
          </cell>
          <cell r="E159">
            <v>1</v>
          </cell>
          <cell r="F159">
            <v>1</v>
          </cell>
          <cell r="G159">
            <v>1</v>
          </cell>
        </row>
        <row r="160">
          <cell r="D160">
            <v>1</v>
          </cell>
          <cell r="E160">
            <v>2</v>
          </cell>
          <cell r="F160">
            <v>1</v>
          </cell>
          <cell r="G160">
            <v>2</v>
          </cell>
        </row>
        <row r="161">
          <cell r="D161">
            <v>1</v>
          </cell>
          <cell r="E161">
            <v>1</v>
          </cell>
          <cell r="F161">
            <v>1</v>
          </cell>
          <cell r="G161">
            <v>1</v>
          </cell>
        </row>
        <row r="162">
          <cell r="D162" t="str">
            <v>NA</v>
          </cell>
          <cell r="E162">
            <v>1</v>
          </cell>
          <cell r="F162" t="str">
            <v>NA</v>
          </cell>
          <cell r="G162">
            <v>1</v>
          </cell>
        </row>
        <row r="163">
          <cell r="D163">
            <v>1</v>
          </cell>
          <cell r="E163">
            <v>1</v>
          </cell>
          <cell r="F163">
            <v>1</v>
          </cell>
          <cell r="G163">
            <v>1</v>
          </cell>
        </row>
        <row r="164">
          <cell r="D164">
            <v>1</v>
          </cell>
          <cell r="E164">
            <v>1</v>
          </cell>
          <cell r="F164">
            <v>1</v>
          </cell>
          <cell r="G164">
            <v>1</v>
          </cell>
        </row>
      </sheetData>
      <sheetData sheetId="1"/>
    </sheetDataSet>
  </externalBook>
</externalLink>
</file>

<file path=xl/theme/theme1.xml><?xml version="1.0" encoding="utf-8"?>
<a:theme xmlns:a="http://schemas.openxmlformats.org/drawingml/2006/main" name="SchoolAthleticBudget">
  <a:themeElements>
    <a:clrScheme name="Custom 1">
      <a:dk1>
        <a:srgbClr val="000000"/>
      </a:dk1>
      <a:lt1>
        <a:srgbClr val="FFFFFF"/>
      </a:lt1>
      <a:dk2>
        <a:srgbClr val="000000"/>
      </a:dk2>
      <a:lt2>
        <a:srgbClr val="FFFFFF"/>
      </a:lt2>
      <a:accent1>
        <a:srgbClr val="1CBEC3"/>
      </a:accent1>
      <a:accent2>
        <a:srgbClr val="FFC70A"/>
      </a:accent2>
      <a:accent3>
        <a:srgbClr val="7BCD42"/>
      </a:accent3>
      <a:accent4>
        <a:srgbClr val="ED8E3A"/>
      </a:accent4>
      <a:accent5>
        <a:srgbClr val="A3589E"/>
      </a:accent5>
      <a:accent6>
        <a:srgbClr val="E35886"/>
      </a:accent6>
      <a:hlink>
        <a:srgbClr val="1CBEC3"/>
      </a:hlink>
      <a:folHlink>
        <a:srgbClr val="A3589E"/>
      </a:folHlink>
    </a:clrScheme>
    <a:fontScheme name="Gradebook">
      <a:majorFont>
        <a:latin typeface="Corbel"/>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1.xml"/><Relationship Id="rId10" Type="http://schemas.openxmlformats.org/officeDocument/2006/relationships/ctrlProp" Target="../ctrlProps/ctrlProp2.xml"/><Relationship Id="rId4" Type="http://schemas.openxmlformats.org/officeDocument/2006/relationships/vmlDrawing" Target="../drawings/vmlDrawing1.vml"/><Relationship Id="rId9"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drawing" Target="../drawings/drawing3.xml"/><Relationship Id="rId7" Type="http://schemas.openxmlformats.org/officeDocument/2006/relationships/control" Target="../activeX/activeX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image" Target="../media/image8.emf"/><Relationship Id="rId5" Type="http://schemas.openxmlformats.org/officeDocument/2006/relationships/control" Target="../activeX/activeX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8"/>
  <sheetViews>
    <sheetView showGridLines="0" showRowColHeaders="0" showRuler="0" zoomScaleNormal="100" zoomScaleSheetLayoutView="100" workbookViewId="0">
      <selection activeCell="B5" sqref="B5"/>
    </sheetView>
  </sheetViews>
  <sheetFormatPr defaultRowHeight="16.5" x14ac:dyDescent="0.3"/>
  <cols>
    <col min="1" max="1" width="4.5" style="97" customWidth="1"/>
    <col min="2" max="2" width="86.5" style="98" customWidth="1"/>
    <col min="3" max="3" width="2.625" style="4" customWidth="1"/>
    <col min="4" max="4" width="14.625" style="4" customWidth="1"/>
    <col min="5" max="16384" width="9" style="4"/>
  </cols>
  <sheetData>
    <row r="1" spans="1:4" ht="39.950000000000003" customHeight="1" x14ac:dyDescent="0.3">
      <c r="B1" s="100" t="s">
        <v>1</v>
      </c>
    </row>
    <row r="2" spans="1:4" ht="30" customHeight="1" x14ac:dyDescent="0.3">
      <c r="B2" s="101" t="s">
        <v>2</v>
      </c>
      <c r="C2" s="3"/>
      <c r="D2" s="3"/>
    </row>
    <row r="3" spans="1:4" ht="18" customHeight="1" x14ac:dyDescent="0.3">
      <c r="B3" s="225" t="s">
        <v>215</v>
      </c>
      <c r="C3" s="3"/>
      <c r="D3" s="3"/>
    </row>
    <row r="4" spans="1:4" ht="22.5" customHeight="1" x14ac:dyDescent="0.3">
      <c r="A4" s="99">
        <v>1</v>
      </c>
      <c r="B4" s="98" t="s">
        <v>251</v>
      </c>
      <c r="C4" s="3"/>
      <c r="D4" s="3"/>
    </row>
    <row r="5" spans="1:4" ht="45" customHeight="1" x14ac:dyDescent="0.3">
      <c r="A5" s="99">
        <v>2</v>
      </c>
      <c r="B5" s="98" t="s">
        <v>191</v>
      </c>
      <c r="C5" s="3"/>
      <c r="D5" s="3"/>
    </row>
    <row r="6" spans="1:4" ht="22.5" customHeight="1" x14ac:dyDescent="0.3">
      <c r="A6" s="99">
        <v>3</v>
      </c>
      <c r="B6" s="98" t="s">
        <v>252</v>
      </c>
      <c r="C6" s="3"/>
      <c r="D6" s="3"/>
    </row>
    <row r="7" spans="1:4" ht="45" customHeight="1" x14ac:dyDescent="0.3">
      <c r="A7" s="99">
        <v>4</v>
      </c>
      <c r="B7" s="98" t="s">
        <v>192</v>
      </c>
      <c r="C7" s="3"/>
      <c r="D7" s="3"/>
    </row>
    <row r="8" spans="1:4" ht="45" customHeight="1" x14ac:dyDescent="0.3">
      <c r="A8" s="99">
        <v>5</v>
      </c>
      <c r="B8" s="98" t="s">
        <v>193</v>
      </c>
    </row>
    <row r="9" spans="1:4" ht="67.5" customHeight="1" x14ac:dyDescent="0.3">
      <c r="A9" s="99">
        <v>6</v>
      </c>
      <c r="B9" s="98" t="s">
        <v>207</v>
      </c>
    </row>
    <row r="10" spans="1:4" ht="22.5" customHeight="1" x14ac:dyDescent="0.3">
      <c r="A10" s="99">
        <v>7</v>
      </c>
      <c r="B10" s="98" t="s">
        <v>190</v>
      </c>
    </row>
    <row r="11" spans="1:4" ht="45" customHeight="1" x14ac:dyDescent="0.3">
      <c r="A11" s="99">
        <v>8</v>
      </c>
      <c r="B11" s="98" t="s">
        <v>208</v>
      </c>
    </row>
    <row r="12" spans="1:4" x14ac:dyDescent="0.3">
      <c r="A12" s="97">
        <v>9</v>
      </c>
      <c r="B12" s="98" t="s">
        <v>206</v>
      </c>
    </row>
    <row r="14" spans="1:4" x14ac:dyDescent="0.3">
      <c r="B14"/>
    </row>
    <row r="18" spans="1:2" x14ac:dyDescent="0.3">
      <c r="B18"/>
    </row>
    <row r="19" spans="1:2" x14ac:dyDescent="0.3">
      <c r="A19" s="97">
        <v>10</v>
      </c>
      <c r="B19" s="98" t="s">
        <v>205</v>
      </c>
    </row>
    <row r="31" spans="1:2" x14ac:dyDescent="0.3">
      <c r="B31" s="225" t="s">
        <v>216</v>
      </c>
    </row>
    <row r="32" spans="1:2" ht="22.5" customHeight="1" x14ac:dyDescent="0.3">
      <c r="A32" s="99">
        <v>1</v>
      </c>
      <c r="B32" s="98" t="s">
        <v>212</v>
      </c>
    </row>
    <row r="33" spans="1:2" ht="45" customHeight="1" x14ac:dyDescent="0.3">
      <c r="A33" s="99">
        <v>2</v>
      </c>
      <c r="B33" s="98" t="s">
        <v>192</v>
      </c>
    </row>
    <row r="34" spans="1:2" ht="45" customHeight="1" x14ac:dyDescent="0.3">
      <c r="A34" s="99">
        <v>3</v>
      </c>
      <c r="B34" s="98" t="s">
        <v>249</v>
      </c>
    </row>
    <row r="35" spans="1:2" ht="22.5" customHeight="1" x14ac:dyDescent="0.3">
      <c r="A35" s="99">
        <v>4</v>
      </c>
      <c r="B35" s="98" t="s">
        <v>214</v>
      </c>
    </row>
    <row r="36" spans="1:2" ht="22.5" customHeight="1" x14ac:dyDescent="0.3">
      <c r="A36" s="99">
        <v>5</v>
      </c>
      <c r="B36" s="98" t="s">
        <v>190</v>
      </c>
    </row>
    <row r="37" spans="1:2" ht="45" customHeight="1" x14ac:dyDescent="0.3">
      <c r="A37" s="99">
        <v>6</v>
      </c>
      <c r="B37" s="98" t="s">
        <v>213</v>
      </c>
    </row>
    <row r="38" spans="1:2" x14ac:dyDescent="0.3">
      <c r="A38" s="97">
        <v>7</v>
      </c>
      <c r="B38" s="98" t="s">
        <v>250</v>
      </c>
    </row>
  </sheetData>
  <sheetProtection algorithmName="SHA-512" hashValue="rnaP5fGcQUJuby/fyyyzZVXBGp5zBIfxOasCxTAmOjDEzAiXiOS86BkwjFRy1FK6NyU9XDUMptna+Xp7y36iIQ==" saltValue="fofbcBkTl1fVudk5nQwS6w==" spinCount="100000" sheet="1" objects="1" scenarios="1" selectLockedCells="1" selectUnlockedCells="1"/>
  <customSheetViews>
    <customSheetView guid="{8D1C3212-F1CF-4083-959B-731CCB52539B}" showPageBreaks="1" showGridLines="0" fitToPage="1" view="pageBreakPreview" topLeftCell="A16">
      <selection activeCell="D20" sqref="D20"/>
      <pageMargins left="0.7" right="0.7" top="0.75" bottom="0.75" header="0.3" footer="0.3"/>
      <pageSetup scale="86" orientation="portrait" horizontalDpi="360" verticalDpi="360" r:id="rId1"/>
    </customSheetView>
  </customSheetViews>
  <dataValidations disablePrompts="1" count="2">
    <dataValidation allowBlank="1" showInputMessage="1" showErrorMessage="1" prompt="Instructions are in cell B2 to B10, below" sqref="B1"/>
    <dataValidation allowBlank="1" showInputMessage="1" showErrorMessage="1" prompt="Instructions to use this workbook is in this worksheet, from cell B2 to B10 " sqref="A1"/>
  </dataValidations>
  <pageMargins left="0.7" right="0.7" top="0.75" bottom="0.75" header="0.3" footer="0.3"/>
  <pageSetup scale="82" orientation="portrait" horizontalDpi="360" verticalDpi="36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39997558519241921"/>
    <pageSetUpPr autoPageBreaks="0" fitToPage="1"/>
  </sheetPr>
  <dimension ref="A1:J214"/>
  <sheetViews>
    <sheetView showGridLines="0" showRowColHeaders="0" showRuler="0" topLeftCell="A115" zoomScale="106" zoomScaleNormal="106" zoomScaleSheetLayoutView="100" zoomScalePageLayoutView="55" workbookViewId="0">
      <selection activeCell="C6" sqref="C6:H6"/>
    </sheetView>
  </sheetViews>
  <sheetFormatPr defaultRowHeight="16.5" customHeight="1" x14ac:dyDescent="0.3"/>
  <cols>
    <col min="1" max="1" width="2.625" customWidth="1"/>
    <col min="2" max="2" width="19" customWidth="1"/>
    <col min="3" max="3" width="57" style="80" customWidth="1"/>
    <col min="4" max="4" width="16.25" customWidth="1"/>
    <col min="5" max="5" width="15.75" style="167" customWidth="1"/>
    <col min="6" max="6" width="15.75" style="6" customWidth="1"/>
    <col min="7" max="7" width="17" style="6" customWidth="1"/>
    <col min="8" max="8" width="19.5" style="206" customWidth="1"/>
    <col min="9" max="9" width="12.25" style="95" hidden="1" customWidth="1"/>
    <col min="10" max="10" width="1.375" customWidth="1"/>
  </cols>
  <sheetData>
    <row r="1" spans="1:10" s="125" customFormat="1" ht="16.5" customHeight="1" x14ac:dyDescent="0.3">
      <c r="C1" s="80"/>
      <c r="E1" s="167"/>
      <c r="H1" s="81"/>
      <c r="I1" s="95"/>
    </row>
    <row r="2" spans="1:10" s="125" customFormat="1" ht="16.5" customHeight="1" x14ac:dyDescent="0.3">
      <c r="C2" s="352"/>
      <c r="D2" s="352"/>
      <c r="E2" s="352"/>
      <c r="F2" s="352"/>
      <c r="H2" s="81"/>
      <c r="I2" s="95"/>
    </row>
    <row r="3" spans="1:10" s="125" customFormat="1" ht="16.5" customHeight="1" x14ac:dyDescent="0.3">
      <c r="B3" s="113"/>
      <c r="C3" s="353"/>
      <c r="D3" s="353"/>
      <c r="E3" s="353"/>
      <c r="F3" s="353"/>
      <c r="G3" s="113"/>
      <c r="H3" s="81"/>
      <c r="I3" s="95"/>
    </row>
    <row r="4" spans="1:10" s="125" customFormat="1" ht="16.5" customHeight="1" x14ac:dyDescent="0.3">
      <c r="B4" s="113"/>
      <c r="C4" s="80"/>
      <c r="E4" s="167"/>
      <c r="G4" s="113"/>
      <c r="H4" s="81"/>
      <c r="I4" s="95"/>
    </row>
    <row r="5" spans="1:10" s="125" customFormat="1" ht="16.5" customHeight="1" x14ac:dyDescent="0.3">
      <c r="B5" s="113"/>
      <c r="C5" s="80"/>
      <c r="E5" s="167"/>
      <c r="G5" s="113"/>
      <c r="H5" s="81"/>
      <c r="I5" s="95"/>
    </row>
    <row r="6" spans="1:10" s="5" customFormat="1" ht="49.5" customHeight="1" x14ac:dyDescent="0.3">
      <c r="B6" s="85" t="s">
        <v>175</v>
      </c>
      <c r="C6" s="271"/>
      <c r="D6" s="272"/>
      <c r="E6" s="272"/>
      <c r="F6" s="272"/>
      <c r="G6" s="272"/>
      <c r="H6" s="273"/>
      <c r="I6" s="95"/>
    </row>
    <row r="7" spans="1:10" s="88" customFormat="1" ht="23.25" customHeight="1" x14ac:dyDescent="0.3">
      <c r="B7" s="87" t="s">
        <v>181</v>
      </c>
      <c r="C7" s="234"/>
      <c r="D7" s="93"/>
      <c r="E7" s="168"/>
      <c r="F7" s="93"/>
      <c r="G7" s="93"/>
      <c r="H7" s="93"/>
      <c r="I7" s="117"/>
    </row>
    <row r="8" spans="1:10" s="88" customFormat="1" ht="15.75" customHeight="1" x14ac:dyDescent="0.3">
      <c r="B8" s="87"/>
      <c r="C8" s="93"/>
      <c r="D8" s="93"/>
      <c r="E8" s="168"/>
      <c r="F8" s="93"/>
      <c r="G8" s="93"/>
      <c r="H8" s="93"/>
      <c r="I8" s="117"/>
    </row>
    <row r="9" spans="1:10" s="5" customFormat="1" ht="33" customHeight="1" x14ac:dyDescent="0.3">
      <c r="B9" s="86" t="s">
        <v>182</v>
      </c>
      <c r="C9" s="307" t="s">
        <v>188</v>
      </c>
      <c r="D9" s="307"/>
      <c r="E9" s="307"/>
      <c r="F9" s="307"/>
      <c r="G9" s="307"/>
      <c r="H9" s="93"/>
      <c r="I9" s="95"/>
    </row>
    <row r="10" spans="1:10" ht="39.75" customHeight="1" thickBot="1" x14ac:dyDescent="0.35">
      <c r="A10" s="1"/>
      <c r="B10" s="86" t="s">
        <v>183</v>
      </c>
      <c r="C10" s="218">
        <v>1</v>
      </c>
      <c r="D10" s="159"/>
      <c r="E10" s="198" t="str">
        <f>IF($C$10=1,"NR","UR")</f>
        <v>NR</v>
      </c>
      <c r="F10" s="159"/>
      <c r="G10" s="159"/>
      <c r="H10" s="96"/>
      <c r="I10" s="118"/>
      <c r="J10" s="2"/>
    </row>
    <row r="11" spans="1:10" s="72" customFormat="1" ht="21" customHeight="1" x14ac:dyDescent="0.3">
      <c r="B11" s="323" t="s">
        <v>3</v>
      </c>
      <c r="C11" s="325" t="s">
        <v>4</v>
      </c>
      <c r="D11" s="327" t="s">
        <v>5</v>
      </c>
      <c r="E11" s="274" t="s">
        <v>6</v>
      </c>
      <c r="F11" s="275"/>
      <c r="G11" s="275"/>
      <c r="H11" s="276"/>
      <c r="I11" s="103"/>
      <c r="J11" s="73"/>
    </row>
    <row r="12" spans="1:10" s="72" customFormat="1" ht="29.25" thickBot="1" x14ac:dyDescent="0.35">
      <c r="B12" s="324"/>
      <c r="C12" s="326"/>
      <c r="D12" s="328"/>
      <c r="E12" s="214" t="s">
        <v>14</v>
      </c>
      <c r="F12" s="224" t="s">
        <v>177</v>
      </c>
      <c r="G12" s="238" t="s">
        <v>220</v>
      </c>
      <c r="H12" s="216" t="s">
        <v>253</v>
      </c>
      <c r="I12" s="104" t="s">
        <v>180</v>
      </c>
      <c r="J12" s="73"/>
    </row>
    <row r="13" spans="1:10" s="72" customFormat="1" ht="16.5" customHeight="1" x14ac:dyDescent="0.3">
      <c r="B13" s="213" t="str">
        <f>REFERENCE!A16</f>
        <v>SM</v>
      </c>
      <c r="C13" s="277" t="str">
        <f>REFERENCE!B16</f>
        <v>SUSTAINABLE SITE PLANNING AND MANAGEMENT</v>
      </c>
      <c r="D13" s="278"/>
      <c r="E13" s="278"/>
      <c r="F13" s="278"/>
      <c r="G13" s="278"/>
      <c r="H13" s="279"/>
      <c r="I13" s="103"/>
      <c r="J13" s="73"/>
    </row>
    <row r="14" spans="1:10" s="72" customFormat="1" ht="16.5" customHeight="1" x14ac:dyDescent="0.3">
      <c r="B14" s="110" t="str">
        <f>REFERENCE!A17</f>
        <v>SM 1</v>
      </c>
      <c r="C14" s="292" t="str">
        <f>REFERENCE!B17</f>
        <v>REQUIREMENTS FOR ROAD WORKS DESIGN</v>
      </c>
      <c r="D14" s="293"/>
      <c r="E14" s="253">
        <f>IF(DESIGN!$C$10=1,(MIN(REFERENCE!D17,(SUM(E15:E25))-I14)),MIN(REFERENCE!E17,(SUM(E15:E25))-I14))</f>
        <v>5</v>
      </c>
      <c r="F14" s="254">
        <f>MIN($E$14,SUM(F15:F25))</f>
        <v>0</v>
      </c>
      <c r="G14" s="255">
        <f>MIN($E$14,SUM(G15:G25))</f>
        <v>0</v>
      </c>
      <c r="H14" s="237"/>
      <c r="I14" s="105">
        <f>SUM(I15:I25)</f>
        <v>0</v>
      </c>
      <c r="J14" s="73"/>
    </row>
    <row r="15" spans="1:10" s="72" customFormat="1" ht="16.5" customHeight="1" x14ac:dyDescent="0.3">
      <c r="B15" s="204"/>
      <c r="C15" s="74" t="str">
        <f>REFERENCE!B18</f>
        <v>Traffic Study</v>
      </c>
      <c r="D15" s="313" t="s">
        <v>16</v>
      </c>
      <c r="E15" s="165">
        <f>IF($C$10=1,REFERENCE!D18,REFERENCE!E18)</f>
        <v>1</v>
      </c>
      <c r="F15" s="154"/>
      <c r="G15" s="194"/>
      <c r="H15" s="270"/>
      <c r="I15" s="103">
        <f t="shared" ref="I15:I25" si="0">IF(F15="NA",E15,0)</f>
        <v>0</v>
      </c>
      <c r="J15" s="73"/>
    </row>
    <row r="16" spans="1:10" s="72" customFormat="1" x14ac:dyDescent="0.3">
      <c r="B16" s="208"/>
      <c r="C16" s="74" t="str">
        <f>REFERENCE!B19</f>
        <v>Site Investigation Data</v>
      </c>
      <c r="D16" s="314"/>
      <c r="E16" s="165">
        <f>IF($C$10=1,REFERENCE!D19,REFERENCE!E19)</f>
        <v>1</v>
      </c>
      <c r="F16" s="154"/>
      <c r="G16" s="194"/>
      <c r="H16" s="270"/>
      <c r="I16" s="103">
        <f t="shared" si="0"/>
        <v>0</v>
      </c>
      <c r="J16" s="73"/>
    </row>
    <row r="17" spans="2:10" s="72" customFormat="1" ht="16.5" customHeight="1" x14ac:dyDescent="0.3">
      <c r="B17" s="208"/>
      <c r="C17" s="74" t="str">
        <f>REFERENCE!B20</f>
        <v>Flood records</v>
      </c>
      <c r="D17" s="314"/>
      <c r="E17" s="165">
        <f>IF($C$10=1,REFERENCE!D20,REFERENCE!E20)</f>
        <v>1</v>
      </c>
      <c r="F17" s="154"/>
      <c r="G17" s="194"/>
      <c r="H17" s="270"/>
      <c r="I17" s="103">
        <f t="shared" si="0"/>
        <v>0</v>
      </c>
      <c r="J17" s="73"/>
    </row>
    <row r="18" spans="2:10" s="72" customFormat="1" ht="16.5" customHeight="1" x14ac:dyDescent="0.3">
      <c r="B18" s="208"/>
      <c r="C18" s="74" t="str">
        <f>REFERENCE!B21</f>
        <v>Response to public complaints or requests from public, local authority &amp; etc.</v>
      </c>
      <c r="D18" s="314"/>
      <c r="E18" s="165">
        <f>IF($C$10=1,REFERENCE!D21,REFERENCE!E21)</f>
        <v>1</v>
      </c>
      <c r="F18" s="154"/>
      <c r="G18" s="194"/>
      <c r="H18" s="270"/>
      <c r="I18" s="103">
        <f t="shared" si="0"/>
        <v>0</v>
      </c>
      <c r="J18" s="73"/>
    </row>
    <row r="19" spans="2:10" s="72" customFormat="1" ht="16.5" customHeight="1" x14ac:dyDescent="0.3">
      <c r="B19" s="208"/>
      <c r="C19" s="74" t="str">
        <f>REFERENCE!B22</f>
        <v>Value Management (VM)</v>
      </c>
      <c r="D19" s="314"/>
      <c r="E19" s="165">
        <f>IF($C$10=1,REFERENCE!D22,REFERENCE!E22)</f>
        <v>1</v>
      </c>
      <c r="F19" s="154"/>
      <c r="G19" s="194"/>
      <c r="H19" s="270"/>
      <c r="I19" s="103">
        <f t="shared" si="0"/>
        <v>0</v>
      </c>
      <c r="J19" s="73"/>
    </row>
    <row r="20" spans="2:10" s="72" customFormat="1" ht="16.5" customHeight="1" x14ac:dyDescent="0.3">
      <c r="B20" s="208"/>
      <c r="C20" s="74" t="str">
        <f>REFERENCE!B23</f>
        <v>Survey Drawing</v>
      </c>
      <c r="D20" s="314"/>
      <c r="E20" s="165">
        <f>IF($C$10=1,REFERENCE!D23,REFERENCE!E23)</f>
        <v>1</v>
      </c>
      <c r="F20" s="154"/>
      <c r="G20" s="194"/>
      <c r="H20" s="270"/>
      <c r="I20" s="103">
        <f t="shared" si="0"/>
        <v>0</v>
      </c>
      <c r="J20" s="73"/>
    </row>
    <row r="21" spans="2:10" s="72" customFormat="1" ht="16.5" customHeight="1" x14ac:dyDescent="0.3">
      <c r="B21" s="208"/>
      <c r="C21" s="74" t="str">
        <f>REFERENCE!B24</f>
        <v>As built drawings</v>
      </c>
      <c r="D21" s="315"/>
      <c r="E21" s="166" t="str">
        <f>IF($C$10=1,REFERENCE!D24,REFERENCE!E24)</f>
        <v>NA</v>
      </c>
      <c r="F21" s="165" t="str">
        <f t="shared" ref="F21:F22" si="1">IF(E21="NA","NA","")</f>
        <v>NA</v>
      </c>
      <c r="G21" s="227" t="str">
        <f t="shared" ref="G21:G22" si="2">IF(E21="NA","NA","")</f>
        <v>NA</v>
      </c>
      <c r="H21" s="270"/>
      <c r="I21" s="106" t="str">
        <f t="shared" si="0"/>
        <v>NA</v>
      </c>
      <c r="J21" s="192"/>
    </row>
    <row r="22" spans="2:10" s="72" customFormat="1" ht="16.5" customHeight="1" x14ac:dyDescent="0.3">
      <c r="B22" s="208"/>
      <c r="C22" s="74" t="str">
        <f>REFERENCE!B25</f>
        <v>Accident reports</v>
      </c>
      <c r="D22" s="107" t="s">
        <v>24</v>
      </c>
      <c r="E22" s="165" t="str">
        <f>IF($C$10=1,REFERENCE!D25,REFERENCE!E25)</f>
        <v>NA</v>
      </c>
      <c r="F22" s="165" t="str">
        <f t="shared" si="1"/>
        <v>NA</v>
      </c>
      <c r="G22" s="227" t="str">
        <f t="shared" si="2"/>
        <v>NA</v>
      </c>
      <c r="H22" s="270"/>
      <c r="I22" s="106" t="str">
        <f t="shared" si="0"/>
        <v>NA</v>
      </c>
      <c r="J22" s="192"/>
    </row>
    <row r="23" spans="2:10" s="72" customFormat="1" ht="16.5" customHeight="1" x14ac:dyDescent="0.3">
      <c r="B23" s="208"/>
      <c r="C23" s="74" t="str">
        <f>REFERENCE!B26</f>
        <v>Structure replacement (Bridge assessment report/ Inventory card)</v>
      </c>
      <c r="D23" s="313" t="s">
        <v>16</v>
      </c>
      <c r="E23" s="165" t="str">
        <f>IF($C$10=1,REFERENCE!D26,REFERENCE!E26)</f>
        <v>NA</v>
      </c>
      <c r="F23" s="165" t="str">
        <f t="shared" ref="F23:F25" si="3">IF(E23="NA","NA","")</f>
        <v>NA</v>
      </c>
      <c r="G23" s="227" t="str">
        <f t="shared" ref="G23:G25" si="4">IF(E23="NA","NA","")</f>
        <v>NA</v>
      </c>
      <c r="H23" s="270"/>
      <c r="I23" s="106" t="str">
        <f t="shared" si="0"/>
        <v>NA</v>
      </c>
      <c r="J23" s="192"/>
    </row>
    <row r="24" spans="2:10" s="72" customFormat="1" ht="16.5" customHeight="1" x14ac:dyDescent="0.3">
      <c r="B24" s="208"/>
      <c r="C24" s="74" t="str">
        <f>REFERENCE!B27</f>
        <v>Forensic Report</v>
      </c>
      <c r="D24" s="314"/>
      <c r="E24" s="165" t="str">
        <f>IF($C$10=1,REFERENCE!D27,REFERENCE!E27)</f>
        <v>NA</v>
      </c>
      <c r="F24" s="165" t="str">
        <f t="shared" si="3"/>
        <v>NA</v>
      </c>
      <c r="G24" s="227" t="str">
        <f t="shared" si="4"/>
        <v>NA</v>
      </c>
      <c r="H24" s="270"/>
      <c r="I24" s="106" t="str">
        <f t="shared" si="0"/>
        <v>NA</v>
      </c>
      <c r="J24" s="192"/>
    </row>
    <row r="25" spans="2:10" s="72" customFormat="1" ht="16.5" customHeight="1" x14ac:dyDescent="0.3">
      <c r="B25" s="205"/>
      <c r="C25" s="74" t="str">
        <f>REFERENCE!B28</f>
        <v>Pavement evaluation (testing &amp; report)</v>
      </c>
      <c r="D25" s="315"/>
      <c r="E25" s="165" t="str">
        <f>IF($C$10=1,REFERENCE!D28,REFERENCE!E28)</f>
        <v>NA</v>
      </c>
      <c r="F25" s="165" t="str">
        <f t="shared" si="3"/>
        <v>NA</v>
      </c>
      <c r="G25" s="227" t="str">
        <f t="shared" si="4"/>
        <v>NA</v>
      </c>
      <c r="H25" s="270"/>
      <c r="I25" s="106" t="str">
        <f t="shared" si="0"/>
        <v>NA</v>
      </c>
      <c r="J25" s="192"/>
    </row>
    <row r="26" spans="2:10" s="72" customFormat="1" ht="16.5" customHeight="1" x14ac:dyDescent="0.3">
      <c r="B26" s="110" t="str">
        <f>REFERENCE!A29</f>
        <v>SM 2</v>
      </c>
      <c r="C26" s="292" t="str">
        <f>REFERENCE!B29</f>
        <v>ROAD ALIGNMENT</v>
      </c>
      <c r="D26" s="293"/>
      <c r="E26" s="253">
        <f>IF(DESIGN!$C$10=1,(MIN(REFERENCE!D29,(SUM(E27:E34))-I26)),MIN(REFERENCE!E29,(SUM(E27:E34))-I26))</f>
        <v>6</v>
      </c>
      <c r="F26" s="254">
        <f>MIN($E$26,SUM(F27:F34))</f>
        <v>0</v>
      </c>
      <c r="G26" s="255">
        <f>MIN($E$26,SUM(G27:G34))</f>
        <v>0</v>
      </c>
      <c r="H26" s="237"/>
      <c r="I26" s="105">
        <f>SUM(I27:I34)</f>
        <v>0</v>
      </c>
      <c r="J26" s="73"/>
    </row>
    <row r="27" spans="2:10" s="72" customFormat="1" x14ac:dyDescent="0.3">
      <c r="B27" s="298"/>
      <c r="C27" s="74" t="str">
        <f>REFERENCE!B30</f>
        <v>Slope not more than 6 berms</v>
      </c>
      <c r="D27" s="212" t="s">
        <v>16</v>
      </c>
      <c r="E27" s="165">
        <f>IF($C$10=1,REFERENCE!D30,REFERENCE!E30)</f>
        <v>1</v>
      </c>
      <c r="F27" s="154"/>
      <c r="G27" s="194"/>
      <c r="H27" s="270"/>
      <c r="I27" s="103">
        <f t="shared" ref="I27:I34" si="5">IF(F27="NA",E27,0)</f>
        <v>0</v>
      </c>
      <c r="J27" s="73"/>
    </row>
    <row r="28" spans="2:10" s="72" customFormat="1" ht="16.5" customHeight="1" x14ac:dyDescent="0.3">
      <c r="B28" s="329"/>
      <c r="C28" s="74" t="str">
        <f>REFERENCE!B31</f>
        <v xml:space="preserve">Cut slope not steeper than 1:1.5 or Rock slope not steeper than 4:1   </v>
      </c>
      <c r="D28" s="300" t="s">
        <v>32</v>
      </c>
      <c r="E28" s="165">
        <f>IF($C$10=1,REFERENCE!D31,REFERENCE!E31)</f>
        <v>1</v>
      </c>
      <c r="F28" s="154"/>
      <c r="G28" s="194"/>
      <c r="H28" s="270"/>
      <c r="I28" s="103">
        <f t="shared" si="5"/>
        <v>0</v>
      </c>
      <c r="J28" s="73"/>
    </row>
    <row r="29" spans="2:10" s="72" customFormat="1" ht="16.5" customHeight="1" x14ac:dyDescent="0.3">
      <c r="B29" s="329"/>
      <c r="C29" s="74" t="str">
        <f>REFERENCE!B32</f>
        <v>Fill slope not steeper  than 1:2</v>
      </c>
      <c r="D29" s="316"/>
      <c r="E29" s="165">
        <f>IF($C$10=1,REFERENCE!D32,REFERENCE!E32)</f>
        <v>1</v>
      </c>
      <c r="F29" s="154"/>
      <c r="G29" s="194"/>
      <c r="H29" s="270"/>
      <c r="I29" s="103">
        <f t="shared" si="5"/>
        <v>0</v>
      </c>
      <c r="J29" s="73"/>
    </row>
    <row r="30" spans="2:10" s="72" customFormat="1" ht="16.5" customHeight="1" x14ac:dyDescent="0.3">
      <c r="B30" s="329"/>
      <c r="C30" s="74" t="str">
        <f>REFERENCE!B33</f>
        <v>Height of slope not more than 6m</v>
      </c>
      <c r="D30" s="301"/>
      <c r="E30" s="165">
        <f>IF($C$10=1,REFERENCE!D33,REFERENCE!E33)</f>
        <v>1</v>
      </c>
      <c r="F30" s="154"/>
      <c r="G30" s="194"/>
      <c r="H30" s="270"/>
      <c r="I30" s="103">
        <f t="shared" si="5"/>
        <v>0</v>
      </c>
      <c r="J30" s="73"/>
    </row>
    <row r="31" spans="2:10" s="72" customFormat="1" ht="16.5" customHeight="1" x14ac:dyDescent="0.3">
      <c r="B31" s="329"/>
      <c r="C31" s="74" t="str">
        <f>REFERENCE!B34</f>
        <v>Maximum grade less than 7%</v>
      </c>
      <c r="D31" s="300" t="s">
        <v>16</v>
      </c>
      <c r="E31" s="165">
        <f>IF($C$10=1,REFERENCE!D34,REFERENCE!E34)</f>
        <v>1</v>
      </c>
      <c r="F31" s="154"/>
      <c r="G31" s="194"/>
      <c r="H31" s="270"/>
      <c r="I31" s="103">
        <f t="shared" si="5"/>
        <v>0</v>
      </c>
      <c r="J31" s="73"/>
    </row>
    <row r="32" spans="2:10" s="72" customFormat="1" ht="16.5" customHeight="1" x14ac:dyDescent="0.3">
      <c r="B32" s="329"/>
      <c r="C32" s="74" t="str">
        <f>REFERENCE!B35</f>
        <v>No reclamation involved to existing water bodies</v>
      </c>
      <c r="D32" s="316"/>
      <c r="E32" s="165">
        <f>IF($C$10=1,REFERENCE!D35,REFERENCE!E35)</f>
        <v>1</v>
      </c>
      <c r="F32" s="154"/>
      <c r="G32" s="194"/>
      <c r="H32" s="270"/>
      <c r="I32" s="103">
        <f t="shared" si="5"/>
        <v>0</v>
      </c>
      <c r="J32" s="73"/>
    </row>
    <row r="33" spans="2:10" s="72" customFormat="1" ht="33" x14ac:dyDescent="0.3">
      <c r="B33" s="329"/>
      <c r="C33" s="74" t="str">
        <f>REFERENCE!B36</f>
        <v>Provide added uphill lane (climbing lane) where the length of critical grade exceeds 5%</v>
      </c>
      <c r="D33" s="301"/>
      <c r="E33" s="165">
        <f>IF($C$10=1,REFERENCE!D36,REFERENCE!E36)</f>
        <v>1</v>
      </c>
      <c r="F33" s="154"/>
      <c r="G33" s="194"/>
      <c r="H33" s="270"/>
      <c r="I33" s="103">
        <f t="shared" si="5"/>
        <v>0</v>
      </c>
      <c r="J33" s="73"/>
    </row>
    <row r="34" spans="2:10" s="72" customFormat="1" ht="16.5" customHeight="1" x14ac:dyDescent="0.3">
      <c r="B34" s="329"/>
      <c r="C34" s="74" t="str">
        <f>REFERENCE!B37</f>
        <v xml:space="preserve">Not in Sensitive Area
OR
Sensitive area with mitigation plan </v>
      </c>
      <c r="D34" s="212" t="s">
        <v>39</v>
      </c>
      <c r="E34" s="165">
        <f>IF($C$10=1,REFERENCE!D37,REFERENCE!E37)</f>
        <v>1</v>
      </c>
      <c r="F34" s="154"/>
      <c r="G34" s="194"/>
      <c r="H34" s="270"/>
      <c r="I34" s="103">
        <f t="shared" si="5"/>
        <v>0</v>
      </c>
      <c r="J34" s="73"/>
    </row>
    <row r="35" spans="2:10" s="72" customFormat="1" ht="16.5" customHeight="1" x14ac:dyDescent="0.3">
      <c r="B35" s="110" t="str">
        <f>REFERENCE!A38</f>
        <v>SM 3</v>
      </c>
      <c r="C35" s="292" t="str">
        <f>REFERENCE!B38</f>
        <v>SITE VEGETATION</v>
      </c>
      <c r="D35" s="293"/>
      <c r="E35" s="253">
        <f>IF(DESIGN!$C$10=1,(MIN(REFERENCE!D38,(SUM(E36:E41))-I35)),MIN(REFERENCE!E38,(SUM(E36:E41))-I35))</f>
        <v>3</v>
      </c>
      <c r="F35" s="254">
        <f>MIN($E$35,SUM(F36:F41))</f>
        <v>0</v>
      </c>
      <c r="G35" s="255">
        <f>MIN($E$35,SUM(G36:G41))</f>
        <v>0</v>
      </c>
      <c r="H35" s="237"/>
      <c r="I35" s="105">
        <f>SUM(I36:I41)</f>
        <v>0</v>
      </c>
      <c r="J35" s="73"/>
    </row>
    <row r="36" spans="2:10" s="72" customFormat="1" ht="15.75" customHeight="1" x14ac:dyDescent="0.3">
      <c r="B36" s="302"/>
      <c r="C36" s="74" t="str">
        <f>REFERENCE!B39</f>
        <v>Use non-invasive plant species (example: grass/creeper)</v>
      </c>
      <c r="D36" s="300" t="s">
        <v>16</v>
      </c>
      <c r="E36" s="165">
        <f>IF($C$10=1,REFERENCE!D39,REFERENCE!E39)</f>
        <v>1</v>
      </c>
      <c r="F36" s="154"/>
      <c r="G36" s="194"/>
      <c r="H36" s="284"/>
      <c r="I36" s="103">
        <f t="shared" ref="I36:I41" si="6">IF(F36="NA",E36,0)</f>
        <v>0</v>
      </c>
      <c r="J36" s="73"/>
    </row>
    <row r="37" spans="2:10" s="72" customFormat="1" ht="49.5" x14ac:dyDescent="0.3">
      <c r="B37" s="303"/>
      <c r="C37" s="74" t="str">
        <f>REFERENCE!B40</f>
        <v>Use bio-engineering techniques (example : vetiver grass, creeper and regeneration of natural plant species and material)</v>
      </c>
      <c r="D37" s="316"/>
      <c r="E37" s="165">
        <f>IF($C$10=1,REFERENCE!D40,REFERENCE!E40)</f>
        <v>1</v>
      </c>
      <c r="F37" s="154"/>
      <c r="G37" s="194"/>
      <c r="H37" s="284"/>
      <c r="I37" s="103">
        <f t="shared" si="6"/>
        <v>0</v>
      </c>
      <c r="J37" s="73"/>
    </row>
    <row r="38" spans="2:10" s="72" customFormat="1" x14ac:dyDescent="0.3">
      <c r="B38" s="303"/>
      <c r="C38" s="74" t="str">
        <f>REFERENCE!B41</f>
        <v>use native plant species</v>
      </c>
      <c r="D38" s="316"/>
      <c r="E38" s="165">
        <f>IF($C$10=1,REFERENCE!D41,REFERENCE!E41)</f>
        <v>1</v>
      </c>
      <c r="F38" s="154"/>
      <c r="G38" s="194"/>
      <c r="H38" s="284"/>
      <c r="I38" s="103">
        <f t="shared" si="6"/>
        <v>0</v>
      </c>
      <c r="J38" s="73"/>
    </row>
    <row r="39" spans="2:10" s="72" customFormat="1" ht="16.5" customHeight="1" x14ac:dyDescent="0.3">
      <c r="B39" s="303"/>
      <c r="C39" s="74" t="str">
        <f>REFERENCE!B42</f>
        <v>use of grass/creeper for slope protection/unpaved shoulder</v>
      </c>
      <c r="D39" s="316"/>
      <c r="E39" s="165">
        <f>IF($C$10=1,REFERENCE!D42,REFERENCE!E42)</f>
        <v>1</v>
      </c>
      <c r="F39" s="154"/>
      <c r="G39" s="194"/>
      <c r="H39" s="284"/>
      <c r="I39" s="103">
        <f t="shared" si="6"/>
        <v>0</v>
      </c>
      <c r="J39" s="73"/>
    </row>
    <row r="40" spans="2:10" s="72" customFormat="1" ht="49.5" x14ac:dyDescent="0.3">
      <c r="B40" s="303"/>
      <c r="C40" s="74" t="str">
        <f>REFERENCE!B43</f>
        <v>Hydroseeding with Bio-degradable Erosion Control Blanket (BECB) on slope (example:  paddy  straw, coconut husk, rice husk etc.)</v>
      </c>
      <c r="D40" s="316"/>
      <c r="E40" s="165">
        <f>IF($C$10=1,REFERENCE!D43,REFERENCE!E43)</f>
        <v>1</v>
      </c>
      <c r="F40" s="154"/>
      <c r="G40" s="194"/>
      <c r="H40" s="284"/>
      <c r="I40" s="103">
        <f t="shared" si="6"/>
        <v>0</v>
      </c>
      <c r="J40" s="73"/>
    </row>
    <row r="41" spans="2:10" s="72" customFormat="1" x14ac:dyDescent="0.3">
      <c r="B41" s="303"/>
      <c r="C41" s="74" t="str">
        <f>REFERENCE!B44</f>
        <v>Preservation of existing tree / vegetation</v>
      </c>
      <c r="D41" s="301"/>
      <c r="E41" s="165">
        <f>IF($C$10=1,REFERENCE!D44,REFERENCE!E44)</f>
        <v>1</v>
      </c>
      <c r="F41" s="154"/>
      <c r="G41" s="194"/>
      <c r="H41" s="284"/>
      <c r="I41" s="103">
        <f t="shared" si="6"/>
        <v>0</v>
      </c>
      <c r="J41" s="73"/>
    </row>
    <row r="42" spans="2:10" s="72" customFormat="1" ht="16.5" customHeight="1" x14ac:dyDescent="0.3">
      <c r="B42" s="110" t="str">
        <f>REFERENCE!A45</f>
        <v>SM 4</v>
      </c>
      <c r="C42" s="292" t="str">
        <f>REFERENCE!B45</f>
        <v>NOISE MITIGATION PLAN</v>
      </c>
      <c r="D42" s="293"/>
      <c r="E42" s="253">
        <f>IF(DESIGN!$C$10=1,(MIN(REFERENCE!D45,(SUM(E43:E45))-I42)),MIN(REFERENCE!E45,(SUM(E43:E45))-I42))</f>
        <v>2</v>
      </c>
      <c r="F42" s="254">
        <f>MIN($E$42,SUM(F43:F45))</f>
        <v>0</v>
      </c>
      <c r="G42" s="255">
        <f>MIN($E$42,SUM(G43:G45))</f>
        <v>0</v>
      </c>
      <c r="H42" s="237"/>
      <c r="I42" s="105">
        <f>SUM(I43:I45)</f>
        <v>0</v>
      </c>
      <c r="J42" s="73"/>
    </row>
    <row r="43" spans="2:10" s="72" customFormat="1" ht="49.5" x14ac:dyDescent="0.3">
      <c r="B43" s="75"/>
      <c r="C43" s="74" t="str">
        <f>REFERENCE!B46</f>
        <v>Supply and install noise barrier including maintenance during the construction and defects liability period (for urban area / residential area)</v>
      </c>
      <c r="D43" s="300" t="s">
        <v>16</v>
      </c>
      <c r="E43" s="165">
        <f>IF($C$10=1,REFERENCE!D46,REFERENCE!E46)</f>
        <v>2</v>
      </c>
      <c r="F43" s="154"/>
      <c r="G43" s="194"/>
      <c r="H43" s="284"/>
      <c r="I43" s="103">
        <f>IF(F43="NA",E43,0)</f>
        <v>0</v>
      </c>
      <c r="J43" s="73"/>
    </row>
    <row r="44" spans="2:10" s="72" customFormat="1" ht="33" x14ac:dyDescent="0.3">
      <c r="B44" s="76"/>
      <c r="C44" s="74" t="str">
        <f>REFERENCE!B47</f>
        <v>To ensure that all site equipment are in using low decibel  to control noise pollution</v>
      </c>
      <c r="D44" s="316"/>
      <c r="E44" s="165">
        <f>IF($C$10=1,REFERENCE!D47,REFERENCE!E47)</f>
        <v>2</v>
      </c>
      <c r="F44" s="154"/>
      <c r="G44" s="194"/>
      <c r="H44" s="284"/>
      <c r="I44" s="103">
        <f>IF(F44="NA",E44,0)</f>
        <v>0</v>
      </c>
      <c r="J44" s="73"/>
    </row>
    <row r="45" spans="2:10" s="72" customFormat="1" ht="33" x14ac:dyDescent="0.3">
      <c r="B45" s="76"/>
      <c r="C45" s="74" t="str">
        <f>REFERENCE!B48</f>
        <v>To ensure using all machinery on site are low decibel  to minimize the amount of noise generated</v>
      </c>
      <c r="D45" s="301"/>
      <c r="E45" s="165">
        <f>IF($C$10=1,REFERENCE!D48,REFERENCE!E48)</f>
        <v>2</v>
      </c>
      <c r="F45" s="154"/>
      <c r="G45" s="194"/>
      <c r="H45" s="284"/>
      <c r="I45" s="103">
        <f>IF(F45="NA",E45,0)</f>
        <v>0</v>
      </c>
      <c r="J45" s="73"/>
    </row>
    <row r="46" spans="2:10" s="72" customFormat="1" ht="16.5" customHeight="1" thickBot="1" x14ac:dyDescent="0.35">
      <c r="B46" s="337" t="s">
        <v>200</v>
      </c>
      <c r="C46" s="338"/>
      <c r="D46" s="339"/>
      <c r="E46" s="239">
        <f>E42+E35+E26+E14</f>
        <v>16</v>
      </c>
      <c r="F46" s="240">
        <f>F42+F35+F26+F14</f>
        <v>0</v>
      </c>
      <c r="G46" s="241">
        <f>G42+G35+G26+G14</f>
        <v>0</v>
      </c>
      <c r="H46" s="242"/>
      <c r="I46" s="103"/>
      <c r="J46" s="73"/>
    </row>
    <row r="47" spans="2:10" s="72" customFormat="1" ht="16.5" customHeight="1" x14ac:dyDescent="0.3">
      <c r="B47" s="109" t="str">
        <f>REFERENCE!A50</f>
        <v>PT</v>
      </c>
      <c r="C47" s="280" t="str">
        <f>REFERENCE!B50</f>
        <v>PAVEMENT TECHNOLOGIES</v>
      </c>
      <c r="D47" s="281"/>
      <c r="E47" s="281"/>
      <c r="F47" s="281"/>
      <c r="G47" s="281"/>
      <c r="H47" s="282"/>
      <c r="I47" s="103"/>
      <c r="J47" s="73"/>
    </row>
    <row r="48" spans="2:10" s="72" customFormat="1" ht="16.5" customHeight="1" x14ac:dyDescent="0.3">
      <c r="B48" s="110" t="str">
        <f>REFERENCE!A51</f>
        <v>PT 1</v>
      </c>
      <c r="C48" s="292" t="str">
        <f>REFERENCE!B51</f>
        <v>EXISTING PAVEMENT EVALUATION</v>
      </c>
      <c r="D48" s="293"/>
      <c r="E48" s="253">
        <f>IF(DESIGN!$C$10=1,(MIN(REFERENCE!D51,(SUM(E49:E53))-I48)),MIN(REFERENCE!E51,(SUM(E49:E53))-I48))</f>
        <v>3</v>
      </c>
      <c r="F48" s="254">
        <f>MIN(E48,SUM(F49:F53))</f>
        <v>0</v>
      </c>
      <c r="G48" s="255">
        <f>MIN(F48,SUM(G49:G53))</f>
        <v>0</v>
      </c>
      <c r="H48" s="237"/>
      <c r="I48" s="105">
        <f>SUM(I49:I53)</f>
        <v>0</v>
      </c>
      <c r="J48" s="73"/>
    </row>
    <row r="49" spans="2:10" s="72" customFormat="1" x14ac:dyDescent="0.3">
      <c r="B49" s="330"/>
      <c r="C49" s="74" t="str">
        <f>REFERENCE!B52</f>
        <v>Surface Condition Survey</v>
      </c>
      <c r="D49" s="340" t="s">
        <v>24</v>
      </c>
      <c r="E49" s="165">
        <f>IF($C$10=1,REFERENCE!D52,REFERENCE!E52)</f>
        <v>1</v>
      </c>
      <c r="F49" s="154"/>
      <c r="G49" s="194"/>
      <c r="H49" s="284"/>
      <c r="I49" s="103">
        <f>IF(F49="NA",E49,0)</f>
        <v>0</v>
      </c>
      <c r="J49" s="73"/>
    </row>
    <row r="50" spans="2:10" s="72" customFormat="1" x14ac:dyDescent="0.3">
      <c r="B50" s="343"/>
      <c r="C50" s="74" t="str">
        <f>REFERENCE!B53</f>
        <v xml:space="preserve">Coring &amp; Dynamic Cone Penetrometer test  </v>
      </c>
      <c r="D50" s="341"/>
      <c r="E50" s="165">
        <f>IF($C$10=1,REFERENCE!D53,REFERENCE!E53)</f>
        <v>1</v>
      </c>
      <c r="F50" s="154"/>
      <c r="G50" s="194"/>
      <c r="H50" s="284"/>
      <c r="I50" s="103">
        <f>IF(F50="NA",E50,0)</f>
        <v>0</v>
      </c>
      <c r="J50" s="73"/>
    </row>
    <row r="51" spans="2:10" s="72" customFormat="1" x14ac:dyDescent="0.3">
      <c r="B51" s="343"/>
      <c r="C51" s="74" t="str">
        <f>REFERENCE!B54</f>
        <v>Deflection test</v>
      </c>
      <c r="D51" s="341"/>
      <c r="E51" s="165">
        <f>IF($C$10=1,REFERENCE!D54,REFERENCE!E54)</f>
        <v>1</v>
      </c>
      <c r="F51" s="154"/>
      <c r="G51" s="194"/>
      <c r="H51" s="284"/>
      <c r="I51" s="103">
        <f>IF(F51="NA",E51,0)</f>
        <v>0</v>
      </c>
      <c r="J51" s="73"/>
    </row>
    <row r="52" spans="2:10" s="72" customFormat="1" x14ac:dyDescent="0.3">
      <c r="B52" s="343"/>
      <c r="C52" s="74" t="str">
        <f>REFERENCE!B55</f>
        <v>Trial pit &amp; Laboratory test</v>
      </c>
      <c r="D52" s="341"/>
      <c r="E52" s="165">
        <f>IF($C$10=1,REFERENCE!D55,REFERENCE!E55)</f>
        <v>1</v>
      </c>
      <c r="F52" s="154"/>
      <c r="G52" s="194"/>
      <c r="H52" s="284"/>
      <c r="I52" s="103">
        <f>IF(F52="NA",E52,0)</f>
        <v>0</v>
      </c>
      <c r="J52" s="73"/>
    </row>
    <row r="53" spans="2:10" s="72" customFormat="1" x14ac:dyDescent="0.3">
      <c r="B53" s="331"/>
      <c r="C53" s="74" t="str">
        <f>REFERENCE!B56</f>
        <v>Surface Regularity Test (International Roughness Index, IRI)</v>
      </c>
      <c r="D53" s="342"/>
      <c r="E53" s="165">
        <f>IF($C$10=1,REFERENCE!D56,REFERENCE!E56)</f>
        <v>1</v>
      </c>
      <c r="F53" s="154"/>
      <c r="G53" s="194"/>
      <c r="H53" s="284"/>
      <c r="I53" s="103">
        <f>IF(F53="NA",E53,0)</f>
        <v>0</v>
      </c>
      <c r="J53" s="73"/>
    </row>
    <row r="54" spans="2:10" s="72" customFormat="1" ht="16.5" customHeight="1" x14ac:dyDescent="0.3">
      <c r="B54" s="110" t="str">
        <f>REFERENCE!A57</f>
        <v>PT 2</v>
      </c>
      <c r="C54" s="292" t="str">
        <f>REFERENCE!B57</f>
        <v>PERMEABLE PAVEMENT</v>
      </c>
      <c r="D54" s="293"/>
      <c r="E54" s="253">
        <f>IF(DESIGN!$C$10=1,(MIN(REFERENCE!D57,(SUM(E55:E57))-I54)),MIN(REFERENCE!E57,(SUM(E55:E57))-I54))</f>
        <v>3</v>
      </c>
      <c r="F54" s="254">
        <f>MIN($E$54,SUM(F55:F57))</f>
        <v>0</v>
      </c>
      <c r="G54" s="255">
        <f>MIN($E$54,SUM(G55:G57))</f>
        <v>0</v>
      </c>
      <c r="H54" s="237"/>
      <c r="I54" s="105">
        <f>SUM(I55:I57)</f>
        <v>0</v>
      </c>
      <c r="J54" s="73"/>
    </row>
    <row r="55" spans="2:10" s="72" customFormat="1" ht="33" x14ac:dyDescent="0.3">
      <c r="B55" s="302"/>
      <c r="C55" s="74" t="str">
        <f>REFERENCE!B58</f>
        <v>Use of permeable (porous) pavement mix design with higher range of air void (18 -25%)</v>
      </c>
      <c r="D55" s="340" t="s">
        <v>16</v>
      </c>
      <c r="E55" s="165">
        <f>IF($C$10=1,REFERENCE!D58,REFERENCE!E58)</f>
        <v>1</v>
      </c>
      <c r="F55" s="154"/>
      <c r="G55" s="194"/>
      <c r="H55" s="284"/>
      <c r="I55" s="103">
        <f>IF(F55="NA",E55,0)</f>
        <v>0</v>
      </c>
      <c r="J55" s="73"/>
    </row>
    <row r="56" spans="2:10" s="72" customFormat="1" ht="33" x14ac:dyDescent="0.3">
      <c r="B56" s="303"/>
      <c r="C56" s="74" t="str">
        <f>REFERENCE!B59</f>
        <v>Pavement crossfall 2.5% and min unpaved shoulder to drain gradient 0.7%-4%</v>
      </c>
      <c r="D56" s="341"/>
      <c r="E56" s="165">
        <f>IF($C$10=1,REFERENCE!D59,REFERENCE!E59)</f>
        <v>1</v>
      </c>
      <c r="F56" s="154"/>
      <c r="G56" s="194"/>
      <c r="H56" s="284"/>
      <c r="I56" s="103">
        <f>IF(F56="NA",E56,0)</f>
        <v>0</v>
      </c>
      <c r="J56" s="73"/>
    </row>
    <row r="57" spans="2:10" s="72" customFormat="1" ht="49.5" x14ac:dyDescent="0.3">
      <c r="B57" s="344"/>
      <c r="C57" s="74" t="str">
        <f>REFERENCE!B60</f>
        <v>Drainability of porous asphalt wearing course having a minimum thickness of 50mm shall not be less than 10 litre/minute through a discharge area of 54cm2</v>
      </c>
      <c r="D57" s="342"/>
      <c r="E57" s="165">
        <f>IF($C$10=1,REFERENCE!D60,REFERENCE!E60)</f>
        <v>1</v>
      </c>
      <c r="F57" s="154"/>
      <c r="G57" s="194"/>
      <c r="H57" s="284"/>
      <c r="I57" s="103">
        <f>IF(F57="NA",E57,0)</f>
        <v>0</v>
      </c>
      <c r="J57" s="73"/>
    </row>
    <row r="58" spans="2:10" s="72" customFormat="1" x14ac:dyDescent="0.3">
      <c r="B58" s="110" t="str">
        <f>REFERENCE!A61</f>
        <v>PT 3</v>
      </c>
      <c r="C58" s="292" t="str">
        <f>REFERENCE!B61</f>
        <v>PAVEMENT PERFORMANCE TRACKING</v>
      </c>
      <c r="D58" s="293"/>
      <c r="E58" s="253">
        <f>IF(DESIGN!$C$10=1,(MIN(REFERENCE!D61,(SUM(E59))-I58)),MIN(REFERENCE!E61,(SUM(E59))-I58))</f>
        <v>2</v>
      </c>
      <c r="F58" s="254">
        <f>MIN($E$58,SUM(F59))</f>
        <v>0</v>
      </c>
      <c r="G58" s="255">
        <f>MIN($E$58,SUM(G59))</f>
        <v>0</v>
      </c>
      <c r="H58" s="237"/>
      <c r="I58" s="105">
        <f>I59</f>
        <v>0</v>
      </c>
      <c r="J58" s="73"/>
    </row>
    <row r="59" spans="2:10" s="72" customFormat="1" ht="246.75" customHeight="1" x14ac:dyDescent="0.3">
      <c r="B59" s="200"/>
      <c r="C59" s="74" t="str">
        <f>REFERENCE!B62</f>
        <v>Use a process that allows construction quality measurements and long-term pavement performance measurements to be spatially located and correlated to one another
i. Construction quality measurements must be spatially located such that the location of the quality measurement is known
ii. Pavement condition measurements must be taken at least every 2 3 years (To be confirm) and must be spatially located to a specific portion of roadway or location within roadway
iii. An operational system, computer based or otherwise that is capable of storing construction quality measurements, pavement condition measurement and their spatial locations
iv. The designated system must be demonstrated in operation, be capable of updates and have written plans for its maintenance in perpetuity</v>
      </c>
      <c r="D59" s="207" t="s">
        <v>66</v>
      </c>
      <c r="E59" s="165">
        <f>IF($C$10=1,REFERENCE!D62,REFERENCE!E62)</f>
        <v>2</v>
      </c>
      <c r="F59" s="154"/>
      <c r="G59" s="194"/>
      <c r="H59" s="157"/>
      <c r="I59" s="103">
        <f>IF(F59="NA",E59,0)</f>
        <v>0</v>
      </c>
      <c r="J59" s="73"/>
    </row>
    <row r="60" spans="2:10" s="72" customFormat="1" x14ac:dyDescent="0.3">
      <c r="B60" s="110" t="str">
        <f>REFERENCE!A63</f>
        <v>PT 4</v>
      </c>
      <c r="C60" s="292" t="s">
        <v>68</v>
      </c>
      <c r="D60" s="293"/>
      <c r="E60" s="253">
        <f>IF(DESIGN!$C$10=1,(MIN(REFERENCE!D63,(SUM(E61:E64))-I60)),MIN(REFERENCE!E63,(SUM(E61:E64))-I60))</f>
        <v>4</v>
      </c>
      <c r="F60" s="254">
        <f>MIN($E$60,SUM(F61:F64))</f>
        <v>0</v>
      </c>
      <c r="G60" s="255">
        <f>MIN($E$60,SUM(G61:G64))</f>
        <v>0</v>
      </c>
      <c r="H60" s="237"/>
      <c r="I60" s="105">
        <f>SUM(I61:I64)</f>
        <v>0</v>
      </c>
      <c r="J60" s="73"/>
    </row>
    <row r="61" spans="2:10" s="72" customFormat="1" ht="33" x14ac:dyDescent="0.3">
      <c r="B61" s="298"/>
      <c r="C61" s="74" t="str">
        <f>REFERENCE!B64</f>
        <v>Meet the requirements of Arahan Teknik Jalan 5/85 (Pindaan 2013): Manual for the structural design of flexible pavement</v>
      </c>
      <c r="D61" s="340" t="s">
        <v>16</v>
      </c>
      <c r="E61" s="165">
        <f>IF($C$10=1,REFERENCE!D64,REFERENCE!E64)</f>
        <v>1</v>
      </c>
      <c r="F61" s="154"/>
      <c r="G61" s="194"/>
      <c r="H61" s="284"/>
      <c r="I61" s="103">
        <f>IF(F61="NA",E61,0)</f>
        <v>0</v>
      </c>
      <c r="J61" s="73"/>
    </row>
    <row r="62" spans="2:10" s="72" customFormat="1" ht="49.5" x14ac:dyDescent="0.3">
      <c r="B62" s="329"/>
      <c r="C62" s="74" t="str">
        <f>REFERENCE!B65</f>
        <v>Pavement design is in accordance with a design procedure that is formally recognized, adopted and documented by the agency</v>
      </c>
      <c r="D62" s="341"/>
      <c r="E62" s="165">
        <f>IF($C$10=1,REFERENCE!D65,REFERENCE!E65)</f>
        <v>1</v>
      </c>
      <c r="F62" s="154"/>
      <c r="G62" s="194"/>
      <c r="H62" s="284"/>
      <c r="I62" s="103">
        <f>IF(F62="NA",E62,0)</f>
        <v>0</v>
      </c>
      <c r="J62" s="73"/>
    </row>
    <row r="63" spans="2:10" s="72" customFormat="1" ht="49.5" x14ac:dyDescent="0.3">
      <c r="B63" s="329"/>
      <c r="C63" s="74" t="str">
        <f>REFERENCE!B66</f>
        <v>Drainability surface runoff by providing scupper drain with hinge grating or equivalent to  ensure no debris blockage and maintainability</v>
      </c>
      <c r="D63" s="341"/>
      <c r="E63" s="165">
        <f>IF($C$10=1,REFERENCE!D66,REFERENCE!E66)</f>
        <v>1</v>
      </c>
      <c r="F63" s="154"/>
      <c r="G63" s="194"/>
      <c r="H63" s="284"/>
      <c r="I63" s="103">
        <f>IF(F63="NA",E63,0)</f>
        <v>0</v>
      </c>
      <c r="J63" s="73"/>
    </row>
    <row r="64" spans="2:10" s="72" customFormat="1" ht="82.5" x14ac:dyDescent="0.3">
      <c r="B64" s="329"/>
      <c r="C64" s="74" t="str">
        <f>REFERENCE!B67</f>
        <v>Rigid Pavement &gt; 40 years design life
OR
Flexible Pavement &gt; 20 Years  design life
OR
To strengthen road based using soil stabilizer method</v>
      </c>
      <c r="D64" s="342"/>
      <c r="E64" s="165">
        <f>IF($C$10=1,REFERENCE!D67,REFERENCE!E67)</f>
        <v>2</v>
      </c>
      <c r="F64" s="154"/>
      <c r="G64" s="194"/>
      <c r="H64" s="284"/>
      <c r="I64" s="103">
        <f>IF(F64="NA",E64,0)</f>
        <v>0</v>
      </c>
      <c r="J64" s="73"/>
    </row>
    <row r="65" spans="2:10" s="72" customFormat="1" ht="16.5" customHeight="1" thickBot="1" x14ac:dyDescent="0.35">
      <c r="B65" s="345" t="s">
        <v>199</v>
      </c>
      <c r="C65" s="346"/>
      <c r="D65" s="347"/>
      <c r="E65" s="229">
        <f>E48+E54+E58+E60</f>
        <v>12</v>
      </c>
      <c r="F65" s="230">
        <f t="shared" ref="F65" si="7">F48+F54+F58+F60</f>
        <v>0</v>
      </c>
      <c r="G65" s="231">
        <f t="shared" ref="G65" si="8">G48+G54+G58+G60</f>
        <v>0</v>
      </c>
      <c r="H65" s="260"/>
      <c r="I65" s="103"/>
      <c r="J65" s="73"/>
    </row>
    <row r="66" spans="2:10" s="72" customFormat="1" ht="16.5" customHeight="1" x14ac:dyDescent="0.3">
      <c r="B66" s="109" t="str">
        <f>REFERENCE!A69</f>
        <v>EW</v>
      </c>
      <c r="C66" s="311" t="str">
        <f>REFERENCE!B69</f>
        <v>ENVIRONMENT &amp; WATER</v>
      </c>
      <c r="D66" s="312"/>
      <c r="E66" s="312"/>
      <c r="F66" s="312"/>
      <c r="G66" s="312"/>
      <c r="H66" s="233"/>
      <c r="I66" s="103"/>
      <c r="J66" s="73"/>
    </row>
    <row r="67" spans="2:10" s="72" customFormat="1" ht="16.5" customHeight="1" x14ac:dyDescent="0.3">
      <c r="B67" s="110" t="str">
        <f>REFERENCE!A70</f>
        <v>EW 1</v>
      </c>
      <c r="C67" s="292" t="str">
        <f>REFERENCE!B70</f>
        <v>ENVIRONMENTAL MANAGEMENT SYSTEM</v>
      </c>
      <c r="D67" s="293"/>
      <c r="E67" s="253">
        <f>IF(DESIGN!$C$10=1,(MIN(REFERENCE!D70,(SUM(E68))-I67)),MIN(REFERENCE!E70,(SUM(E68))-I67))</f>
        <v>2</v>
      </c>
      <c r="F67" s="254">
        <f>MIN($E$58,SUM(F68))</f>
        <v>0</v>
      </c>
      <c r="G67" s="255">
        <f>MIN($E$58,SUM(G68))</f>
        <v>0</v>
      </c>
      <c r="H67" s="237"/>
      <c r="I67" s="105">
        <f>I68</f>
        <v>0</v>
      </c>
      <c r="J67" s="73"/>
    </row>
    <row r="68" spans="2:10" s="72" customFormat="1" ht="49.5" x14ac:dyDescent="0.3">
      <c r="B68" s="211"/>
      <c r="C68" s="74" t="str">
        <f>REFERENCE!B71</f>
        <v>Provision of EPW in contract  (Design Stage) 
ISO 14001:2004 certification for main contractor (Verification stage)</v>
      </c>
      <c r="D68" s="212" t="s">
        <v>39</v>
      </c>
      <c r="E68" s="165">
        <f>IF($C$10=1,REFERENCE!D71,REFERENCE!E71)</f>
        <v>2</v>
      </c>
      <c r="F68" s="154"/>
      <c r="G68" s="194"/>
      <c r="H68" s="157"/>
      <c r="I68" s="103">
        <f>IF(F68="NA",E68,0)</f>
        <v>0</v>
      </c>
      <c r="J68" s="73"/>
    </row>
    <row r="69" spans="2:10" s="72" customFormat="1" ht="16.5" customHeight="1" x14ac:dyDescent="0.3">
      <c r="B69" s="110" t="str">
        <f>REFERENCE!A72</f>
        <v>EW 2</v>
      </c>
      <c r="C69" s="292" t="str">
        <f>REFERENCE!B72</f>
        <v>STORMWATER MANAGEMENT</v>
      </c>
      <c r="D69" s="293"/>
      <c r="E69" s="253">
        <f>IF(DESIGN!$C$10=1,(MIN(REFERENCE!D72,(SUM(E70:E71))-I69)),MIN(REFERENCE!E72,(SUM(E70:E71))-I69))</f>
        <v>2</v>
      </c>
      <c r="F69" s="254">
        <f>MIN($E$69,SUM(F70:F71))</f>
        <v>0</v>
      </c>
      <c r="G69" s="255">
        <f>MIN($E$69,SUM(G70:G71))</f>
        <v>0</v>
      </c>
      <c r="H69" s="237"/>
      <c r="I69" s="105">
        <f>SUM(I70:I71)</f>
        <v>0</v>
      </c>
      <c r="J69" s="73"/>
    </row>
    <row r="70" spans="2:10" s="72" customFormat="1" ht="132" x14ac:dyDescent="0.3">
      <c r="B70" s="211"/>
      <c r="C70" s="74" t="str">
        <f>REFERENCE!B73</f>
        <v>Develop a stormwater management documents and drawing plans for the site using stormwater best management practices (BMP) for flow control in conformance to the Manual  Saliran Mesra Alam for Malaysia (MSMA) / MSMA 2nd Edition and EMS ISO 14001:2015. Demonstrate that the planned BMPs to conform to all applicable 5% above minimum flow control standards set by MSMA/MSMA 2nd Edition and EMS ISO 14001: 2015</v>
      </c>
      <c r="D70" s="300" t="s">
        <v>77</v>
      </c>
      <c r="E70" s="165">
        <f>IF($C$10=1,REFERENCE!D73,REFERENCE!E73)</f>
        <v>1</v>
      </c>
      <c r="F70" s="154"/>
      <c r="G70" s="194"/>
      <c r="H70" s="270"/>
      <c r="I70" s="103">
        <f>IF(F70="NA",E70,0)</f>
        <v>0</v>
      </c>
      <c r="J70" s="73"/>
    </row>
    <row r="71" spans="2:10" s="72" customFormat="1" ht="115.5" x14ac:dyDescent="0.3">
      <c r="B71" s="211"/>
      <c r="C71" s="74" t="str">
        <f>REFERENCE!B74</f>
        <v>Develop a stormwater management plan for the site using stormwater best management practices (BMP) for water quality control in conformance to the Stormwater Management Manual for Malaysia (MSMA) and EMS ISO 14001:2004. Demonstrate that the planned BMPs to conform to all applicable 5% above minimum water quality standards set by MSMA and EMS ISO 14001: 2004</v>
      </c>
      <c r="D71" s="301"/>
      <c r="E71" s="165">
        <f>IF($C$10=1,REFERENCE!D74,REFERENCE!E74)</f>
        <v>1</v>
      </c>
      <c r="F71" s="154"/>
      <c r="G71" s="194"/>
      <c r="H71" s="270"/>
      <c r="I71" s="103">
        <f>IF(F71="NA",E71,0)</f>
        <v>0</v>
      </c>
      <c r="J71" s="73"/>
    </row>
    <row r="72" spans="2:10" s="72" customFormat="1" ht="16.5" customHeight="1" thickBot="1" x14ac:dyDescent="0.35">
      <c r="B72" s="304" t="s">
        <v>198</v>
      </c>
      <c r="C72" s="305"/>
      <c r="D72" s="306"/>
      <c r="E72" s="239">
        <f>E67+E69</f>
        <v>4</v>
      </c>
      <c r="F72" s="240">
        <f t="shared" ref="F72" si="9">F67+F69</f>
        <v>0</v>
      </c>
      <c r="G72" s="241">
        <f t="shared" ref="G72" si="10">G67+G69</f>
        <v>0</v>
      </c>
      <c r="H72" s="263"/>
      <c r="I72" s="103"/>
      <c r="J72" s="73"/>
    </row>
    <row r="73" spans="2:10" s="72" customFormat="1" ht="16.5" customHeight="1" x14ac:dyDescent="0.3">
      <c r="B73" s="213" t="s">
        <v>79</v>
      </c>
      <c r="C73" s="277" t="s">
        <v>80</v>
      </c>
      <c r="D73" s="278"/>
      <c r="E73" s="278"/>
      <c r="F73" s="278"/>
      <c r="G73" s="278"/>
      <c r="H73" s="279"/>
      <c r="I73" s="103"/>
      <c r="J73" s="73"/>
    </row>
    <row r="74" spans="2:10" s="72" customFormat="1" ht="16.5" customHeight="1" x14ac:dyDescent="0.3">
      <c r="B74" s="114" t="s">
        <v>81</v>
      </c>
      <c r="C74" s="292" t="s">
        <v>82</v>
      </c>
      <c r="D74" s="293"/>
      <c r="E74" s="253">
        <f>IF(DESIGN!$C$10=1,(MIN(REFERENCE!D77,(SUM(E75:E78))-I74)),MIN(REFERENCE!E77,(SUM(E75:E78))-I74))</f>
        <v>3</v>
      </c>
      <c r="F74" s="254">
        <f>MIN($E$74,SUM(F75:F78))</f>
        <v>0</v>
      </c>
      <c r="G74" s="255">
        <f>MIN($E$74,SUM(G75:G78))</f>
        <v>0</v>
      </c>
      <c r="H74" s="237"/>
      <c r="I74" s="105">
        <f>SUM(I75:I78)</f>
        <v>0</v>
      </c>
      <c r="J74" s="73"/>
    </row>
    <row r="75" spans="2:10" s="72" customFormat="1" ht="16.5" customHeight="1" x14ac:dyDescent="0.3">
      <c r="B75" s="348"/>
      <c r="C75" s="74" t="str">
        <f>REFERENCE!B78</f>
        <v>Road Safety Audit (During Design Stage)</v>
      </c>
      <c r="D75" s="340" t="s">
        <v>16</v>
      </c>
      <c r="E75" s="165">
        <f>IF($C$10=1,REFERENCE!D78,REFERENCE!E78)</f>
        <v>3</v>
      </c>
      <c r="F75" s="154"/>
      <c r="G75" s="194"/>
      <c r="H75" s="270"/>
      <c r="I75" s="103">
        <f>IF(F75="NA",E75,0)</f>
        <v>0</v>
      </c>
      <c r="J75" s="73"/>
    </row>
    <row r="76" spans="2:10" s="72" customFormat="1" ht="16.5" customHeight="1" x14ac:dyDescent="0.3">
      <c r="B76" s="348"/>
      <c r="C76" s="74" t="str">
        <f>REFERENCE!B79</f>
        <v>Road Safety Audit (Construction Stage)</v>
      </c>
      <c r="D76" s="341"/>
      <c r="E76" s="165">
        <f>IF($C$10=1,REFERENCE!D79,REFERENCE!E79)</f>
        <v>3</v>
      </c>
      <c r="F76" s="154"/>
      <c r="G76" s="194"/>
      <c r="H76" s="270"/>
      <c r="I76" s="103">
        <f>IF(F76="NA",E76,0)</f>
        <v>0</v>
      </c>
      <c r="J76" s="73"/>
    </row>
    <row r="77" spans="2:10" s="72" customFormat="1" ht="33" x14ac:dyDescent="0.3">
      <c r="B77" s="348"/>
      <c r="C77" s="74" t="str">
        <f>REFERENCE!B80</f>
        <v>Additional Audit For Traffic Management Safety Report During Construction</v>
      </c>
      <c r="D77" s="342"/>
      <c r="E77" s="165">
        <f>IF($C$10=1,REFERENCE!D80,REFERENCE!E80)</f>
        <v>1</v>
      </c>
      <c r="F77" s="154"/>
      <c r="G77" s="194"/>
      <c r="H77" s="270"/>
      <c r="I77" s="103">
        <f>IF(F77="NA",E77,0)</f>
        <v>0</v>
      </c>
      <c r="J77" s="73"/>
    </row>
    <row r="78" spans="2:10" s="72" customFormat="1" ht="16.5" customHeight="1" x14ac:dyDescent="0.3">
      <c r="B78" s="348"/>
      <c r="C78" s="74" t="str">
        <f>REFERENCE!B81</f>
        <v>Road Safety Audit (Operational Stage)</v>
      </c>
      <c r="D78" s="210" t="s">
        <v>24</v>
      </c>
      <c r="E78" s="165">
        <f>IF($C$10=1,REFERENCE!D81,REFERENCE!E81)</f>
        <v>1</v>
      </c>
      <c r="F78" s="154"/>
      <c r="G78" s="194"/>
      <c r="H78" s="270"/>
      <c r="I78" s="103">
        <f>IF(F78="NA",E78,0)</f>
        <v>0</v>
      </c>
      <c r="J78" s="73"/>
    </row>
    <row r="79" spans="2:10" s="72" customFormat="1" ht="16.5" customHeight="1" thickBot="1" x14ac:dyDescent="0.35">
      <c r="B79" s="349" t="s">
        <v>197</v>
      </c>
      <c r="C79" s="350"/>
      <c r="D79" s="351"/>
      <c r="E79" s="170">
        <f>E74</f>
        <v>3</v>
      </c>
      <c r="F79" s="201">
        <f t="shared" ref="F79" si="11">F74</f>
        <v>0</v>
      </c>
      <c r="G79" s="228">
        <f t="shared" ref="G79" si="12">G74</f>
        <v>0</v>
      </c>
      <c r="H79" s="164"/>
      <c r="I79" s="103"/>
      <c r="J79" s="73"/>
    </row>
    <row r="80" spans="2:10" s="72" customFormat="1" ht="16.5" customHeight="1" x14ac:dyDescent="0.3">
      <c r="B80" s="109" t="str">
        <f>REFERENCE!A83</f>
        <v>CA</v>
      </c>
      <c r="C80" s="280" t="str">
        <f>REFERENCE!B83</f>
        <v>CONSTRUCTION ACTIVITY</v>
      </c>
      <c r="D80" s="281"/>
      <c r="E80" s="281"/>
      <c r="F80" s="281"/>
      <c r="G80" s="281"/>
      <c r="H80" s="282"/>
      <c r="I80" s="103"/>
      <c r="J80" s="73"/>
    </row>
    <row r="81" spans="2:10" s="72" customFormat="1" ht="16.5" customHeight="1" x14ac:dyDescent="0.3">
      <c r="B81" s="110" t="str">
        <f>REFERENCE!A84</f>
        <v>CA 1</v>
      </c>
      <c r="C81" s="292" t="str">
        <f>REFERENCE!B84</f>
        <v>REQUIREMENT FOR ROAD WORKS DESIGN</v>
      </c>
      <c r="D81" s="293"/>
      <c r="E81" s="253">
        <f>IF(DESIGN!$C$10=1,(MIN(REFERENCE!D84,(SUM(E82))-I81)),MIN(REFERENCE!E84,(SUM(E82))-I81))</f>
        <v>0</v>
      </c>
      <c r="F81" s="254">
        <f>MIN($E$81,SUM(F82))</f>
        <v>0</v>
      </c>
      <c r="G81" s="255">
        <f>MIN($E$81,SUM(G82))</f>
        <v>0</v>
      </c>
      <c r="H81" s="237"/>
      <c r="I81" s="105">
        <f>SUM(I82)</f>
        <v>0</v>
      </c>
      <c r="J81" s="73"/>
    </row>
    <row r="82" spans="2:10" s="72" customFormat="1" ht="33" x14ac:dyDescent="0.3">
      <c r="B82" s="200"/>
      <c r="C82" s="74" t="str">
        <f>REFERENCE!B85</f>
        <v>MS ISO 9001: 2008 or (latest version) certification for main contractor</v>
      </c>
      <c r="D82" s="199" t="s">
        <v>16</v>
      </c>
      <c r="E82" s="165" t="str">
        <f>IF($C$10=1,REFERENCE!D85,REFERENCE!E85)</f>
        <v>NA</v>
      </c>
      <c r="F82" s="199" t="s">
        <v>178</v>
      </c>
      <c r="G82" s="202" t="s">
        <v>178</v>
      </c>
      <c r="H82" s="157"/>
      <c r="I82" s="106" t="str">
        <f>IF(F82="NA",E82,0)</f>
        <v>NA</v>
      </c>
      <c r="J82" s="73"/>
    </row>
    <row r="83" spans="2:10" s="72" customFormat="1" ht="16.5" customHeight="1" x14ac:dyDescent="0.3">
      <c r="B83" s="110" t="str">
        <f>REFERENCE!A86</f>
        <v>CA 2</v>
      </c>
      <c r="C83" s="292" t="str">
        <f>REFERENCE!B86</f>
        <v>OCCUPATIONAL HEALTH AND SAFETY MANAGEMENT SYSTEM</v>
      </c>
      <c r="D83" s="293"/>
      <c r="E83" s="253">
        <f>IF(DESIGN!$C$10=1,(MIN(REFERENCE!D86,(SUM(E84:E85))-I83)),MIN(REFERENCE!E86,(SUM(E84:E85))-I83))</f>
        <v>3</v>
      </c>
      <c r="F83" s="254">
        <f>MIN($E$83,SUM(F84:F85))</f>
        <v>0</v>
      </c>
      <c r="G83" s="255">
        <f>MIN($E$83,SUM(G84:G85))</f>
        <v>0</v>
      </c>
      <c r="H83" s="237"/>
      <c r="I83" s="105">
        <f>SUM(I84:I85)</f>
        <v>0</v>
      </c>
      <c r="J83" s="73"/>
    </row>
    <row r="84" spans="2:10" s="72" customFormat="1" ht="33" x14ac:dyDescent="0.3">
      <c r="B84" s="298"/>
      <c r="C84" s="74" t="str">
        <f>REFERENCE!B87</f>
        <v>OHSAS 18001:2007 or (latest version) certification for main contractor</v>
      </c>
      <c r="D84" s="300" t="s">
        <v>16</v>
      </c>
      <c r="E84" s="165">
        <f>IF($C$10=1,REFERENCE!D87,REFERENCE!E87)</f>
        <v>2</v>
      </c>
      <c r="F84" s="154"/>
      <c r="G84" s="194"/>
      <c r="H84" s="270"/>
      <c r="I84" s="103">
        <f>IF(F84="NA",E84,0)</f>
        <v>0</v>
      </c>
      <c r="J84" s="73"/>
    </row>
    <row r="85" spans="2:10" s="72" customFormat="1" ht="33" x14ac:dyDescent="0.3">
      <c r="B85" s="299"/>
      <c r="C85" s="74" t="str">
        <f>REFERENCE!B88</f>
        <v>To provide site safety and health officer with certification by DOSH</v>
      </c>
      <c r="D85" s="301"/>
      <c r="E85" s="165">
        <f>IF($C$10=1,REFERENCE!D88,REFERENCE!E88)</f>
        <v>1</v>
      </c>
      <c r="F85" s="154"/>
      <c r="G85" s="194"/>
      <c r="H85" s="270"/>
      <c r="I85" s="103">
        <f>IF(F85="NA",E85,0)</f>
        <v>0</v>
      </c>
      <c r="J85" s="73"/>
    </row>
    <row r="86" spans="2:10" s="72" customFormat="1" ht="16.5" customHeight="1" x14ac:dyDescent="0.3">
      <c r="B86" s="110" t="str">
        <f>REFERENCE!A89</f>
        <v>CA 3</v>
      </c>
      <c r="C86" s="292" t="str">
        <f>REFERENCE!B89</f>
        <v>CONSTRUCTION WASTE MANAGEMENT PLAN</v>
      </c>
      <c r="D86" s="293"/>
      <c r="E86" s="253">
        <f>IF(DESIGN!$C$10=1,(MIN(REFERENCE!D89,(SUM(E87:E90))-I86)),MIN(REFERENCE!E89,(SUM(E87:E90))-I86))</f>
        <v>4</v>
      </c>
      <c r="F86" s="254">
        <f>MIN($E$86,SUM(F87:F90))</f>
        <v>0</v>
      </c>
      <c r="G86" s="255">
        <f>MIN($E$86,SUM(G87:G90))</f>
        <v>0</v>
      </c>
      <c r="H86" s="237"/>
      <c r="I86" s="105">
        <f>SUM(I87:I90)</f>
        <v>0</v>
      </c>
      <c r="J86" s="73"/>
    </row>
    <row r="87" spans="2:10" s="72" customFormat="1" ht="49.5" x14ac:dyDescent="0.3">
      <c r="B87" s="302"/>
      <c r="C87" s="74" t="str">
        <f>REFERENCE!B90</f>
        <v>Create, establish, implement and maintain a formal construction waste management plan during road construction</v>
      </c>
      <c r="D87" s="300" t="s">
        <v>39</v>
      </c>
      <c r="E87" s="165">
        <f>IF($C$10=1,REFERENCE!D90,REFERENCE!E90)</f>
        <v>2</v>
      </c>
      <c r="F87" s="154"/>
      <c r="G87" s="194"/>
      <c r="H87" s="270"/>
      <c r="I87" s="103">
        <f>IF(F87="NA",E87,0)</f>
        <v>0</v>
      </c>
      <c r="J87" s="73"/>
    </row>
    <row r="88" spans="2:10" s="72" customFormat="1" x14ac:dyDescent="0.3">
      <c r="B88" s="303"/>
      <c r="C88" s="74" t="str">
        <f>REFERENCE!B91</f>
        <v>Provision of Waste Management Plan in the contract (BQ)</v>
      </c>
      <c r="D88" s="316"/>
      <c r="E88" s="165">
        <f>IF($C$10=1,REFERENCE!D91,REFERENCE!E91)</f>
        <v>2</v>
      </c>
      <c r="F88" s="154"/>
      <c r="G88" s="194"/>
      <c r="H88" s="270"/>
      <c r="I88" s="103">
        <f>IF(F88="NA",E88,0)</f>
        <v>0</v>
      </c>
      <c r="J88" s="73"/>
    </row>
    <row r="89" spans="2:10" s="72" customFormat="1" ht="33" x14ac:dyDescent="0.3">
      <c r="B89" s="303"/>
      <c r="C89" s="74" t="str">
        <f>REFERENCE!B92</f>
        <v>Provide a designated location to segregate construction waste on-site</v>
      </c>
      <c r="D89" s="316"/>
      <c r="E89" s="165">
        <f>IF($C$10=1,REFERENCE!D92,REFERENCE!E92)</f>
        <v>1</v>
      </c>
      <c r="F89" s="154"/>
      <c r="G89" s="194"/>
      <c r="H89" s="270"/>
      <c r="I89" s="103">
        <f>IF(F89="NA",E89,0)</f>
        <v>0</v>
      </c>
      <c r="J89" s="73"/>
    </row>
    <row r="90" spans="2:10" s="72" customFormat="1" ht="33" x14ac:dyDescent="0.3">
      <c r="B90" s="303"/>
      <c r="C90" s="74" t="str">
        <f>REFERENCE!B93</f>
        <v xml:space="preserve">Appoint the licensed contractor(s) to collect the construction waste </v>
      </c>
      <c r="D90" s="316"/>
      <c r="E90" s="165">
        <f>IF($C$10=1,REFERENCE!D93,REFERENCE!E93)</f>
        <v>1</v>
      </c>
      <c r="F90" s="154"/>
      <c r="G90" s="194"/>
      <c r="H90" s="270"/>
      <c r="I90" s="103">
        <f>IF(F90="NA",E90,0)</f>
        <v>0</v>
      </c>
      <c r="J90" s="73"/>
    </row>
    <row r="91" spans="2:10" s="72" customFormat="1" ht="16.5" customHeight="1" x14ac:dyDescent="0.3">
      <c r="B91" s="110" t="str">
        <f>REFERENCE!A94</f>
        <v>CA 4</v>
      </c>
      <c r="C91" s="292" t="str">
        <f>REFERENCE!B94</f>
        <v>TRAFFIC MANAGEMENT PLAN</v>
      </c>
      <c r="D91" s="293"/>
      <c r="E91" s="253">
        <f>IF(DESIGN!$C$10=1,(MIN(REFERENCE!D94,(SUM(E92:E94))-I91)),MIN(REFERENCE!E94,(SUM(E92:E94))-I91))</f>
        <v>4</v>
      </c>
      <c r="F91" s="254">
        <f>MIN($E$91,SUM(F92:F94))</f>
        <v>0</v>
      </c>
      <c r="G91" s="255">
        <f>MIN($E$91,SUM(G92:G94))</f>
        <v>0</v>
      </c>
      <c r="H91" s="237"/>
      <c r="I91" s="105">
        <f>SUM(I92:I94)</f>
        <v>0</v>
      </c>
      <c r="J91" s="73"/>
    </row>
    <row r="92" spans="2:10" s="72" customFormat="1" ht="34.5" customHeight="1" x14ac:dyDescent="0.3">
      <c r="B92" s="366"/>
      <c r="C92" s="74" t="str">
        <f>REFERENCE!B95</f>
        <v>Create, establish and implement a formal traffic management plan during Design and road construction stage</v>
      </c>
      <c r="D92" s="317" t="s">
        <v>16</v>
      </c>
      <c r="E92" s="165">
        <f>IF($C$10=1,REFERENCE!D95,REFERENCE!E95)</f>
        <v>2</v>
      </c>
      <c r="F92" s="154"/>
      <c r="G92" s="194"/>
      <c r="H92" s="270"/>
      <c r="I92" s="103">
        <f>IF(F92="NA",E92,0)</f>
        <v>0</v>
      </c>
      <c r="J92" s="73"/>
    </row>
    <row r="93" spans="2:10" s="72" customFormat="1" ht="33" x14ac:dyDescent="0.3">
      <c r="B93" s="367"/>
      <c r="C93" s="74" t="str">
        <f>REFERENCE!B96</f>
        <v>Provision of Traffic Management Officer in the contract document (BQ)</v>
      </c>
      <c r="D93" s="318"/>
      <c r="E93" s="165">
        <f>IF($C$10=1,REFERENCE!D96,REFERENCE!E96)</f>
        <v>1</v>
      </c>
      <c r="F93" s="154"/>
      <c r="G93" s="194"/>
      <c r="H93" s="270"/>
      <c r="I93" s="103">
        <f>IF(F93="NA",E93,0)</f>
        <v>0</v>
      </c>
      <c r="J93" s="73"/>
    </row>
    <row r="94" spans="2:10" s="72" customFormat="1" ht="33" x14ac:dyDescent="0.3">
      <c r="B94" s="368"/>
      <c r="C94" s="74" t="str">
        <f>REFERENCE!B97</f>
        <v>Provision of third party auditor for Traffic Management Plan (TMP)</v>
      </c>
      <c r="D94" s="319"/>
      <c r="E94" s="165">
        <f>IF($C$10=1,REFERENCE!D97,REFERENCE!E97)</f>
        <v>1</v>
      </c>
      <c r="F94" s="154"/>
      <c r="G94" s="194"/>
      <c r="H94" s="270"/>
      <c r="I94" s="103">
        <f>IF(F94="NA",E94,0)</f>
        <v>0</v>
      </c>
      <c r="J94" s="73"/>
    </row>
    <row r="95" spans="2:10" s="72" customFormat="1" ht="16.5" customHeight="1" x14ac:dyDescent="0.3">
      <c r="B95" s="110" t="str">
        <f>REFERENCE!A98</f>
        <v>CA 5</v>
      </c>
      <c r="C95" s="292" t="str">
        <f>REFERENCE!B98</f>
        <v xml:space="preserve">SITE ROUTINE MAINTENANCE PLAN </v>
      </c>
      <c r="D95" s="293"/>
      <c r="E95" s="253">
        <f>IF(DESIGN!$C$10=1,(MIN(REFERENCE!D98,(SUM(E96))-I95)),MIN(REFERENCE!E98,(SUM(E96))-I95))</f>
        <v>2</v>
      </c>
      <c r="F95" s="254">
        <f>MIN($E$95,SUM(F96))</f>
        <v>0</v>
      </c>
      <c r="G95" s="255">
        <f>MIN($E$95,SUM(G96))</f>
        <v>0</v>
      </c>
      <c r="H95" s="237"/>
      <c r="I95" s="105">
        <f>SUM(I96)</f>
        <v>0</v>
      </c>
      <c r="J95" s="73"/>
    </row>
    <row r="96" spans="2:10" s="72" customFormat="1" ht="33" x14ac:dyDescent="0.3">
      <c r="B96" s="200"/>
      <c r="C96" s="74" t="str">
        <f>REFERENCE!B99</f>
        <v xml:space="preserve">Create, establish, implement routine maintenanace for road project </v>
      </c>
      <c r="D96" s="199" t="s">
        <v>16</v>
      </c>
      <c r="E96" s="165">
        <f>IF($C$10=1,REFERENCE!D99,REFERENCE!E99)</f>
        <v>2</v>
      </c>
      <c r="F96" s="154"/>
      <c r="G96" s="194"/>
      <c r="H96" s="232"/>
      <c r="I96" s="103">
        <f>IF(F96="NA",E96,0)</f>
        <v>0</v>
      </c>
      <c r="J96" s="73"/>
    </row>
    <row r="97" spans="2:10" s="72" customFormat="1" ht="16.5" customHeight="1" x14ac:dyDescent="0.3">
      <c r="B97" s="110" t="str">
        <f>REFERENCE!A100</f>
        <v>CA 6</v>
      </c>
      <c r="C97" s="292" t="str">
        <f>REFERENCE!B100</f>
        <v>HOUSEKEEPING</v>
      </c>
      <c r="D97" s="293"/>
      <c r="E97" s="253">
        <f>IF(DESIGN!$C$10=1,(MIN(REFERENCE!D100,(SUM(E98))-I97)),MIN(REFERENCE!E100,(SUM(E98))-I97))</f>
        <v>2</v>
      </c>
      <c r="F97" s="254">
        <f>MIN($E$97,SUM(F98))</f>
        <v>0</v>
      </c>
      <c r="G97" s="255">
        <f>MIN($E$97,SUM(G98))</f>
        <v>0</v>
      </c>
      <c r="H97" s="237"/>
      <c r="I97" s="105">
        <f>SUM(I98)</f>
        <v>0</v>
      </c>
      <c r="J97" s="73"/>
    </row>
    <row r="98" spans="2:10" s="72" customFormat="1" ht="66" x14ac:dyDescent="0.3">
      <c r="B98" s="200"/>
      <c r="C98" s="74" t="str">
        <f>REFERENCE!B101</f>
        <v xml:space="preserve">Provision Housekeeping implementation in the contract document/ BQ
OR
Establish and implement housekeeping during construction </v>
      </c>
      <c r="D98" s="199" t="s">
        <v>16</v>
      </c>
      <c r="E98" s="165">
        <f>IF($C$10=1,REFERENCE!D101,REFERENCE!E101)</f>
        <v>2</v>
      </c>
      <c r="F98" s="154"/>
      <c r="G98" s="194"/>
      <c r="H98" s="232"/>
      <c r="I98" s="103">
        <f>IF(F98="NA",E98,0)</f>
        <v>0</v>
      </c>
      <c r="J98" s="73"/>
    </row>
    <row r="99" spans="2:10" s="72" customFormat="1" ht="16.5" customHeight="1" x14ac:dyDescent="0.3">
      <c r="B99" s="110" t="str">
        <f>REFERENCE!A102</f>
        <v>CA 7</v>
      </c>
      <c r="C99" s="292" t="str">
        <f>REFERENCE!B102</f>
        <v>CONSTRUCTION SUSTAINABILITY</v>
      </c>
      <c r="D99" s="293"/>
      <c r="E99" s="253">
        <f>IF(DESIGN!$C$10=1,(MIN(REFERENCE!D102,(SUM(E100:E102))-I99)),MIN(REFERENCE!E102,(SUM(E100:E102))-I99))</f>
        <v>4</v>
      </c>
      <c r="F99" s="254">
        <f>MIN($E$99,SUM(F100:F102))</f>
        <v>0</v>
      </c>
      <c r="G99" s="255">
        <f>MIN($E$99,SUM(G100:G102))</f>
        <v>0</v>
      </c>
      <c r="H99" s="237"/>
      <c r="I99" s="105">
        <f>SUM(I100:I102)</f>
        <v>0</v>
      </c>
      <c r="J99" s="73"/>
    </row>
    <row r="100" spans="2:10" s="72" customFormat="1" ht="16.5" customHeight="1" x14ac:dyDescent="0.3">
      <c r="B100" s="372"/>
      <c r="C100" s="74" t="str">
        <f>REFERENCE!B103</f>
        <v>Perform scheduled maintenance of construction machineries</v>
      </c>
      <c r="D100" s="300" t="s">
        <v>16</v>
      </c>
      <c r="E100" s="165">
        <f>IF($C$10=1,REFERENCE!D103,REFERENCE!E103)</f>
        <v>2</v>
      </c>
      <c r="F100" s="154"/>
      <c r="G100" s="194"/>
      <c r="H100" s="270"/>
      <c r="I100" s="103">
        <f>IF(F100="NA",E100,0)</f>
        <v>0</v>
      </c>
      <c r="J100" s="73"/>
    </row>
    <row r="101" spans="2:10" s="72" customFormat="1" ht="33" x14ac:dyDescent="0.3">
      <c r="B101" s="372"/>
      <c r="C101" s="74" t="str">
        <f>REFERENCE!B104</f>
        <v>Use high performance machineries with low fuel consumption and low air emission</v>
      </c>
      <c r="D101" s="316"/>
      <c r="E101" s="165">
        <f>IF($C$10=1,REFERENCE!D104,REFERENCE!E104)</f>
        <v>2</v>
      </c>
      <c r="F101" s="154"/>
      <c r="G101" s="194"/>
      <c r="H101" s="270"/>
      <c r="I101" s="103">
        <f>IF(F101="NA",E101,0)</f>
        <v>0</v>
      </c>
      <c r="J101" s="73"/>
    </row>
    <row r="102" spans="2:10" s="72" customFormat="1" ht="33" x14ac:dyDescent="0.3">
      <c r="B102" s="372"/>
      <c r="C102" s="74" t="str">
        <f>REFERENCE!B105</f>
        <v>Provision of ESCP and Environmental Monitoring Report (EMR) – (eg. Water/ Air/ Noise Quality ) in the contract</v>
      </c>
      <c r="D102" s="301"/>
      <c r="E102" s="165">
        <f>IF($C$10=1,REFERENCE!D105,REFERENCE!E105)</f>
        <v>2</v>
      </c>
      <c r="F102" s="154"/>
      <c r="G102" s="194"/>
      <c r="H102" s="270"/>
      <c r="I102" s="103">
        <f>IF(F102="NA",E102,0)</f>
        <v>0</v>
      </c>
      <c r="J102" s="73"/>
    </row>
    <row r="103" spans="2:10" s="72" customFormat="1" ht="16.5" customHeight="1" thickBot="1" x14ac:dyDescent="0.35">
      <c r="B103" s="304" t="s">
        <v>196</v>
      </c>
      <c r="C103" s="305"/>
      <c r="D103" s="306"/>
      <c r="E103" s="239">
        <f>E81+E83+E86+E91+E95+E97+E99</f>
        <v>19</v>
      </c>
      <c r="F103" s="240">
        <f t="shared" ref="F103" si="13">F81+F83+F86+F91+F95+F97+F99</f>
        <v>0</v>
      </c>
      <c r="G103" s="241">
        <f>G81+G83+G86+G91+G95+G97+G99</f>
        <v>0</v>
      </c>
      <c r="H103" s="242"/>
      <c r="I103" s="103"/>
      <c r="J103" s="73"/>
    </row>
    <row r="104" spans="2:10" s="72" customFormat="1" ht="16.5" customHeight="1" x14ac:dyDescent="0.3">
      <c r="B104" s="109" t="str">
        <f>REFERENCE!A107</f>
        <v>MR</v>
      </c>
      <c r="C104" s="280" t="str">
        <f>REFERENCE!B107</f>
        <v>MATERIAL &amp; RESOURCES</v>
      </c>
      <c r="D104" s="281"/>
      <c r="E104" s="281"/>
      <c r="F104" s="281"/>
      <c r="G104" s="281"/>
      <c r="H104" s="282"/>
      <c r="I104" s="103"/>
      <c r="J104" s="73"/>
    </row>
    <row r="105" spans="2:10" s="72" customFormat="1" ht="16.5" customHeight="1" x14ac:dyDescent="0.3">
      <c r="B105" s="110" t="str">
        <f>REFERENCE!A108</f>
        <v>MR 1</v>
      </c>
      <c r="C105" s="292" t="str">
        <f>REFERENCE!B108</f>
        <v>MATERIAL REUSE</v>
      </c>
      <c r="D105" s="293"/>
      <c r="E105" s="253">
        <f>IF(DESIGN!$C$10=1,(MIN(REFERENCE!D108,(SUM(E106:E110))-I105)),MIN(REFERENCE!E108,(SUM(E106:E110))-I105))</f>
        <v>5</v>
      </c>
      <c r="F105" s="254">
        <f>MIN($E$105,SUM(F106:F110))</f>
        <v>0</v>
      </c>
      <c r="G105" s="255">
        <f>MIN($E$105,SUM(G106:G110))</f>
        <v>0</v>
      </c>
      <c r="H105" s="237"/>
      <c r="I105" s="105">
        <f>SUM(I106:I110)</f>
        <v>0</v>
      </c>
      <c r="J105" s="73"/>
    </row>
    <row r="106" spans="2:10" s="72" customFormat="1" ht="33" x14ac:dyDescent="0.3">
      <c r="B106" s="302"/>
      <c r="C106" s="74" t="str">
        <f>REFERENCE!B109</f>
        <v>Reuse at a minimum 30% of existing pavement materials by estimated volume</v>
      </c>
      <c r="D106" s="300" t="s">
        <v>16</v>
      </c>
      <c r="E106" s="165">
        <f>IF($C$10=1,REFERENCE!D109,REFERENCE!E109)</f>
        <v>2</v>
      </c>
      <c r="F106" s="154"/>
      <c r="G106" s="194"/>
      <c r="H106" s="270"/>
      <c r="I106" s="103">
        <f>IF(F106="NA",E106,0)</f>
        <v>0</v>
      </c>
      <c r="J106" s="73"/>
    </row>
    <row r="107" spans="2:10" s="72" customFormat="1" x14ac:dyDescent="0.3">
      <c r="B107" s="303"/>
      <c r="C107" s="74" t="str">
        <f>REFERENCE!B110</f>
        <v xml:space="preserve">Reuse of existing material other than pavement materials </v>
      </c>
      <c r="D107" s="316"/>
      <c r="E107" s="165">
        <f>IF($C$10=1,REFERENCE!D110,REFERENCE!E110)</f>
        <v>1</v>
      </c>
      <c r="F107" s="154"/>
      <c r="G107" s="194"/>
      <c r="H107" s="270"/>
      <c r="I107" s="103">
        <f>IF(F107="NA",E107,0)</f>
        <v>0</v>
      </c>
      <c r="J107" s="73"/>
    </row>
    <row r="108" spans="2:10" s="72" customFormat="1" x14ac:dyDescent="0.3">
      <c r="B108" s="303"/>
      <c r="C108" s="74" t="str">
        <f>REFERENCE!B111</f>
        <v>Earthwork balance</v>
      </c>
      <c r="D108" s="316"/>
      <c r="E108" s="165">
        <f>IF($C$10=1,REFERENCE!D111,REFERENCE!E111)</f>
        <v>1</v>
      </c>
      <c r="F108" s="154"/>
      <c r="G108" s="194"/>
      <c r="H108" s="270"/>
      <c r="I108" s="103">
        <f>IF(F108="NA",E108,0)</f>
        <v>0</v>
      </c>
      <c r="J108" s="73"/>
    </row>
    <row r="109" spans="2:10" s="72" customFormat="1" ht="33" x14ac:dyDescent="0.3">
      <c r="B109" s="303"/>
      <c r="C109" s="74" t="str">
        <f>REFERENCE!B112</f>
        <v>Fiber Roll Netting using biodegradable material at site for erosion control (eg. Wooden dust, coconut fiber)</v>
      </c>
      <c r="D109" s="316"/>
      <c r="E109" s="165">
        <f>IF($C$10=1,REFERENCE!D112,REFERENCE!E112)</f>
        <v>1</v>
      </c>
      <c r="F109" s="154"/>
      <c r="G109" s="194"/>
      <c r="H109" s="270"/>
      <c r="I109" s="103">
        <f>IF(F109="NA",E109,0)</f>
        <v>0</v>
      </c>
      <c r="J109" s="73"/>
    </row>
    <row r="110" spans="2:10" s="72" customFormat="1" ht="33" x14ac:dyDescent="0.3">
      <c r="B110" s="344"/>
      <c r="C110" s="74" t="str">
        <f>REFERENCE!B113</f>
        <v>To use reusable formwork for structure (eg: steel/ fiber formwork)</v>
      </c>
      <c r="D110" s="301"/>
      <c r="E110" s="165">
        <f>IF($C$10=1,REFERENCE!D113,REFERENCE!E113)</f>
        <v>1</v>
      </c>
      <c r="F110" s="154"/>
      <c r="G110" s="194"/>
      <c r="H110" s="270"/>
      <c r="I110" s="103">
        <f>IF(F110="NA",E110,0)</f>
        <v>0</v>
      </c>
      <c r="J110" s="73"/>
    </row>
    <row r="111" spans="2:10" s="72" customFormat="1" ht="16.5" customHeight="1" x14ac:dyDescent="0.3">
      <c r="B111" s="110" t="str">
        <f>REFERENCE!A114</f>
        <v>MR 2</v>
      </c>
      <c r="C111" s="292" t="str">
        <f>REFERENCE!B114</f>
        <v xml:space="preserve">GREEN PRODUCT </v>
      </c>
      <c r="D111" s="293"/>
      <c r="E111" s="253">
        <f>IF(DESIGN!$C$10=1,(MIN(REFERENCE!D114,(SUM(E112:E115))-I111)),MIN(REFERENCE!E114,(SUM(E112:E115))-I111))</f>
        <v>4</v>
      </c>
      <c r="F111" s="254">
        <f>MIN($E$111,SUM(F112))</f>
        <v>0</v>
      </c>
      <c r="G111" s="255">
        <f>MIN($E$111,SUM(G112))</f>
        <v>0</v>
      </c>
      <c r="H111" s="237"/>
      <c r="I111" s="105">
        <f>SUM(I112:I115)</f>
        <v>0</v>
      </c>
      <c r="J111" s="73"/>
    </row>
    <row r="112" spans="2:10" s="72" customFormat="1" x14ac:dyDescent="0.3">
      <c r="B112" s="302"/>
      <c r="C112" s="74" t="str">
        <f>REFERENCE!B115</f>
        <v>Green Products Scoring System (GPSS) of 70% - 100%</v>
      </c>
      <c r="D112" s="300" t="s">
        <v>39</v>
      </c>
      <c r="E112" s="165">
        <f>IF($C$10=1,REFERENCE!D115,REFERENCE!E115)</f>
        <v>4</v>
      </c>
      <c r="F112" s="320"/>
      <c r="G112" s="308"/>
      <c r="H112" s="283"/>
      <c r="I112" s="103">
        <f>IF(F112="NA",E112,0)</f>
        <v>0</v>
      </c>
      <c r="J112" s="73"/>
    </row>
    <row r="113" spans="2:10" s="72" customFormat="1" ht="16.5" customHeight="1" x14ac:dyDescent="0.3">
      <c r="B113" s="303"/>
      <c r="C113" s="74" t="str">
        <f>REFERENCE!B116</f>
        <v>Green Products Scoring System (GPSS) of 50% - 69%</v>
      </c>
      <c r="D113" s="316"/>
      <c r="E113" s="165">
        <f>IF($C$10=1,REFERENCE!D116,REFERENCE!E116)</f>
        <v>3</v>
      </c>
      <c r="F113" s="321"/>
      <c r="G113" s="309"/>
      <c r="H113" s="283"/>
      <c r="I113" s="103">
        <f>IF(F113="NA",E113,0)</f>
        <v>0</v>
      </c>
      <c r="J113" s="73"/>
    </row>
    <row r="114" spans="2:10" s="72" customFormat="1" ht="16.5" customHeight="1" x14ac:dyDescent="0.3">
      <c r="B114" s="303"/>
      <c r="C114" s="74" t="str">
        <f>REFERENCE!B117</f>
        <v>Green Products Scoring System (GPSS) of 40% - 49%</v>
      </c>
      <c r="D114" s="316"/>
      <c r="E114" s="165">
        <f>IF($C$10=1,REFERENCE!D117,REFERENCE!E117)</f>
        <v>2</v>
      </c>
      <c r="F114" s="321"/>
      <c r="G114" s="309"/>
      <c r="H114" s="283"/>
      <c r="I114" s="103">
        <f>IF(F114="NA",E114,0)</f>
        <v>0</v>
      </c>
      <c r="J114" s="73"/>
    </row>
    <row r="115" spans="2:10" s="72" customFormat="1" x14ac:dyDescent="0.3">
      <c r="B115" s="344"/>
      <c r="C115" s="74" t="str">
        <f>REFERENCE!B118</f>
        <v>Use Green Product Scoring System (GPSS)</v>
      </c>
      <c r="D115" s="301"/>
      <c r="E115" s="165">
        <f>IF($C$10=1,REFERENCE!D118,REFERENCE!E118)</f>
        <v>1</v>
      </c>
      <c r="F115" s="322"/>
      <c r="G115" s="310"/>
      <c r="H115" s="283"/>
      <c r="I115" s="103">
        <f>IF(F115="NA",E115,0)</f>
        <v>0</v>
      </c>
      <c r="J115" s="73"/>
    </row>
    <row r="116" spans="2:10" s="72" customFormat="1" ht="16.5" customHeight="1" x14ac:dyDescent="0.3">
      <c r="B116" s="110" t="str">
        <f>REFERENCE!A119</f>
        <v>MR 3</v>
      </c>
      <c r="C116" s="292" t="str">
        <f>REFERENCE!B119</f>
        <v>ROAD INVENTORIES</v>
      </c>
      <c r="D116" s="293"/>
      <c r="E116" s="253">
        <f>IF(DESIGN!$C$10=1,(MIN(REFERENCE!D119,(SUM(E117:E118))-I116)),MIN(REFERENCE!E119,(SUM(E117:E118))-I116))</f>
        <v>1</v>
      </c>
      <c r="F116" s="254">
        <f>MIN($E$116,SUM(F117:F118))</f>
        <v>0</v>
      </c>
      <c r="G116" s="255">
        <f>MIN($E$116,SUM(G117:G118))</f>
        <v>0</v>
      </c>
      <c r="H116" s="237"/>
      <c r="I116" s="105">
        <f>SUM(I117:I118)</f>
        <v>0</v>
      </c>
      <c r="J116" s="73"/>
    </row>
    <row r="117" spans="2:10" s="72" customFormat="1" ht="33" x14ac:dyDescent="0.3">
      <c r="B117" s="330"/>
      <c r="C117" s="74" t="str">
        <f>REFERENCE!B120</f>
        <v>Provide updated master inventory of road asset / warranty of material/product after completion of road works</v>
      </c>
      <c r="D117" s="300" t="s">
        <v>24</v>
      </c>
      <c r="E117" s="165">
        <f>IF($C$10=1,REFERENCE!D120,REFERENCE!E120)</f>
        <v>1</v>
      </c>
      <c r="F117" s="154"/>
      <c r="G117" s="194"/>
      <c r="H117" s="270"/>
      <c r="I117" s="103">
        <f>IF(F117="NA",E117,0)</f>
        <v>0</v>
      </c>
      <c r="J117" s="73"/>
    </row>
    <row r="118" spans="2:10" s="72" customFormat="1" ht="33" x14ac:dyDescent="0.3">
      <c r="B118" s="331"/>
      <c r="C118" s="74" t="str">
        <f>REFERENCE!B121</f>
        <v xml:space="preserve">Provide established master inventory of  road asset / warranty of material/product of existing road </v>
      </c>
      <c r="D118" s="316"/>
      <c r="E118" s="165" t="str">
        <f>IF($C$10=1,REFERENCE!D121,REFERENCE!E121)</f>
        <v>NA</v>
      </c>
      <c r="F118" s="190" t="str">
        <f>IF(E118="NA","NA","")</f>
        <v>NA</v>
      </c>
      <c r="G118" s="236" t="str">
        <f>IF(E118="NA","NA","")</f>
        <v>NA</v>
      </c>
      <c r="H118" s="270"/>
      <c r="I118" s="103" t="str">
        <f>IF(F118="NA",E118,0)</f>
        <v>NA</v>
      </c>
      <c r="J118" s="73"/>
    </row>
    <row r="119" spans="2:10" s="72" customFormat="1" ht="16.5" customHeight="1" x14ac:dyDescent="0.3">
      <c r="B119" s="110" t="str">
        <f>REFERENCE!A122</f>
        <v>MR 4</v>
      </c>
      <c r="C119" s="292" t="str">
        <f>REFERENCE!B122</f>
        <v>EFFICIENT ROAD LIGHTINGS</v>
      </c>
      <c r="D119" s="293"/>
      <c r="E119" s="253">
        <f>IF(DESIGN!$C$10=1,(MIN(REFERENCE!D122,(SUM(E120))-I119)),MIN(REFERENCE!E122,(SUM(E120))-I119))</f>
        <v>1</v>
      </c>
      <c r="F119" s="254">
        <f>MIN($E$119,SUM(F120))</f>
        <v>0</v>
      </c>
      <c r="G119" s="255">
        <f>MIN($E$119,SUM(G120))</f>
        <v>0</v>
      </c>
      <c r="H119" s="237"/>
      <c r="I119" s="105">
        <f>SUM(I120)</f>
        <v>0</v>
      </c>
      <c r="J119" s="73"/>
    </row>
    <row r="120" spans="2:10" s="72" customFormat="1" ht="49.5" x14ac:dyDescent="0.3">
      <c r="B120" s="78"/>
      <c r="C120" s="74" t="str">
        <f>REFERENCE!B123</f>
        <v>All systems should be designed to use energy efficient road lightings, while complying to standard and specification for road lightings (eg. MS 825 part 1:2007)</v>
      </c>
      <c r="D120" s="212" t="s">
        <v>133</v>
      </c>
      <c r="E120" s="165">
        <f>IF($C$10=1,REFERENCE!D123,REFERENCE!E123)</f>
        <v>1</v>
      </c>
      <c r="F120" s="154"/>
      <c r="G120" s="194"/>
      <c r="H120" s="157"/>
      <c r="I120" s="103">
        <f>IF(F120="NA",E120,0)</f>
        <v>0</v>
      </c>
      <c r="J120" s="73"/>
    </row>
    <row r="121" spans="2:10" s="72" customFormat="1" ht="16.5" customHeight="1" x14ac:dyDescent="0.3">
      <c r="B121" s="332" t="s">
        <v>195</v>
      </c>
      <c r="C121" s="333"/>
      <c r="D121" s="334"/>
      <c r="E121" s="169">
        <f>E105+E111+E116+E119</f>
        <v>11</v>
      </c>
      <c r="F121" s="108">
        <f>F119+F116+F111+F105</f>
        <v>0</v>
      </c>
      <c r="G121" s="235">
        <f>G119+G116+G111+G105</f>
        <v>0</v>
      </c>
      <c r="H121" s="156"/>
      <c r="I121" s="103"/>
      <c r="J121" s="73"/>
    </row>
    <row r="122" spans="2:10" s="72" customFormat="1" ht="16.5" customHeight="1" thickBot="1" x14ac:dyDescent="0.35">
      <c r="B122" s="370" t="s">
        <v>134</v>
      </c>
      <c r="C122" s="371"/>
      <c r="D122" s="371"/>
      <c r="E122" s="251">
        <f t="shared" ref="E122:G122" si="14">E121+E103+E79+E65+E46</f>
        <v>61</v>
      </c>
      <c r="F122" s="261">
        <f t="shared" si="14"/>
        <v>0</v>
      </c>
      <c r="G122" s="262">
        <f t="shared" si="14"/>
        <v>0</v>
      </c>
      <c r="H122" s="252"/>
      <c r="I122" s="103"/>
      <c r="J122" s="73"/>
    </row>
    <row r="123" spans="2:10" s="72" customFormat="1" ht="16.5" customHeight="1" x14ac:dyDescent="0.3">
      <c r="B123" s="109" t="str">
        <f>REFERENCE!A126</f>
        <v>EC</v>
      </c>
      <c r="C123" s="280" t="str">
        <f>REFERENCE!B126</f>
        <v>ELECTIVE CRITERIAS</v>
      </c>
      <c r="D123" s="281"/>
      <c r="E123" s="281"/>
      <c r="F123" s="281"/>
      <c r="G123" s="281"/>
      <c r="H123" s="282"/>
      <c r="I123" s="103"/>
      <c r="J123" s="73"/>
    </row>
    <row r="124" spans="2:10" s="72" customFormat="1" ht="16.5" customHeight="1" x14ac:dyDescent="0.3">
      <c r="B124" s="110" t="str">
        <f>REFERENCE!A127</f>
        <v>SM 5 - EC</v>
      </c>
      <c r="C124" s="292" t="str">
        <f>REFERENCE!B127</f>
        <v>SERVICES FOR DISABLED USERS</v>
      </c>
      <c r="D124" s="293"/>
      <c r="E124" s="253">
        <f>IF(DESIGN!$C$10=1,(MIN(REFERENCE!D127,(SUM(E125:E127))-I124)),MIN(REFERENCE!E127,(SUM(E125:E127))-I124))</f>
        <v>3</v>
      </c>
      <c r="F124" s="254">
        <f>MIN($E$124,SUM(F125:F127))</f>
        <v>0</v>
      </c>
      <c r="G124" s="255">
        <f>MIN($E$124,SUM(G125:G127))</f>
        <v>0</v>
      </c>
      <c r="H124" s="237"/>
      <c r="I124" s="105">
        <f>SUM(I125:I127)</f>
        <v>0</v>
      </c>
      <c r="J124" s="73"/>
    </row>
    <row r="125" spans="2:10" s="72" customFormat="1" ht="15.75" customHeight="1" x14ac:dyDescent="0.3">
      <c r="B125" s="79"/>
      <c r="C125" s="74" t="str">
        <f>REFERENCE!B128</f>
        <v>Crossing for disabled users with noise making devices installed</v>
      </c>
      <c r="D125" s="199" t="s">
        <v>16</v>
      </c>
      <c r="E125" s="165">
        <f>IF($C$10=1,REFERENCE!D128,REFERENCE!E128)</f>
        <v>1</v>
      </c>
      <c r="F125" s="154"/>
      <c r="G125" s="194"/>
      <c r="H125" s="270"/>
      <c r="I125" s="103">
        <f>IF(F125="NA",E125,0)</f>
        <v>0</v>
      </c>
      <c r="J125" s="73"/>
    </row>
    <row r="126" spans="2:10" s="72" customFormat="1" ht="33" x14ac:dyDescent="0.3">
      <c r="B126" s="79"/>
      <c r="C126" s="74" t="str">
        <f>REFERENCE!B129</f>
        <v>Walkway access for disabled users by providing sidewalks sloped for easy access</v>
      </c>
      <c r="D126" s="199" t="s">
        <v>16</v>
      </c>
      <c r="E126" s="165">
        <f>IF($C$10=1,REFERENCE!D129,REFERENCE!E129)</f>
        <v>1</v>
      </c>
      <c r="F126" s="154"/>
      <c r="G126" s="194"/>
      <c r="H126" s="270"/>
      <c r="I126" s="103">
        <f>IF(F126="NA",E126,0)</f>
        <v>0</v>
      </c>
      <c r="J126" s="73"/>
    </row>
    <row r="127" spans="2:10" s="72" customFormat="1" ht="33" x14ac:dyDescent="0.3">
      <c r="B127" s="79"/>
      <c r="C127" s="74" t="str">
        <f>REFERENCE!B130</f>
        <v>Tac tile on the pedestrian pathway and access for disabled users</v>
      </c>
      <c r="D127" s="199" t="s">
        <v>16</v>
      </c>
      <c r="E127" s="165">
        <f>IF($C$10=1,REFERENCE!D130,REFERENCE!E130)</f>
        <v>1</v>
      </c>
      <c r="F127" s="154"/>
      <c r="G127" s="194"/>
      <c r="H127" s="270"/>
      <c r="I127" s="103">
        <f>IF(F127="NA",E127,0)</f>
        <v>0</v>
      </c>
      <c r="J127" s="73"/>
    </row>
    <row r="128" spans="2:10" s="72" customFormat="1" ht="16.5" customHeight="1" x14ac:dyDescent="0.3">
      <c r="B128" s="110" t="str">
        <f>REFERENCE!A131</f>
        <v>SM 6 - EC</v>
      </c>
      <c r="C128" s="292" t="str">
        <f>REFERENCE!B131</f>
        <v>NOISE CONTROL</v>
      </c>
      <c r="D128" s="293"/>
      <c r="E128" s="253">
        <f>IF(DESIGN!$C$10=1,(MIN(REFERENCE!D131,(SUM(E129:E131))-I128)),MIN(REFERENCE!E131,(SUM(E129:E131))-I128))</f>
        <v>2</v>
      </c>
      <c r="F128" s="254">
        <f>MIN($E$128,SUM(F129:F131))</f>
        <v>0</v>
      </c>
      <c r="G128" s="255">
        <f>MIN($E$128,SUM(G129:G131))</f>
        <v>0</v>
      </c>
      <c r="H128" s="237"/>
      <c r="I128" s="105">
        <f>SUM(I129:I131)</f>
        <v>0</v>
      </c>
      <c r="J128" s="73"/>
    </row>
    <row r="129" spans="2:10" s="72" customFormat="1" x14ac:dyDescent="0.3">
      <c r="B129" s="298"/>
      <c r="C129" s="74" t="str">
        <f>REFERENCE!B132</f>
        <v>The pavement mix design  by using quiet pavement</v>
      </c>
      <c r="D129" s="212" t="s">
        <v>16</v>
      </c>
      <c r="E129" s="165">
        <f>IF($C$10=1,REFERENCE!D132,REFERENCE!E132)</f>
        <v>2</v>
      </c>
      <c r="F129" s="154"/>
      <c r="G129" s="194"/>
      <c r="H129" s="270"/>
      <c r="I129" s="103">
        <f>IF(F129="NA",E129,0)</f>
        <v>0</v>
      </c>
      <c r="J129" s="73"/>
    </row>
    <row r="130" spans="2:10" s="72" customFormat="1" ht="49.5" x14ac:dyDescent="0.3">
      <c r="B130" s="329"/>
      <c r="C130" s="74" t="str">
        <f>REFERENCE!B133</f>
        <v>Noise barrier shall be provided in sensitive areas such as housing situated beside busy roads or highways, schools and hospitals</v>
      </c>
      <c r="D130" s="212" t="s">
        <v>16</v>
      </c>
      <c r="E130" s="165">
        <f>IF($C$10=1,REFERENCE!D133,REFERENCE!E133)</f>
        <v>2</v>
      </c>
      <c r="F130" s="154"/>
      <c r="G130" s="194"/>
      <c r="H130" s="270"/>
      <c r="I130" s="103">
        <f>IF(F130="NA",E130,0)</f>
        <v>0</v>
      </c>
      <c r="J130" s="73"/>
    </row>
    <row r="131" spans="2:10" s="72" customFormat="1" x14ac:dyDescent="0.3">
      <c r="B131" s="299"/>
      <c r="C131" s="74" t="str">
        <f>REFERENCE!B134</f>
        <v xml:space="preserve">Buffer Zone </v>
      </c>
      <c r="D131" s="212" t="s">
        <v>16</v>
      </c>
      <c r="E131" s="165">
        <f>IF($C$10=1,REFERENCE!D134,REFERENCE!E134)</f>
        <v>2</v>
      </c>
      <c r="F131" s="154"/>
      <c r="G131" s="194"/>
      <c r="H131" s="270"/>
      <c r="I131" s="103">
        <f>IF(F131="NA",E131,0)</f>
        <v>0</v>
      </c>
      <c r="J131" s="73"/>
    </row>
    <row r="132" spans="2:10" s="72" customFormat="1" ht="16.5" customHeight="1" x14ac:dyDescent="0.3">
      <c r="B132" s="110" t="str">
        <f>REFERENCE!A135</f>
        <v>EW 3 - EC</v>
      </c>
      <c r="C132" s="292" t="str">
        <f>REFERENCE!B135</f>
        <v>ECOLOGICAL CONNECTIVITY</v>
      </c>
      <c r="D132" s="293"/>
      <c r="E132" s="253">
        <f>IF(DESIGN!$C$10=1,(MIN(REFERENCE!D135,(SUM(E133))-I132)),MIN(REFERENCE!E135,(SUM(E133))-I132))</f>
        <v>5</v>
      </c>
      <c r="F132" s="254">
        <f>MIN($E$132,SUM(F133))</f>
        <v>0</v>
      </c>
      <c r="G132" s="255">
        <f>MIN($E$132,SUM(G133))</f>
        <v>0</v>
      </c>
      <c r="H132" s="237"/>
      <c r="I132" s="105">
        <f>SUM(I133)</f>
        <v>0</v>
      </c>
      <c r="J132" s="73"/>
    </row>
    <row r="133" spans="2:10" s="72" customFormat="1" ht="82.5" x14ac:dyDescent="0.3">
      <c r="B133" s="200"/>
      <c r="C133" s="74" t="str">
        <f>REFERENCE!B136</f>
        <v>Provide dedicated wildlife crossing structures and protective fencing as determined by Environmental Impact Assessment (EIA) report 
OR
Provide sound barrier at sensitive area for wildlife</v>
      </c>
      <c r="D133" s="212" t="s">
        <v>16</v>
      </c>
      <c r="E133" s="165">
        <f>IF($C$10=1,REFERENCE!D136,REFERENCE!E136)</f>
        <v>5</v>
      </c>
      <c r="F133" s="154"/>
      <c r="G133" s="194"/>
      <c r="H133" s="157"/>
      <c r="I133" s="103">
        <f>IF(F133="NA",E133,0)</f>
        <v>0</v>
      </c>
      <c r="J133" s="73"/>
    </row>
    <row r="134" spans="2:10" s="72" customFormat="1" ht="16.5" customHeight="1" x14ac:dyDescent="0.3">
      <c r="B134" s="110" t="str">
        <f>REFERENCE!A137</f>
        <v>AE 2 - EC</v>
      </c>
      <c r="C134" s="292" t="str">
        <f>REFERENCE!B137</f>
        <v>SCENIC VIEWS</v>
      </c>
      <c r="D134" s="293"/>
      <c r="E134" s="253">
        <f>IF(DESIGN!$C$10=1,(MIN(REFERENCE!D137,(SUM(E135))-I134)),MIN(REFERENCE!E137,(SUM(E135))-I134))</f>
        <v>2</v>
      </c>
      <c r="F134" s="254">
        <f>MIN($E$134,SUM(F135))</f>
        <v>0</v>
      </c>
      <c r="G134" s="255">
        <f>MIN($E$134,SUM(G135))</f>
        <v>0</v>
      </c>
      <c r="H134" s="237"/>
      <c r="I134" s="105">
        <f>SUM(I135)</f>
        <v>0</v>
      </c>
      <c r="J134" s="73"/>
    </row>
    <row r="135" spans="2:10" s="72" customFormat="1" ht="33" x14ac:dyDescent="0.3">
      <c r="B135" s="209"/>
      <c r="C135" s="74" t="str">
        <f>REFERENCE!B138</f>
        <v>Provide designated parking area for road user to stop and experience the scenic views at strategic location.</v>
      </c>
      <c r="D135" s="207" t="s">
        <v>16</v>
      </c>
      <c r="E135" s="165">
        <f>IF($C$10=1,REFERENCE!D138,REFERENCE!E138)</f>
        <v>2</v>
      </c>
      <c r="F135" s="154"/>
      <c r="G135" s="194"/>
      <c r="H135" s="157"/>
      <c r="I135" s="103">
        <f>IF(F135="NA",E135,0)</f>
        <v>0</v>
      </c>
      <c r="J135" s="73"/>
    </row>
    <row r="136" spans="2:10" s="72" customFormat="1" ht="16.5" customHeight="1" x14ac:dyDescent="0.3">
      <c r="B136" s="110" t="str">
        <f>REFERENCE!A139</f>
        <v>AE 3 - EC</v>
      </c>
      <c r="C136" s="292" t="str">
        <f>REFERENCE!B139</f>
        <v>PEDESTRIAN ACCESS</v>
      </c>
      <c r="D136" s="293"/>
      <c r="E136" s="253">
        <f>IF(DESIGN!$C$10=1,(MIN(REFERENCE!D139,(SUM(E137:E140))-I136)),MIN(REFERENCE!E139,(SUM(E137:E140))-I136))</f>
        <v>5</v>
      </c>
      <c r="F136" s="254">
        <f>MIN($E$136,SUM(F137:F140))</f>
        <v>0</v>
      </c>
      <c r="G136" s="255">
        <f>MIN($E$136,SUM(G137:G140))</f>
        <v>0</v>
      </c>
      <c r="H136" s="237"/>
      <c r="I136" s="105">
        <f>SUM(I137:I140)</f>
        <v>0</v>
      </c>
      <c r="J136" s="73"/>
    </row>
    <row r="137" spans="2:10" s="72" customFormat="1" ht="33" x14ac:dyDescent="0.3">
      <c r="B137" s="298"/>
      <c r="C137" s="74" t="str">
        <f>REFERENCE!B140</f>
        <v>Zebra Crossing or Signalised Pedestrian Crossing  and Refuge Island</v>
      </c>
      <c r="D137" s="340" t="s">
        <v>16</v>
      </c>
      <c r="E137" s="165">
        <f>IF($C$10=1,REFERENCE!D140,REFERENCE!E140)</f>
        <v>1</v>
      </c>
      <c r="F137" s="154"/>
      <c r="G137" s="194"/>
      <c r="H137" s="270"/>
      <c r="I137" s="103">
        <f>IF(F137="NA",E137,0)</f>
        <v>0</v>
      </c>
      <c r="J137" s="73"/>
    </row>
    <row r="138" spans="2:10" s="72" customFormat="1" x14ac:dyDescent="0.3">
      <c r="B138" s="329"/>
      <c r="C138" s="74" t="str">
        <f>REFERENCE!B141</f>
        <v>Overhead Pedestrian Bridge</v>
      </c>
      <c r="D138" s="341"/>
      <c r="E138" s="165">
        <f>IF($C$10=1,REFERENCE!D141,REFERENCE!E141)</f>
        <v>2</v>
      </c>
      <c r="F138" s="154"/>
      <c r="G138" s="194"/>
      <c r="H138" s="270"/>
      <c r="I138" s="103">
        <f>IF(F138="NA",E138,0)</f>
        <v>0</v>
      </c>
      <c r="J138" s="73"/>
    </row>
    <row r="139" spans="2:10" s="72" customFormat="1" x14ac:dyDescent="0.3">
      <c r="B139" s="329"/>
      <c r="C139" s="74" t="str">
        <f>REFERENCE!B142</f>
        <v>Sidewalk / Walkway and Raised Crosswalk</v>
      </c>
      <c r="D139" s="341"/>
      <c r="E139" s="165">
        <f>IF($C$10=1,REFERENCE!D142,REFERENCE!E142)</f>
        <v>1</v>
      </c>
      <c r="F139" s="154"/>
      <c r="G139" s="194"/>
      <c r="H139" s="270"/>
      <c r="I139" s="103">
        <f>IF(F139="NA",E139,0)</f>
        <v>0</v>
      </c>
      <c r="J139" s="73"/>
    </row>
    <row r="140" spans="2:10" s="72" customFormat="1" x14ac:dyDescent="0.3">
      <c r="B140" s="299"/>
      <c r="C140" s="74" t="str">
        <f>REFERENCE!B143</f>
        <v>Covered walkway</v>
      </c>
      <c r="D140" s="342"/>
      <c r="E140" s="165">
        <f>IF($C$10=1,REFERENCE!D143,REFERENCE!E143)</f>
        <v>1</v>
      </c>
      <c r="F140" s="154"/>
      <c r="G140" s="194"/>
      <c r="H140" s="270"/>
      <c r="I140" s="103">
        <f>IF(F140="NA",E140,0)</f>
        <v>0</v>
      </c>
      <c r="J140" s="73"/>
    </row>
    <row r="141" spans="2:10" s="72" customFormat="1" ht="16.5" customHeight="1" x14ac:dyDescent="0.3">
      <c r="B141" s="110" t="str">
        <f>REFERENCE!A144</f>
        <v>AE 4 - EC</v>
      </c>
      <c r="C141" s="292" t="str">
        <f>REFERENCE!B144</f>
        <v>MOTORCYCLE LANE</v>
      </c>
      <c r="D141" s="293"/>
      <c r="E141" s="253">
        <f>IF(DESIGN!$C$10=1,(MIN(REFERENCE!D144,(SUM(E142:E145))-I141)),MIN(REFERENCE!E144,(SUM(E142:E145))-I141))</f>
        <v>6</v>
      </c>
      <c r="F141" s="254">
        <f>MIN($E$141,SUM(F142:F145))</f>
        <v>0</v>
      </c>
      <c r="G141" s="255">
        <f>MIN($E$141,SUM(G142:G145))</f>
        <v>0</v>
      </c>
      <c r="H141" s="237"/>
      <c r="I141" s="105">
        <f>SUM(I142:I145)</f>
        <v>0</v>
      </c>
      <c r="J141" s="73"/>
    </row>
    <row r="142" spans="2:10" s="72" customFormat="1" ht="33" x14ac:dyDescent="0.3">
      <c r="B142" s="348"/>
      <c r="C142" s="74" t="str">
        <f>REFERENCE!B145</f>
        <v>Paved shoulder, non-exclusive motorcycle lane and end treatment at junction</v>
      </c>
      <c r="D142" s="369" t="s">
        <v>16</v>
      </c>
      <c r="E142" s="165">
        <f>IF($C$10=1,REFERENCE!D145,REFERENCE!E145)</f>
        <v>1</v>
      </c>
      <c r="F142" s="154"/>
      <c r="G142" s="194"/>
      <c r="H142" s="270"/>
      <c r="I142" s="103">
        <f>IF(F142="NA",E142,0)</f>
        <v>0</v>
      </c>
      <c r="J142" s="73"/>
    </row>
    <row r="143" spans="2:10" s="72" customFormat="1" x14ac:dyDescent="0.3">
      <c r="B143" s="348"/>
      <c r="C143" s="74" t="str">
        <f>REFERENCE!B146</f>
        <v>Exclusive motorcycle lane</v>
      </c>
      <c r="D143" s="369"/>
      <c r="E143" s="165">
        <f>IF($C$10=1,REFERENCE!D146,REFERENCE!E146)</f>
        <v>2</v>
      </c>
      <c r="F143" s="154"/>
      <c r="G143" s="194"/>
      <c r="H143" s="270"/>
      <c r="I143" s="103">
        <f>IF(F143="NA",E143,0)</f>
        <v>0</v>
      </c>
      <c r="J143" s="73"/>
    </row>
    <row r="144" spans="2:10" s="72" customFormat="1" ht="16.5" customHeight="1" x14ac:dyDescent="0.3">
      <c r="B144" s="348"/>
      <c r="C144" s="74" t="str">
        <f>REFERENCE!B147</f>
        <v>Overhead motorcycle bridge</v>
      </c>
      <c r="D144" s="369"/>
      <c r="E144" s="165">
        <f>IF($C$10=1,REFERENCE!D147,REFERENCE!E147)</f>
        <v>2</v>
      </c>
      <c r="F144" s="154"/>
      <c r="G144" s="194"/>
      <c r="H144" s="270"/>
      <c r="I144" s="103">
        <f>IF(F144="NA",E144,0)</f>
        <v>0</v>
      </c>
      <c r="J144" s="73"/>
    </row>
    <row r="145" spans="2:10" s="72" customFormat="1" ht="16.5" customHeight="1" x14ac:dyDescent="0.3">
      <c r="B145" s="348"/>
      <c r="C145" s="74" t="str">
        <f>REFERENCE!B148</f>
        <v>Motorcycle shelter</v>
      </c>
      <c r="D145" s="369"/>
      <c r="E145" s="165">
        <f>IF($C$10=1,REFERENCE!D148,REFERENCE!E148)</f>
        <v>1</v>
      </c>
      <c r="F145" s="154"/>
      <c r="G145" s="194"/>
      <c r="H145" s="270"/>
      <c r="I145" s="103">
        <f>IF(F145="NA",E145,0)</f>
        <v>0</v>
      </c>
      <c r="J145" s="73"/>
    </row>
    <row r="146" spans="2:10" s="72" customFormat="1" ht="16.5" customHeight="1" x14ac:dyDescent="0.3">
      <c r="B146" s="110" t="str">
        <f>REFERENCE!A149</f>
        <v>AE 5 - EC</v>
      </c>
      <c r="C146" s="292" t="str">
        <f>REFERENCE!B149</f>
        <v>REST AREA</v>
      </c>
      <c r="D146" s="293"/>
      <c r="E146" s="253">
        <f>IF(DESIGN!$C$10=1,(MIN(REFERENCE!D149,(SUM(E147))-I146)),MIN(REFERENCE!E149,(SUM(E147))-I146))</f>
        <v>2</v>
      </c>
      <c r="F146" s="254">
        <f>MIN($E$146,SUM(F147))</f>
        <v>0</v>
      </c>
      <c r="G146" s="255">
        <f>MIN($E$146,SUM(G147))</f>
        <v>0</v>
      </c>
      <c r="H146" s="237"/>
      <c r="I146" s="105">
        <f>SUM(I147)</f>
        <v>0</v>
      </c>
      <c r="J146" s="73"/>
    </row>
    <row r="147" spans="2:10" s="72" customFormat="1" ht="15.75" customHeight="1" x14ac:dyDescent="0.3">
      <c r="B147" s="209"/>
      <c r="C147" s="74" t="str">
        <f>REFERENCE!B150</f>
        <v xml:space="preserve">Provide or maintain existing rest area facilities along the road </v>
      </c>
      <c r="D147" s="210" t="s">
        <v>16</v>
      </c>
      <c r="E147" s="165">
        <f>IF($C$10=1,REFERENCE!D150,REFERENCE!E150)</f>
        <v>2</v>
      </c>
      <c r="F147" s="154"/>
      <c r="G147" s="194"/>
      <c r="H147" s="157"/>
      <c r="I147" s="103">
        <f>IF(F147="NA",E147,0)</f>
        <v>0</v>
      </c>
      <c r="J147" s="73"/>
    </row>
    <row r="148" spans="2:10" s="72" customFormat="1" ht="16.5" customHeight="1" x14ac:dyDescent="0.3">
      <c r="B148" s="110" t="str">
        <f>REFERENCE!A151</f>
        <v>AE 6 - EC</v>
      </c>
      <c r="C148" s="292" t="str">
        <f>REFERENCE!B151</f>
        <v>BICYCLE ASSESS</v>
      </c>
      <c r="D148" s="293"/>
      <c r="E148" s="253">
        <f>IF(DESIGN!$C$10=1,(MIN(REFERENCE!D151,(SUM(E149:E150))-I148)),MIN(REFERENCE!E151,(SUM(E149:E150))-I148))</f>
        <v>2</v>
      </c>
      <c r="F148" s="254">
        <f>MIN($E$148,SUM(F149:F150))</f>
        <v>0</v>
      </c>
      <c r="G148" s="255">
        <f>MIN($E$148,SUM(G149:G150))</f>
        <v>0</v>
      </c>
      <c r="H148" s="237"/>
      <c r="I148" s="105">
        <f>SUM(I149:I150)</f>
        <v>0</v>
      </c>
      <c r="J148" s="73"/>
    </row>
    <row r="149" spans="2:10" s="72" customFormat="1" ht="82.5" x14ac:dyDescent="0.3">
      <c r="B149" s="298"/>
      <c r="C149" s="74" t="str">
        <f>REFERENCE!B152</f>
        <v>Implement physical or constructed changes to the roadway structure, dimensions, or form that provide bicycle-only facilities with dedicated access (such as bicycle lane). Lanes shared with motorized vehicles do not meet this requirement</v>
      </c>
      <c r="D149" s="340" t="s">
        <v>16</v>
      </c>
      <c r="E149" s="165">
        <f>IF($C$10=1,REFERENCE!D152,REFERENCE!E152)</f>
        <v>1</v>
      </c>
      <c r="F149" s="154"/>
      <c r="G149" s="194"/>
      <c r="H149" s="270"/>
      <c r="I149" s="103">
        <f>IF(F149="NA",E149,0)</f>
        <v>0</v>
      </c>
      <c r="J149" s="73"/>
    </row>
    <row r="150" spans="2:10" s="72" customFormat="1" ht="82.5" x14ac:dyDescent="0.3">
      <c r="B150" s="299"/>
      <c r="C150" s="74" t="str">
        <f>REFERENCE!B153</f>
        <v>Implement physical or constructed changes to the roadway structure, dimensions, or form that provide bicycle-only facilities with dedicated access (such as bicycle lane). Lanes shared with motorized vehicles do not meet this requirement</v>
      </c>
      <c r="D150" s="342"/>
      <c r="E150" s="165">
        <f>IF($C$10=1,REFERENCE!D153,REFERENCE!E153)</f>
        <v>2</v>
      </c>
      <c r="F150" s="154"/>
      <c r="G150" s="194"/>
      <c r="H150" s="270"/>
      <c r="I150" s="103">
        <f>IF(F150="NA",E150,0)</f>
        <v>0</v>
      </c>
      <c r="J150" s="73"/>
    </row>
    <row r="151" spans="2:10" s="72" customFormat="1" ht="16.5" customHeight="1" thickBot="1" x14ac:dyDescent="0.35">
      <c r="B151" s="304" t="s">
        <v>167</v>
      </c>
      <c r="C151" s="305"/>
      <c r="D151" s="306"/>
      <c r="E151" s="239">
        <f t="shared" ref="E151:G151" si="15">E148+E146+E141+E136+E134+E132+E128+E124</f>
        <v>27</v>
      </c>
      <c r="F151" s="240">
        <f t="shared" si="15"/>
        <v>0</v>
      </c>
      <c r="G151" s="241">
        <f t="shared" si="15"/>
        <v>0</v>
      </c>
      <c r="H151" s="242"/>
      <c r="I151" s="103"/>
      <c r="J151" s="73"/>
    </row>
    <row r="152" spans="2:10" s="72" customFormat="1" ht="16.5" customHeight="1" x14ac:dyDescent="0.3">
      <c r="B152" s="109" t="str">
        <f>REFERENCE!A155</f>
        <v>IN</v>
      </c>
      <c r="C152" s="280" t="str">
        <f>REFERENCE!B155</f>
        <v>INNOVATION</v>
      </c>
      <c r="D152" s="281"/>
      <c r="E152" s="281"/>
      <c r="F152" s="281"/>
      <c r="G152" s="281"/>
      <c r="H152" s="282"/>
      <c r="I152" s="105"/>
      <c r="J152" s="73"/>
    </row>
    <row r="153" spans="2:10" s="72" customFormat="1" ht="16.5" customHeight="1" x14ac:dyDescent="0.3">
      <c r="B153" s="110" t="str">
        <f>REFERENCE!A156</f>
        <v>IN 1</v>
      </c>
      <c r="C153" s="292" t="str">
        <f>REFERENCE!B156</f>
        <v>ANY RELATED INNOVATION</v>
      </c>
      <c r="D153" s="293"/>
      <c r="E153" s="253">
        <f>IF(DESIGN!$C$10=1,(MIN(REFERENCE!D156,(SUM(E154))-I153)),MIN(REFERENCE!E156,(SUM(E154))-I153))</f>
        <v>5</v>
      </c>
      <c r="F153" s="254">
        <f>MIN($E$153,SUM(F154))</f>
        <v>0</v>
      </c>
      <c r="G153" s="255">
        <f>MIN($E$153,SUM(G154))</f>
        <v>0</v>
      </c>
      <c r="H153" s="237"/>
      <c r="I153" s="105">
        <f>SUM(I154)</f>
        <v>0</v>
      </c>
      <c r="J153"/>
    </row>
    <row r="154" spans="2:10" s="72" customFormat="1" ht="175.5" customHeight="1" x14ac:dyDescent="0.3">
      <c r="B154" s="200"/>
      <c r="C154" s="223" t="str">
        <f>REFERENCE!B157</f>
        <v>Come up with an idea for a design or construction best practice for road that is not currently included in Manual pH JKR and is more sustainable than standard or conventional practices</v>
      </c>
      <c r="D154" s="212" t="s">
        <v>173</v>
      </c>
      <c r="E154" s="165">
        <f>IF($C$10=1,REFERENCE!D157,REFERENCE!E157)</f>
        <v>5</v>
      </c>
      <c r="F154" s="154"/>
      <c r="G154" s="194"/>
      <c r="H154" s="232"/>
      <c r="I154" s="106">
        <f>IF(F154="NA",E154,0)</f>
        <v>0</v>
      </c>
      <c r="J154" s="2"/>
    </row>
    <row r="155" spans="2:10" s="72" customFormat="1" ht="16.5" customHeight="1" thickBot="1" x14ac:dyDescent="0.35">
      <c r="B155" s="304" t="s">
        <v>189</v>
      </c>
      <c r="C155" s="305"/>
      <c r="D155" s="306"/>
      <c r="E155" s="239">
        <f>E153</f>
        <v>5</v>
      </c>
      <c r="F155" s="240">
        <f>F154</f>
        <v>0</v>
      </c>
      <c r="G155" s="241">
        <f>G154</f>
        <v>0</v>
      </c>
      <c r="H155" s="242"/>
      <c r="I155" s="102" t="s">
        <v>0</v>
      </c>
      <c r="J155" s="2" t="s">
        <v>0</v>
      </c>
    </row>
    <row r="156" spans="2:10" ht="37.5" customHeight="1" thickBot="1" x14ac:dyDescent="0.35">
      <c r="B156" s="335" t="s">
        <v>221</v>
      </c>
      <c r="C156" s="336"/>
      <c r="D156" s="336"/>
      <c r="E156" s="336"/>
      <c r="F156" s="336"/>
      <c r="G156" s="89"/>
      <c r="I156" s="118" t="s">
        <v>0</v>
      </c>
      <c r="J156" s="2" t="s">
        <v>0</v>
      </c>
    </row>
    <row r="157" spans="2:10" ht="22.5" customHeight="1" thickBot="1" x14ac:dyDescent="0.35">
      <c r="D157" s="287" t="s">
        <v>6</v>
      </c>
      <c r="E157" s="288"/>
      <c r="F157" s="289"/>
      <c r="G157"/>
      <c r="I157"/>
    </row>
    <row r="158" spans="2:10" ht="17.25" thickBot="1" x14ac:dyDescent="0.35">
      <c r="B158" s="285" t="s">
        <v>184</v>
      </c>
      <c r="C158" s="286"/>
      <c r="D158" s="149" t="s">
        <v>211</v>
      </c>
      <c r="E158" s="171" t="s">
        <v>176</v>
      </c>
      <c r="F158" s="150" t="s">
        <v>194</v>
      </c>
      <c r="G158"/>
      <c r="I158"/>
    </row>
    <row r="159" spans="2:10" ht="16.5" customHeight="1" x14ac:dyDescent="0.3">
      <c r="B159" s="147" t="s">
        <v>10</v>
      </c>
      <c r="C159" s="219" t="s">
        <v>11</v>
      </c>
      <c r="D159" s="151">
        <f>E46</f>
        <v>16</v>
      </c>
      <c r="E159" s="172">
        <f t="shared" ref="E159:F159" si="16">F46</f>
        <v>0</v>
      </c>
      <c r="F159" s="152">
        <f t="shared" si="16"/>
        <v>0</v>
      </c>
      <c r="G159"/>
      <c r="I159"/>
    </row>
    <row r="160" spans="2:10" ht="16.5" customHeight="1" x14ac:dyDescent="0.3">
      <c r="B160" s="147" t="s">
        <v>51</v>
      </c>
      <c r="C160" s="220" t="s">
        <v>52</v>
      </c>
      <c r="D160" s="120">
        <f>E65</f>
        <v>12</v>
      </c>
      <c r="E160" s="173">
        <f t="shared" ref="E160:F160" si="17">F65</f>
        <v>0</v>
      </c>
      <c r="F160" s="128">
        <f t="shared" si="17"/>
        <v>0</v>
      </c>
      <c r="G160"/>
      <c r="I160"/>
    </row>
    <row r="161" spans="2:9" ht="16.5" customHeight="1" x14ac:dyDescent="0.3">
      <c r="B161" s="147" t="s">
        <v>70</v>
      </c>
      <c r="C161" s="220" t="s">
        <v>71</v>
      </c>
      <c r="D161" s="120">
        <f>E72</f>
        <v>4</v>
      </c>
      <c r="E161" s="173">
        <f t="shared" ref="E161:F161" si="18">F72</f>
        <v>0</v>
      </c>
      <c r="F161" s="128">
        <f t="shared" si="18"/>
        <v>0</v>
      </c>
      <c r="G161"/>
      <c r="I161"/>
    </row>
    <row r="162" spans="2:9" ht="16.5" customHeight="1" x14ac:dyDescent="0.3">
      <c r="B162" s="147" t="s">
        <v>79</v>
      </c>
      <c r="C162" s="220" t="s">
        <v>80</v>
      </c>
      <c r="D162" s="120">
        <f>E79</f>
        <v>3</v>
      </c>
      <c r="E162" s="173">
        <f t="shared" ref="E162:F162" si="19">F79</f>
        <v>0</v>
      </c>
      <c r="F162" s="128">
        <f t="shared" si="19"/>
        <v>0</v>
      </c>
      <c r="G162"/>
      <c r="I162"/>
    </row>
    <row r="163" spans="2:9" ht="16.5" customHeight="1" x14ac:dyDescent="0.3">
      <c r="B163" s="147" t="s">
        <v>88</v>
      </c>
      <c r="C163" s="220" t="s">
        <v>185</v>
      </c>
      <c r="D163" s="120">
        <f>E103</f>
        <v>19</v>
      </c>
      <c r="E163" s="173">
        <f t="shared" ref="E163:F163" si="20">F103</f>
        <v>0</v>
      </c>
      <c r="F163" s="128">
        <f t="shared" si="20"/>
        <v>0</v>
      </c>
      <c r="G163"/>
      <c r="I163"/>
    </row>
    <row r="164" spans="2:9" ht="16.5" customHeight="1" x14ac:dyDescent="0.3">
      <c r="B164" s="147" t="s">
        <v>116</v>
      </c>
      <c r="C164" s="220" t="s">
        <v>186</v>
      </c>
      <c r="D164" s="120">
        <f>E121</f>
        <v>11</v>
      </c>
      <c r="E164" s="173">
        <f t="shared" ref="E164:F164" si="21">F121</f>
        <v>0</v>
      </c>
      <c r="F164" s="128">
        <f t="shared" si="21"/>
        <v>0</v>
      </c>
      <c r="G164"/>
      <c r="I164"/>
    </row>
    <row r="165" spans="2:9" s="89" customFormat="1" ht="16.5" customHeight="1" x14ac:dyDescent="0.3">
      <c r="B165" s="147" t="s">
        <v>135</v>
      </c>
      <c r="C165" s="220" t="s">
        <v>201</v>
      </c>
      <c r="D165" s="120">
        <f>E151</f>
        <v>27</v>
      </c>
      <c r="E165" s="173">
        <f t="shared" ref="E165:F165" si="22">F151</f>
        <v>0</v>
      </c>
      <c r="F165" s="128">
        <f t="shared" si="22"/>
        <v>0</v>
      </c>
      <c r="H165" s="206"/>
    </row>
    <row r="166" spans="2:9" ht="16.5" customHeight="1" thickBot="1" x14ac:dyDescent="0.35">
      <c r="B166" s="148" t="s">
        <v>168</v>
      </c>
      <c r="C166" s="221" t="s">
        <v>187</v>
      </c>
      <c r="D166" s="121">
        <f>E155</f>
        <v>5</v>
      </c>
      <c r="E166" s="174">
        <f t="shared" ref="E166:F166" si="23">F155</f>
        <v>0</v>
      </c>
      <c r="F166" s="129">
        <f t="shared" si="23"/>
        <v>0</v>
      </c>
      <c r="G166"/>
      <c r="I166"/>
    </row>
    <row r="167" spans="2:9" ht="16.5" customHeight="1" x14ac:dyDescent="0.3">
      <c r="B167" s="294" t="s">
        <v>202</v>
      </c>
      <c r="C167" s="295"/>
      <c r="D167" s="122">
        <f>SUM(D159:D164)</f>
        <v>65</v>
      </c>
      <c r="E167" s="175">
        <f t="shared" ref="E167:F167" si="24">SUM(E159:E164)</f>
        <v>0</v>
      </c>
      <c r="F167" s="130">
        <f t="shared" si="24"/>
        <v>0</v>
      </c>
      <c r="G167"/>
      <c r="I167"/>
    </row>
    <row r="168" spans="2:9" ht="16.5" customHeight="1" thickBot="1" x14ac:dyDescent="0.35">
      <c r="B168" s="296" t="s">
        <v>203</v>
      </c>
      <c r="C168" s="297"/>
      <c r="D168" s="123">
        <v>15</v>
      </c>
      <c r="E168" s="176">
        <f>IF((SUM(E165:E166))&gt;15,15,SUM(E165:E166))</f>
        <v>0</v>
      </c>
      <c r="F168" s="176">
        <f>IF((SUM(F165:F166))&gt;15,15,SUM(F165:F166))</f>
        <v>0</v>
      </c>
      <c r="G168"/>
      <c r="I168"/>
    </row>
    <row r="169" spans="2:9" s="88" customFormat="1" ht="26.25" customHeight="1" thickBot="1" x14ac:dyDescent="0.35">
      <c r="B169" s="84"/>
      <c r="C169" s="84"/>
      <c r="D169" s="116"/>
      <c r="E169" s="177"/>
      <c r="F169" s="116"/>
    </row>
    <row r="170" spans="2:9" s="88" customFormat="1" ht="16.5" customHeight="1" thickBot="1" x14ac:dyDescent="0.35">
      <c r="C170" s="264" t="s">
        <v>217</v>
      </c>
      <c r="D170" s="354" t="s">
        <v>210</v>
      </c>
      <c r="E170" s="355"/>
      <c r="F170" s="356"/>
      <c r="I170" s="117"/>
    </row>
    <row r="171" spans="2:9" ht="30" customHeight="1" x14ac:dyDescent="0.3">
      <c r="B171" s="127" t="s">
        <v>204</v>
      </c>
      <c r="C171" s="161">
        <f>(E167/D167*85)+E168</f>
        <v>0</v>
      </c>
      <c r="D171" s="357">
        <f>(F167/D167*85)+F168</f>
        <v>0</v>
      </c>
      <c r="E171" s="358"/>
      <c r="F171" s="359"/>
      <c r="G171"/>
    </row>
    <row r="172" spans="2:9" ht="30" customHeight="1" x14ac:dyDescent="0.3">
      <c r="B172" s="290" t="s">
        <v>209</v>
      </c>
      <c r="C172" s="162" t="str">
        <f>IF(C171&lt;40,"0",IF(C171&lt;49,"2",IF(C171&lt;70,"3",IF(C171&lt;85,"4",IF(C171&lt;=100,"5")))))</f>
        <v>0</v>
      </c>
      <c r="D172" s="360" t="str">
        <f>IF(D171&lt;40,"0",IF(D171&lt;49,"2",IF(D171&lt;70,"3",IF(D171&lt;85,"4",IF(D171&lt;=100,"5")))))</f>
        <v>0</v>
      </c>
      <c r="E172" s="361"/>
      <c r="F172" s="362"/>
      <c r="G172"/>
    </row>
    <row r="173" spans="2:9" ht="30" customHeight="1" thickBot="1" x14ac:dyDescent="0.35">
      <c r="B173" s="291"/>
      <c r="C173" s="222" t="str">
        <f>IF(C171&lt;40,"NO RECOGNITION",IF(C171&lt;49,"POTENTIAL RECOGNITION",IF(C171&lt;70,"BEST MANAGEMENT PRACTICES",IF(C171&lt;85,"NATIONAL EXCELLENCE",IF(C171&lt;=100,"GLOBAL EXCELLENCE")))))</f>
        <v>NO RECOGNITION</v>
      </c>
      <c r="D173" s="363" t="str">
        <f>IF(D171&lt;40,"NO RECOGNITION",IF(D171&lt;49,"POTENTIAL RECOGNITION",IF(D171&lt;70,"BEST MANAGEMENT PRACTICES",IF(D171&lt;85,"NATIONAL EXCELLENCE",IF(D171&lt;=100,"GLOBAL EXCELLENCE")))))</f>
        <v>NO RECOGNITION</v>
      </c>
      <c r="E173" s="364"/>
      <c r="F173" s="365"/>
      <c r="G173"/>
    </row>
    <row r="174" spans="2:9" ht="16.5" customHeight="1" x14ac:dyDescent="0.3">
      <c r="F174"/>
      <c r="G174"/>
    </row>
    <row r="175" spans="2:9" ht="16.5" customHeight="1" x14ac:dyDescent="0.3">
      <c r="F175"/>
      <c r="G175"/>
    </row>
    <row r="176" spans="2:9" ht="16.5" customHeight="1" x14ac:dyDescent="0.3">
      <c r="B176" t="s">
        <v>244</v>
      </c>
      <c r="C176" s="160"/>
      <c r="F176"/>
      <c r="G176"/>
    </row>
    <row r="177" spans="3:7" ht="31.5" customHeight="1" x14ac:dyDescent="0.3">
      <c r="C177" s="217" t="s">
        <v>222</v>
      </c>
      <c r="F177"/>
      <c r="G177"/>
    </row>
    <row r="178" spans="3:7" ht="16.5" customHeight="1" x14ac:dyDescent="0.3">
      <c r="C178" s="153" t="s">
        <v>219</v>
      </c>
      <c r="F178"/>
      <c r="G178"/>
    </row>
    <row r="179" spans="3:7" ht="16.5" customHeight="1" x14ac:dyDescent="0.3">
      <c r="F179"/>
      <c r="G179"/>
    </row>
    <row r="180" spans="3:7" ht="16.5" customHeight="1" x14ac:dyDescent="0.3">
      <c r="F180"/>
      <c r="G180"/>
    </row>
    <row r="181" spans="3:7" ht="16.5" customHeight="1" x14ac:dyDescent="0.3">
      <c r="F181"/>
      <c r="G181"/>
    </row>
    <row r="182" spans="3:7" ht="16.5" customHeight="1" x14ac:dyDescent="0.3">
      <c r="F182"/>
      <c r="G182"/>
    </row>
    <row r="183" spans="3:7" ht="16.5" customHeight="1" x14ac:dyDescent="0.3">
      <c r="F183"/>
      <c r="G183"/>
    </row>
    <row r="184" spans="3:7" ht="16.5" customHeight="1" x14ac:dyDescent="0.3">
      <c r="F184"/>
      <c r="G184"/>
    </row>
    <row r="185" spans="3:7" ht="16.5" customHeight="1" x14ac:dyDescent="0.3">
      <c r="F185"/>
      <c r="G185"/>
    </row>
    <row r="186" spans="3:7" ht="16.5" customHeight="1" x14ac:dyDescent="0.3">
      <c r="F186"/>
      <c r="G186"/>
    </row>
    <row r="187" spans="3:7" ht="16.5" customHeight="1" x14ac:dyDescent="0.3">
      <c r="F187"/>
      <c r="G187"/>
    </row>
    <row r="188" spans="3:7" ht="16.5" customHeight="1" x14ac:dyDescent="0.3">
      <c r="F188"/>
      <c r="G188"/>
    </row>
    <row r="189" spans="3:7" ht="16.5" customHeight="1" x14ac:dyDescent="0.3">
      <c r="F189"/>
      <c r="G189"/>
    </row>
    <row r="190" spans="3:7" ht="16.5" customHeight="1" x14ac:dyDescent="0.3">
      <c r="F190"/>
      <c r="G190"/>
    </row>
    <row r="191" spans="3:7" ht="16.5" customHeight="1" x14ac:dyDescent="0.3">
      <c r="F191"/>
      <c r="G191"/>
    </row>
    <row r="192" spans="3:7" ht="16.5" customHeight="1" x14ac:dyDescent="0.3">
      <c r="F192"/>
      <c r="G192"/>
    </row>
    <row r="193" spans="6:7" ht="16.5" customHeight="1" x14ac:dyDescent="0.3">
      <c r="F193"/>
      <c r="G193"/>
    </row>
    <row r="194" spans="6:7" ht="16.5" customHeight="1" x14ac:dyDescent="0.3">
      <c r="F194"/>
      <c r="G194"/>
    </row>
    <row r="195" spans="6:7" ht="16.5" customHeight="1" x14ac:dyDescent="0.3">
      <c r="F195"/>
      <c r="G195"/>
    </row>
    <row r="196" spans="6:7" ht="16.5" customHeight="1" x14ac:dyDescent="0.3">
      <c r="F196"/>
      <c r="G196"/>
    </row>
    <row r="197" spans="6:7" ht="16.5" customHeight="1" x14ac:dyDescent="0.3">
      <c r="F197"/>
      <c r="G197"/>
    </row>
    <row r="198" spans="6:7" ht="16.5" customHeight="1" x14ac:dyDescent="0.3">
      <c r="F198"/>
      <c r="G198"/>
    </row>
    <row r="199" spans="6:7" ht="16.5" customHeight="1" x14ac:dyDescent="0.3">
      <c r="F199"/>
      <c r="G199"/>
    </row>
    <row r="200" spans="6:7" ht="16.5" customHeight="1" x14ac:dyDescent="0.3">
      <c r="F200"/>
      <c r="G200"/>
    </row>
    <row r="201" spans="6:7" ht="16.5" customHeight="1" x14ac:dyDescent="0.3">
      <c r="F201"/>
      <c r="G201"/>
    </row>
    <row r="202" spans="6:7" ht="16.5" customHeight="1" x14ac:dyDescent="0.3">
      <c r="F202"/>
      <c r="G202"/>
    </row>
    <row r="203" spans="6:7" ht="16.5" customHeight="1" x14ac:dyDescent="0.3">
      <c r="F203"/>
      <c r="G203"/>
    </row>
    <row r="204" spans="6:7" ht="16.5" customHeight="1" x14ac:dyDescent="0.3">
      <c r="F204"/>
      <c r="G204"/>
    </row>
    <row r="205" spans="6:7" ht="16.5" customHeight="1" x14ac:dyDescent="0.3">
      <c r="F205"/>
      <c r="G205"/>
    </row>
    <row r="206" spans="6:7" ht="16.5" customHeight="1" x14ac:dyDescent="0.3">
      <c r="F206"/>
      <c r="G206"/>
    </row>
    <row r="207" spans="6:7" ht="16.5" customHeight="1" x14ac:dyDescent="0.3">
      <c r="F207"/>
      <c r="G207"/>
    </row>
    <row r="208" spans="6:7" ht="16.5" customHeight="1" x14ac:dyDescent="0.3">
      <c r="F208"/>
      <c r="G208"/>
    </row>
    <row r="209" spans="6:7" ht="16.5" customHeight="1" x14ac:dyDescent="0.3">
      <c r="F209"/>
      <c r="G209"/>
    </row>
    <row r="210" spans="6:7" ht="16.5" customHeight="1" x14ac:dyDescent="0.3">
      <c r="F210"/>
      <c r="G210"/>
    </row>
    <row r="211" spans="6:7" ht="16.5" customHeight="1" x14ac:dyDescent="0.3">
      <c r="F211"/>
      <c r="G211"/>
    </row>
    <row r="212" spans="6:7" ht="16.5" customHeight="1" x14ac:dyDescent="0.3">
      <c r="F212"/>
      <c r="G212"/>
    </row>
    <row r="213" spans="6:7" ht="16.5" customHeight="1" x14ac:dyDescent="0.3">
      <c r="F213"/>
      <c r="G213"/>
    </row>
    <row r="214" spans="6:7" ht="16.5" customHeight="1" x14ac:dyDescent="0.3">
      <c r="F214"/>
      <c r="G214"/>
    </row>
  </sheetData>
  <sheetProtection algorithmName="SHA-512" hashValue="79BwK10wJ4CNHf9GIVTB6ZSszmqeFbKlD/lokhmYktQG1Hk2isCZzuWwBe5btWrfbzGAsglnn/e5N+2xVJUDjw==" saltValue="wx4lCA4zybQgjDj1MppV3A==" spinCount="100000" sheet="1" objects="1" scenarios="1"/>
  <customSheetViews>
    <customSheetView guid="{8D1C3212-F1CF-4083-959B-731CCB52539B}" showGridLines="0" fitToPage="1" printArea="1" hiddenColumns="1" view="pageBreakPreview" showRuler="0">
      <selection activeCell="M5" sqref="M5"/>
      <rowBreaks count="4" manualBreakCount="4">
        <brk id="45" max="8" man="1"/>
        <brk id="67" max="16383" man="1"/>
        <brk id="109" max="8" man="1"/>
        <brk id="144" max="16383" man="1"/>
      </rowBreaks>
      <pageMargins left="0.4" right="0.4" top="0.4" bottom="0.4" header="0.3" footer="0.3"/>
      <printOptions horizontalCentered="1"/>
      <pageSetup paperSize="9" scale="60" fitToHeight="0" orientation="portrait" r:id="rId1"/>
      <headerFooter alignWithMargins="0"/>
    </customSheetView>
  </customSheetViews>
  <mergeCells count="127">
    <mergeCell ref="C2:F2"/>
    <mergeCell ref="C3:F3"/>
    <mergeCell ref="D170:F170"/>
    <mergeCell ref="D171:F171"/>
    <mergeCell ref="D172:F172"/>
    <mergeCell ref="D173:F173"/>
    <mergeCell ref="B92:B94"/>
    <mergeCell ref="B142:B145"/>
    <mergeCell ref="D142:D145"/>
    <mergeCell ref="B149:B150"/>
    <mergeCell ref="D149:D150"/>
    <mergeCell ref="B151:D151"/>
    <mergeCell ref="B122:D122"/>
    <mergeCell ref="B100:B102"/>
    <mergeCell ref="D100:D102"/>
    <mergeCell ref="B103:D103"/>
    <mergeCell ref="B106:B110"/>
    <mergeCell ref="D106:D110"/>
    <mergeCell ref="B129:B131"/>
    <mergeCell ref="B137:B140"/>
    <mergeCell ref="D137:D140"/>
    <mergeCell ref="B112:B115"/>
    <mergeCell ref="D112:D115"/>
    <mergeCell ref="B117:B118"/>
    <mergeCell ref="D117:D118"/>
    <mergeCell ref="B121:D121"/>
    <mergeCell ref="C132:D132"/>
    <mergeCell ref="C134:D134"/>
    <mergeCell ref="B156:F156"/>
    <mergeCell ref="B36:B41"/>
    <mergeCell ref="D36:D41"/>
    <mergeCell ref="D43:D45"/>
    <mergeCell ref="B46:D46"/>
    <mergeCell ref="B61:B64"/>
    <mergeCell ref="D61:D64"/>
    <mergeCell ref="B49:B53"/>
    <mergeCell ref="D49:D53"/>
    <mergeCell ref="B55:B57"/>
    <mergeCell ref="D55:D57"/>
    <mergeCell ref="B65:D65"/>
    <mergeCell ref="D70:D71"/>
    <mergeCell ref="B72:D72"/>
    <mergeCell ref="B75:B78"/>
    <mergeCell ref="D75:D77"/>
    <mergeCell ref="B79:D79"/>
    <mergeCell ref="C152:H152"/>
    <mergeCell ref="C69:D69"/>
    <mergeCell ref="C74:D74"/>
    <mergeCell ref="B11:B12"/>
    <mergeCell ref="C11:C12"/>
    <mergeCell ref="D11:D12"/>
    <mergeCell ref="B27:B34"/>
    <mergeCell ref="D28:D30"/>
    <mergeCell ref="D31:D33"/>
    <mergeCell ref="D23:D25"/>
    <mergeCell ref="B84:B85"/>
    <mergeCell ref="D84:D85"/>
    <mergeCell ref="B87:B90"/>
    <mergeCell ref="B155:D155"/>
    <mergeCell ref="C9:G9"/>
    <mergeCell ref="G112:G115"/>
    <mergeCell ref="C66:G66"/>
    <mergeCell ref="C26:D26"/>
    <mergeCell ref="C14:D14"/>
    <mergeCell ref="C35:D35"/>
    <mergeCell ref="C42:D42"/>
    <mergeCell ref="C48:D48"/>
    <mergeCell ref="D15:D21"/>
    <mergeCell ref="D87:D90"/>
    <mergeCell ref="C136:D136"/>
    <mergeCell ref="D92:D94"/>
    <mergeCell ref="F112:F115"/>
    <mergeCell ref="C95:D95"/>
    <mergeCell ref="C97:D97"/>
    <mergeCell ref="C99:D99"/>
    <mergeCell ref="C105:D105"/>
    <mergeCell ref="C54:D54"/>
    <mergeCell ref="C58:D58"/>
    <mergeCell ref="C67:D67"/>
    <mergeCell ref="H49:H53"/>
    <mergeCell ref="H55:H57"/>
    <mergeCell ref="H61:H64"/>
    <mergeCell ref="H70:H71"/>
    <mergeCell ref="H75:H78"/>
    <mergeCell ref="B158:C158"/>
    <mergeCell ref="D157:F157"/>
    <mergeCell ref="B172:B173"/>
    <mergeCell ref="C60:D60"/>
    <mergeCell ref="B167:C167"/>
    <mergeCell ref="B168:C168"/>
    <mergeCell ref="C141:D141"/>
    <mergeCell ref="C146:D146"/>
    <mergeCell ref="C153:D153"/>
    <mergeCell ref="C148:D148"/>
    <mergeCell ref="C111:D111"/>
    <mergeCell ref="C116:D116"/>
    <mergeCell ref="C119:D119"/>
    <mergeCell ref="C124:D124"/>
    <mergeCell ref="C128:D128"/>
    <mergeCell ref="C91:D91"/>
    <mergeCell ref="C81:D81"/>
    <mergeCell ref="C83:D83"/>
    <mergeCell ref="C86:D86"/>
    <mergeCell ref="H137:H140"/>
    <mergeCell ref="H142:H145"/>
    <mergeCell ref="H149:H150"/>
    <mergeCell ref="C6:H6"/>
    <mergeCell ref="E11:H11"/>
    <mergeCell ref="C13:H13"/>
    <mergeCell ref="C47:H47"/>
    <mergeCell ref="C73:H73"/>
    <mergeCell ref="C80:H80"/>
    <mergeCell ref="C104:H104"/>
    <mergeCell ref="C123:H123"/>
    <mergeCell ref="H84:H85"/>
    <mergeCell ref="H87:H90"/>
    <mergeCell ref="H92:H94"/>
    <mergeCell ref="H100:H102"/>
    <mergeCell ref="H106:H110"/>
    <mergeCell ref="H112:H115"/>
    <mergeCell ref="H117:H118"/>
    <mergeCell ref="H125:H127"/>
    <mergeCell ref="H129:H131"/>
    <mergeCell ref="H15:H25"/>
    <mergeCell ref="H27:H34"/>
    <mergeCell ref="H36:H41"/>
    <mergeCell ref="H43:H45"/>
  </mergeCells>
  <phoneticPr fontId="0" type="noConversion"/>
  <conditionalFormatting sqref="F21:H25">
    <cfRule type="expression" dxfId="0" priority="1" stopIfTrue="1">
      <formula>$E$10="NR"</formula>
    </cfRule>
  </conditionalFormatting>
  <dataValidations xWindow="867" yWindow="584" count="19">
    <dataValidation allowBlank="1" showInputMessage="1" showErrorMessage="1" prompt="Enter Student Name in this column under this heading" sqref="B11"/>
    <dataValidation allowBlank="1" showInputMessage="1" showErrorMessage="1" prompt="Enter Student ID in this column under this heading" sqref="C11"/>
    <dataValidation allowBlank="1" showInputMessage="1" showErrorMessage="1" prompt="Average is automatically calculated in this column under this heading" sqref="D11"/>
    <dataValidation allowBlank="1" showInputMessage="1" showErrorMessage="1" prompt="Score is automatically calculated in this column under this heading. To award extra credit points, give more points on an assignment than the total possible points listed" sqref="E11"/>
    <dataValidation allowBlank="1" showInputMessage="1" showErrorMessage="1" promptTitle="Assessment Point" prompt="Assessor will award point to criteria applied according to the submittal documents subject to the mark allocation from the dropdown list." sqref="G12"/>
    <dataValidation allowBlank="1" showInputMessage="1" showErrorMessage="1" prompt="Create a Teachers Grade Book based on points in this worksheet. Enter School Name in cell B1, students detail in Grade table, and teacher and course details in cells B2 through B5" sqref="A10"/>
    <dataValidation type="list" showInputMessage="1" showErrorMessage="1" sqref="F112:G115">
      <formula1>"0,1,2,3,4"</formula1>
    </dataValidation>
    <dataValidation type="list" allowBlank="1" showInputMessage="1" showErrorMessage="1" sqref="F76 F75:G75">
      <formula1>"0,3"</formula1>
    </dataValidation>
    <dataValidation type="list" showInputMessage="1" showErrorMessage="1" sqref="F59:G59 F96:G96 F92:G92 F98:G98 F87:G88 F100:G102 F68:G68 F43:G45 F106:G106 F129:G131 F138:G138 F135:G135 F150:G150 F143:G144 F147:G147 F64:G64">
      <formula1>"0,2"</formula1>
    </dataValidation>
    <dataValidation type="list" showInputMessage="1" showErrorMessage="1" sqref="F27:G34 F55:G57 F61:G63 F107:G110 F36:G41 F93:G94 F89:G90 F85:G85 F49:G53 F125:G127 F70:G71 F149:G149 F137:G137 F139:G140 F142:G142 F145:G145 F117:G117 F15:G25 F77:F78 F120:G120">
      <formula1>"0,1"</formula1>
    </dataValidation>
    <dataValidation type="list" allowBlank="1" showInputMessage="1" showErrorMessage="1" sqref="F84:G84">
      <formula1>"0,2"</formula1>
    </dataValidation>
    <dataValidation allowBlank="1" showInputMessage="1" showErrorMessage="1" promptTitle="Project Name" prompt="Type in Project Name" sqref="C6"/>
    <dataValidation allowBlank="1" showInputMessage="1" showErrorMessage="1" promptTitle="Reg. No." prompt="Fill in Project pH Registration No. _x000a_Example: KJ2/01/16" sqref="C7:C8"/>
    <dataValidation allowBlank="1" showInputMessage="1" showErrorMessage="1" promptTitle="Date of Design Assessment" prompt="Input by Assessor" sqref="C9"/>
    <dataValidation allowBlank="1" showInputMessage="1" showErrorMessage="1" promptTitle="Target Point" prompt="Project Team need to determine target point for each criteria from the dropdown list." sqref="F12"/>
    <dataValidation allowBlank="1" showInputMessage="1" showErrorMessage="1" promptTitle="Max Point" prompt="Score is automatically  allocated in this column depending on the type of project: NEW ROADS or UPGRADING ROADS" sqref="E12"/>
    <dataValidation allowBlank="1" showInputMessage="1" showErrorMessage="1" promptTitle="Project Type" prompt="Select Project Type" sqref="C10:G10"/>
    <dataValidation type="list" showInputMessage="1" showErrorMessage="1" sqref="F154:G154 F133:G133">
      <formula1>"0,5"</formula1>
    </dataValidation>
    <dataValidation type="list" allowBlank="1" showInputMessage="1" showErrorMessage="1" sqref="F118:G118">
      <formula1>"0,1"</formula1>
    </dataValidation>
  </dataValidations>
  <printOptions horizontalCentered="1"/>
  <pageMargins left="0.25" right="0.25" top="0.75" bottom="0.75" header="0.3" footer="0.3"/>
  <pageSetup paperSize="9" scale="63" fitToHeight="0" orientation="portrait" r:id="rId2"/>
  <headerFooter alignWithMargins="0"/>
  <rowBreaks count="4" manualBreakCount="4">
    <brk id="46" max="8" man="1"/>
    <brk id="68" max="16383" man="1"/>
    <brk id="110" max="8" man="1"/>
    <brk id="145" max="16383" man="1"/>
  </rowBreaks>
  <ignoredErrors>
    <ignoredError sqref="F14:G14 F26:G26 F35:G35 F42:G42 F48:G48 F54:G54 F58:G58 F67:G67 F69:G69 F60:G60 F83:G83 F86:G86 F91:G91 F95:G95 F97:G97 F99:G99 F105:G105 F111:G111 F119:G119 F124:G124 F128:G128 F132:G132 F134:G134 F141:G141 F136:G136 F146:G146 F148:G148 F153:G153 F155:G155" emptyCellReference="1"/>
    <ignoredError sqref="F118:G118" unlockedFormula="1"/>
  </ignoredErrors>
  <drawing r:id="rId3"/>
  <legacyDrawing r:id="rId4"/>
  <controls>
    <mc:AlternateContent xmlns:mc="http://schemas.openxmlformats.org/markup-compatibility/2006">
      <mc:Choice Requires="x14">
        <control shapeId="1056" r:id="rId5" name="DADate">
          <controlPr defaultSize="0" autoLine="0" autoPict="0" r:id="rId6">
            <anchor moveWithCells="1">
              <from>
                <xdr:col>2</xdr:col>
                <xdr:colOff>1619250</xdr:colOff>
                <xdr:row>8</xdr:row>
                <xdr:rowOff>47625</xdr:rowOff>
              </from>
              <to>
                <xdr:col>3</xdr:col>
                <xdr:colOff>0</xdr:colOff>
                <xdr:row>8</xdr:row>
                <xdr:rowOff>352425</xdr:rowOff>
              </to>
            </anchor>
          </controlPr>
        </control>
      </mc:Choice>
      <mc:Fallback>
        <control shapeId="1056" r:id="rId5" name="DADate"/>
      </mc:Fallback>
    </mc:AlternateContent>
    <mc:AlternateContent xmlns:mc="http://schemas.openxmlformats.org/markup-compatibility/2006">
      <mc:Choice Requires="x14">
        <control shapeId="1099" r:id="rId7" name="TextBox5">
          <controlPr defaultSize="0" autoLine="0" r:id="rId8">
            <anchor moveWithCells="1">
              <from>
                <xdr:col>2</xdr:col>
                <xdr:colOff>38100</xdr:colOff>
                <xdr:row>153</xdr:row>
                <xdr:rowOff>1047750</xdr:rowOff>
              </from>
              <to>
                <xdr:col>2</xdr:col>
                <xdr:colOff>4295775</xdr:colOff>
                <xdr:row>153</xdr:row>
                <xdr:rowOff>2181225</xdr:rowOff>
              </to>
            </anchor>
          </controlPr>
        </control>
      </mc:Choice>
      <mc:Fallback>
        <control shapeId="1099" r:id="rId7" name="TextBox5"/>
      </mc:Fallback>
    </mc:AlternateContent>
    <mc:AlternateContent xmlns:mc="http://schemas.openxmlformats.org/markup-compatibility/2006">
      <mc:Choice Requires="x14">
        <control shapeId="1088" r:id="rId9" name="Option Button 64">
          <controlPr locked="0" defaultSize="0" autoFill="0" autoLine="0" autoPict="0">
            <anchor moveWithCells="1">
              <from>
                <xdr:col>2</xdr:col>
                <xdr:colOff>19050</xdr:colOff>
                <xdr:row>9</xdr:row>
                <xdr:rowOff>95250</xdr:rowOff>
              </from>
              <to>
                <xdr:col>2</xdr:col>
                <xdr:colOff>1857375</xdr:colOff>
                <xdr:row>9</xdr:row>
                <xdr:rowOff>400050</xdr:rowOff>
              </to>
            </anchor>
          </controlPr>
        </control>
      </mc:Choice>
    </mc:AlternateContent>
    <mc:AlternateContent xmlns:mc="http://schemas.openxmlformats.org/markup-compatibility/2006">
      <mc:Choice Requires="x14">
        <control shapeId="1089" r:id="rId10" name="Option Button 65">
          <controlPr locked="0" defaultSize="0" autoFill="0" autoLine="0" autoPict="0">
            <anchor moveWithCells="1">
              <from>
                <xdr:col>2</xdr:col>
                <xdr:colOff>1095375</xdr:colOff>
                <xdr:row>9</xdr:row>
                <xdr:rowOff>123825</xdr:rowOff>
              </from>
              <to>
                <xdr:col>2</xdr:col>
                <xdr:colOff>3114675</xdr:colOff>
                <xdr:row>9</xdr:row>
                <xdr:rowOff>381000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EF9FBA"/>
    <pageSetUpPr autoPageBreaks="0" fitToPage="1"/>
  </sheetPr>
  <dimension ref="A1:J178"/>
  <sheetViews>
    <sheetView showGridLines="0" showRowColHeaders="0" tabSelected="1" showRuler="0" topLeftCell="A157" zoomScale="106" zoomScaleNormal="106" zoomScaleSheetLayoutView="85" workbookViewId="0">
      <selection activeCell="F8" sqref="F8"/>
    </sheetView>
  </sheetViews>
  <sheetFormatPr defaultRowHeight="16.5" customHeight="1" x14ac:dyDescent="0.3"/>
  <cols>
    <col min="1" max="1" width="2.875" style="92" customWidth="1"/>
    <col min="2" max="2" width="19.125" style="125" customWidth="1"/>
    <col min="3" max="3" width="57" style="80" customWidth="1"/>
    <col min="4" max="4" width="16.25" style="92" customWidth="1"/>
    <col min="5" max="5" width="15.75" style="167" customWidth="1"/>
    <col min="6" max="6" width="15.875" style="92" customWidth="1"/>
    <col min="7" max="7" width="12.25" style="92" customWidth="1"/>
    <col min="8" max="8" width="19.5" style="206" customWidth="1"/>
    <col min="9" max="9" width="1.375" style="95" hidden="1" customWidth="1"/>
    <col min="10" max="10" width="1.625" style="92" customWidth="1"/>
    <col min="11" max="16384" width="9" style="92"/>
  </cols>
  <sheetData>
    <row r="1" spans="1:10" ht="16.5" customHeight="1" x14ac:dyDescent="0.3">
      <c r="C1" s="92"/>
      <c r="E1" s="178"/>
      <c r="F1" s="113"/>
      <c r="G1" s="81"/>
      <c r="H1" s="81"/>
    </row>
    <row r="2" spans="1:10" ht="16.5" customHeight="1" x14ac:dyDescent="0.3">
      <c r="C2" s="92"/>
      <c r="E2" s="178"/>
      <c r="F2" s="113"/>
      <c r="G2" s="81"/>
      <c r="H2" s="81"/>
    </row>
    <row r="3" spans="1:10" ht="16.5" customHeight="1" x14ac:dyDescent="0.3">
      <c r="C3" s="352"/>
      <c r="D3" s="352"/>
      <c r="E3" s="352"/>
      <c r="F3" s="352"/>
      <c r="G3" s="81"/>
      <c r="H3" s="81"/>
    </row>
    <row r="4" spans="1:10" ht="16.5" customHeight="1" x14ac:dyDescent="0.3">
      <c r="B4" s="113"/>
      <c r="C4" s="353"/>
      <c r="D4" s="353"/>
      <c r="E4" s="353"/>
      <c r="F4" s="353"/>
      <c r="G4" s="81"/>
      <c r="H4" s="81"/>
    </row>
    <row r="5" spans="1:10" ht="16.5" customHeight="1" x14ac:dyDescent="0.3">
      <c r="B5" s="113"/>
      <c r="C5" s="112"/>
      <c r="D5" s="112"/>
      <c r="E5" s="178"/>
      <c r="F5" s="113"/>
      <c r="G5" s="81"/>
      <c r="H5" s="81"/>
    </row>
    <row r="6" spans="1:10" ht="16.5" customHeight="1" x14ac:dyDescent="0.3">
      <c r="B6" s="113"/>
      <c r="C6" s="112"/>
      <c r="D6" s="112"/>
      <c r="E6" s="178"/>
      <c r="F6" s="113"/>
      <c r="G6" s="81"/>
      <c r="H6" s="81"/>
    </row>
    <row r="7" spans="1:10" ht="71.25" customHeight="1" x14ac:dyDescent="0.3">
      <c r="B7" s="85" t="s">
        <v>175</v>
      </c>
      <c r="C7" s="373">
        <f>DESIGN!$C$6</f>
        <v>0</v>
      </c>
      <c r="D7" s="374"/>
      <c r="E7" s="374"/>
      <c r="F7" s="374"/>
      <c r="G7" s="374"/>
      <c r="H7" s="375"/>
    </row>
    <row r="8" spans="1:10" s="88" customFormat="1" ht="23.25" customHeight="1" x14ac:dyDescent="0.3">
      <c r="B8" s="87" t="s">
        <v>181</v>
      </c>
      <c r="C8" s="158">
        <f>DESIGN!$C$7</f>
        <v>0</v>
      </c>
      <c r="D8" s="93"/>
      <c r="E8" s="168"/>
      <c r="F8" s="93"/>
      <c r="G8" s="93"/>
      <c r="H8" s="93"/>
      <c r="I8" s="117"/>
    </row>
    <row r="9" spans="1:10" ht="33" customHeight="1" x14ac:dyDescent="0.3">
      <c r="B9" s="86" t="s">
        <v>182</v>
      </c>
      <c r="C9" s="155" t="s">
        <v>254</v>
      </c>
      <c r="D9" s="124"/>
      <c r="E9" s="168"/>
      <c r="F9" s="93"/>
      <c r="G9" s="93"/>
      <c r="H9" s="93"/>
    </row>
    <row r="10" spans="1:10" ht="39.75" customHeight="1" thickBot="1" x14ac:dyDescent="0.35">
      <c r="A10" s="1"/>
      <c r="B10" s="86" t="s">
        <v>183</v>
      </c>
      <c r="C10" s="138" t="str">
        <f>IF(DESIGN!C10=1,"NEW ROADS", "UPGRADING ROADS")</f>
        <v>NEW ROADS</v>
      </c>
      <c r="D10" s="94"/>
      <c r="E10" s="179"/>
      <c r="F10" s="94"/>
      <c r="G10" s="96">
        <f>DESIGN!C10</f>
        <v>1</v>
      </c>
      <c r="H10" s="96"/>
      <c r="I10" s="118"/>
      <c r="J10" s="2"/>
    </row>
    <row r="11" spans="1:10" s="72" customFormat="1" ht="22.5" customHeight="1" x14ac:dyDescent="0.3">
      <c r="B11" s="323" t="s">
        <v>3</v>
      </c>
      <c r="C11" s="325" t="s">
        <v>4</v>
      </c>
      <c r="D11" s="327" t="s">
        <v>5</v>
      </c>
      <c r="E11" s="385" t="s">
        <v>179</v>
      </c>
      <c r="F11" s="386"/>
      <c r="G11" s="386"/>
      <c r="H11" s="387"/>
      <c r="I11" s="103"/>
      <c r="J11" s="73"/>
    </row>
    <row r="12" spans="1:10" s="72" customFormat="1" ht="49.5" customHeight="1" thickBot="1" x14ac:dyDescent="0.35">
      <c r="B12" s="324"/>
      <c r="C12" s="326"/>
      <c r="D12" s="328"/>
      <c r="E12" s="214" t="s">
        <v>14</v>
      </c>
      <c r="F12" s="215" t="s">
        <v>177</v>
      </c>
      <c r="G12" s="226" t="s">
        <v>220</v>
      </c>
      <c r="H12" s="216" t="s">
        <v>253</v>
      </c>
      <c r="I12" s="104" t="s">
        <v>180</v>
      </c>
      <c r="J12" s="73"/>
    </row>
    <row r="13" spans="1:10" s="72" customFormat="1" ht="16.5" customHeight="1" x14ac:dyDescent="0.3">
      <c r="B13" s="109" t="str">
        <f>REFERENCE!A16</f>
        <v>SM</v>
      </c>
      <c r="C13" s="376" t="str">
        <f>REFERENCE!B16</f>
        <v>SUSTAINABLE SITE PLANNING AND MANAGEMENT</v>
      </c>
      <c r="D13" s="377"/>
      <c r="E13" s="377"/>
      <c r="F13" s="377"/>
      <c r="G13" s="377"/>
      <c r="H13" s="378"/>
      <c r="I13" s="103"/>
      <c r="J13" s="73"/>
    </row>
    <row r="14" spans="1:10" s="72" customFormat="1" ht="16.5" customHeight="1" x14ac:dyDescent="0.3">
      <c r="B14" s="110" t="str">
        <f>REFERENCE!A17</f>
        <v>SM 1</v>
      </c>
      <c r="C14" s="383" t="str">
        <f>REFERENCE!B17</f>
        <v>REQUIREMENTS FOR ROAD WORKS DESIGN</v>
      </c>
      <c r="D14" s="383"/>
      <c r="E14" s="180">
        <f>IF(VERIFICATION!$G$10=1,(MIN(REFERENCE!F17,(SUM(E15:E25))-I14)),MIN(REFERENCE!G17,(SUM(E15:E25))-I14))</f>
        <v>5</v>
      </c>
      <c r="F14" s="115">
        <f>MIN(E14,SUM(F15:F25))</f>
        <v>0</v>
      </c>
      <c r="G14" s="195">
        <f>MIN($E$14,SUM(G15:G25))</f>
        <v>0</v>
      </c>
      <c r="H14" s="193"/>
      <c r="I14" s="105">
        <f>SUM(I15:I25)</f>
        <v>0</v>
      </c>
      <c r="J14" s="73"/>
    </row>
    <row r="15" spans="1:10" s="72" customFormat="1" x14ac:dyDescent="0.3">
      <c r="B15" s="204"/>
      <c r="C15" s="74" t="str">
        <f>REFERENCE!B18</f>
        <v>Traffic Study</v>
      </c>
      <c r="D15" s="384" t="s">
        <v>16</v>
      </c>
      <c r="E15" s="181">
        <f>IF($G$10=1,REFERENCE!F18,REFERENCE!G18)</f>
        <v>1</v>
      </c>
      <c r="F15" s="154"/>
      <c r="G15" s="194"/>
      <c r="H15" s="270"/>
      <c r="I15" s="103">
        <f t="shared" ref="I15:I25" si="0">IF(F15="NA",E15,0)</f>
        <v>0</v>
      </c>
      <c r="J15" s="73"/>
    </row>
    <row r="16" spans="1:10" s="72" customFormat="1" x14ac:dyDescent="0.3">
      <c r="B16" s="208"/>
      <c r="C16" s="74" t="str">
        <f>REFERENCE!B19</f>
        <v>Site Investigation Data</v>
      </c>
      <c r="D16" s="384"/>
      <c r="E16" s="181">
        <f>IF($G$10=1,REFERENCE!F19,REFERENCE!G19)</f>
        <v>1</v>
      </c>
      <c r="F16" s="154"/>
      <c r="G16" s="194"/>
      <c r="H16" s="270"/>
      <c r="I16" s="103">
        <f t="shared" si="0"/>
        <v>0</v>
      </c>
      <c r="J16" s="73"/>
    </row>
    <row r="17" spans="2:10" s="72" customFormat="1" x14ac:dyDescent="0.3">
      <c r="B17" s="208"/>
      <c r="C17" s="74" t="str">
        <f>REFERENCE!B20</f>
        <v>Flood records</v>
      </c>
      <c r="D17" s="384"/>
      <c r="E17" s="181">
        <f>IF($G$10=1,REFERENCE!F20,REFERENCE!G20)</f>
        <v>1</v>
      </c>
      <c r="F17" s="154"/>
      <c r="G17" s="194"/>
      <c r="H17" s="270"/>
      <c r="I17" s="103">
        <f t="shared" si="0"/>
        <v>0</v>
      </c>
      <c r="J17" s="73"/>
    </row>
    <row r="18" spans="2:10" s="72" customFormat="1" ht="16.5" customHeight="1" x14ac:dyDescent="0.3">
      <c r="B18" s="208"/>
      <c r="C18" s="74" t="str">
        <f>REFERENCE!B21</f>
        <v>Response to public complaints or requests from public, local authority &amp; etc.</v>
      </c>
      <c r="D18" s="384"/>
      <c r="E18" s="181">
        <f>IF($G$10=1,REFERENCE!F21,REFERENCE!G21)</f>
        <v>1</v>
      </c>
      <c r="F18" s="154"/>
      <c r="G18" s="194"/>
      <c r="H18" s="270"/>
      <c r="I18" s="103">
        <f t="shared" si="0"/>
        <v>0</v>
      </c>
      <c r="J18" s="73"/>
    </row>
    <row r="19" spans="2:10" s="72" customFormat="1" ht="16.5" customHeight="1" x14ac:dyDescent="0.3">
      <c r="B19" s="208"/>
      <c r="C19" s="74" t="str">
        <f>REFERENCE!B22</f>
        <v>Value Management (VM)</v>
      </c>
      <c r="D19" s="384"/>
      <c r="E19" s="181">
        <f>IF($G$10=1,REFERENCE!F22,REFERENCE!G22)</f>
        <v>1</v>
      </c>
      <c r="F19" s="154"/>
      <c r="G19" s="194"/>
      <c r="H19" s="270"/>
      <c r="I19" s="103">
        <f t="shared" si="0"/>
        <v>0</v>
      </c>
      <c r="J19" s="73"/>
    </row>
    <row r="20" spans="2:10" s="72" customFormat="1" ht="16.5" customHeight="1" x14ac:dyDescent="0.3">
      <c r="B20" s="208"/>
      <c r="C20" s="74" t="str">
        <f>REFERENCE!B23</f>
        <v>Survey Drawing</v>
      </c>
      <c r="D20" s="384"/>
      <c r="E20" s="181">
        <f>IF($G$10=1,REFERENCE!F23,REFERENCE!G23)</f>
        <v>1</v>
      </c>
      <c r="F20" s="154"/>
      <c r="G20" s="194"/>
      <c r="H20" s="270"/>
      <c r="I20" s="103">
        <f t="shared" si="0"/>
        <v>0</v>
      </c>
      <c r="J20" s="73"/>
    </row>
    <row r="21" spans="2:10" s="72" customFormat="1" ht="16.5" customHeight="1" x14ac:dyDescent="0.3">
      <c r="B21" s="208"/>
      <c r="C21" s="74" t="str">
        <f>REFERENCE!B24</f>
        <v>As built drawings</v>
      </c>
      <c r="D21" s="384"/>
      <c r="E21" s="182" t="str">
        <f>IF($G$10=1,REFERENCE!F24,REFERENCE!G24)</f>
        <v>NA</v>
      </c>
      <c r="F21" s="165" t="str">
        <f t="shared" ref="F21:F25" si="1">IF(E21="NA","NA","")</f>
        <v>NA</v>
      </c>
      <c r="G21" s="227" t="str">
        <f>IF(E21="NA","NA","")</f>
        <v>NA</v>
      </c>
      <c r="H21" s="270"/>
      <c r="I21" s="103" t="str">
        <f t="shared" si="0"/>
        <v>NA</v>
      </c>
      <c r="J21" s="73"/>
    </row>
    <row r="22" spans="2:10" s="72" customFormat="1" ht="16.5" customHeight="1" x14ac:dyDescent="0.3">
      <c r="B22" s="208"/>
      <c r="C22" s="74" t="str">
        <f>REFERENCE!B25</f>
        <v>Accident reports</v>
      </c>
      <c r="D22" s="212" t="s">
        <v>24</v>
      </c>
      <c r="E22" s="181" t="str">
        <f>IF($G$10=1,REFERENCE!F25,REFERENCE!G25)</f>
        <v>NA</v>
      </c>
      <c r="F22" s="165" t="str">
        <f t="shared" si="1"/>
        <v>NA</v>
      </c>
      <c r="G22" s="227" t="str">
        <f>IF(E22="NA","NA","")</f>
        <v>NA</v>
      </c>
      <c r="H22" s="270"/>
      <c r="I22" s="103" t="str">
        <f t="shared" si="0"/>
        <v>NA</v>
      </c>
      <c r="J22" s="73"/>
    </row>
    <row r="23" spans="2:10" s="72" customFormat="1" ht="33" x14ac:dyDescent="0.3">
      <c r="B23" s="208"/>
      <c r="C23" s="74" t="str">
        <f>REFERENCE!B26</f>
        <v>Structure replacement (Bridge assessment report/ Inventory card)</v>
      </c>
      <c r="D23" s="384" t="s">
        <v>16</v>
      </c>
      <c r="E23" s="181" t="str">
        <f>IF($G$10=1,REFERENCE!F26,REFERENCE!G26)</f>
        <v>NA</v>
      </c>
      <c r="F23" s="165" t="str">
        <f t="shared" si="1"/>
        <v>NA</v>
      </c>
      <c r="G23" s="227" t="str">
        <f>IF(E23="NA","NA","")</f>
        <v>NA</v>
      </c>
      <c r="H23" s="270"/>
      <c r="I23" s="103" t="str">
        <f t="shared" si="0"/>
        <v>NA</v>
      </c>
      <c r="J23" s="73"/>
    </row>
    <row r="24" spans="2:10" s="72" customFormat="1" ht="16.5" customHeight="1" x14ac:dyDescent="0.3">
      <c r="B24" s="208"/>
      <c r="C24" s="74" t="str">
        <f>REFERENCE!B27</f>
        <v>Forensic Report</v>
      </c>
      <c r="D24" s="384"/>
      <c r="E24" s="181" t="str">
        <f>IF($G$10=1,REFERENCE!F27,REFERENCE!G27)</f>
        <v>NA</v>
      </c>
      <c r="F24" s="165" t="str">
        <f t="shared" si="1"/>
        <v>NA</v>
      </c>
      <c r="G24" s="227" t="str">
        <f>IF(E24="NA","NA","")</f>
        <v>NA</v>
      </c>
      <c r="H24" s="270"/>
      <c r="I24" s="103" t="str">
        <f t="shared" si="0"/>
        <v>NA</v>
      </c>
      <c r="J24" s="73"/>
    </row>
    <row r="25" spans="2:10" s="72" customFormat="1" ht="16.5" customHeight="1" x14ac:dyDescent="0.3">
      <c r="B25" s="205"/>
      <c r="C25" s="74" t="str">
        <f>REFERENCE!B28</f>
        <v>Pavement evaluation (testing &amp; report)</v>
      </c>
      <c r="D25" s="384"/>
      <c r="E25" s="181" t="str">
        <f>IF($G$10=1,REFERENCE!F28,REFERENCE!G28)</f>
        <v>NA</v>
      </c>
      <c r="F25" s="165" t="str">
        <f t="shared" si="1"/>
        <v>NA</v>
      </c>
      <c r="G25" s="227" t="str">
        <f>IF(E25="NA","NA","")</f>
        <v>NA</v>
      </c>
      <c r="H25" s="270"/>
      <c r="I25" s="103" t="str">
        <f t="shared" si="0"/>
        <v>NA</v>
      </c>
      <c r="J25" s="73"/>
    </row>
    <row r="26" spans="2:10" s="72" customFormat="1" ht="16.5" customHeight="1" x14ac:dyDescent="0.3">
      <c r="B26" s="110" t="str">
        <f>REFERENCE!A29</f>
        <v>SM 2</v>
      </c>
      <c r="C26" s="383" t="str">
        <f>REFERENCE!B29</f>
        <v>ROAD ALIGNMENT</v>
      </c>
      <c r="D26" s="383"/>
      <c r="E26" s="180">
        <f>IF(VERIFICATION!$G$10=1,(MIN(REFERENCE!F29,(SUM(E27:E34))-I26)),MIN(REFERENCE!G29,(SUM(E27:E34))-I26))</f>
        <v>6</v>
      </c>
      <c r="F26" s="115">
        <f>MIN(E26,SUM(F27:F34))</f>
        <v>0</v>
      </c>
      <c r="G26" s="195">
        <f>MIN($E$26,SUM(G27:G34))</f>
        <v>0</v>
      </c>
      <c r="H26" s="193"/>
      <c r="I26" s="105">
        <f>SUM(I27:I34)</f>
        <v>0</v>
      </c>
      <c r="J26" s="73"/>
    </row>
    <row r="27" spans="2:10" s="72" customFormat="1" x14ac:dyDescent="0.3">
      <c r="B27" s="298"/>
      <c r="C27" s="74" t="str">
        <f>REFERENCE!B30</f>
        <v>Slope not more than 6 berms</v>
      </c>
      <c r="D27" s="212" t="s">
        <v>16</v>
      </c>
      <c r="E27" s="165">
        <f>IF($G$10=1,REFERENCE!F30,REFERENCE!G30)</f>
        <v>1</v>
      </c>
      <c r="F27" s="154"/>
      <c r="G27" s="194"/>
      <c r="H27" s="270"/>
      <c r="I27" s="103">
        <f t="shared" ref="I27:I34" si="2">IF(F27="NA",E27,0)</f>
        <v>0</v>
      </c>
      <c r="J27" s="73"/>
    </row>
    <row r="28" spans="2:10" s="72" customFormat="1" ht="33" x14ac:dyDescent="0.3">
      <c r="B28" s="329"/>
      <c r="C28" s="74" t="str">
        <f>REFERENCE!B31</f>
        <v xml:space="preserve">Cut slope not steeper than 1:1.5 or Rock slope not steeper than 4:1   </v>
      </c>
      <c r="D28" s="384" t="s">
        <v>32</v>
      </c>
      <c r="E28" s="165">
        <f>IF($G$10=1,REFERENCE!F31,REFERENCE!G31)</f>
        <v>1</v>
      </c>
      <c r="F28" s="154"/>
      <c r="G28" s="194"/>
      <c r="H28" s="270"/>
      <c r="I28" s="103">
        <f t="shared" si="2"/>
        <v>0</v>
      </c>
      <c r="J28" s="73"/>
    </row>
    <row r="29" spans="2:10" s="72" customFormat="1" x14ac:dyDescent="0.3">
      <c r="B29" s="329"/>
      <c r="C29" s="74" t="str">
        <f>REFERENCE!B32</f>
        <v>Fill slope not steeper  than 1:2</v>
      </c>
      <c r="D29" s="384"/>
      <c r="E29" s="165">
        <f>IF($G$10=1,REFERENCE!F32,REFERENCE!G32)</f>
        <v>1</v>
      </c>
      <c r="F29" s="154"/>
      <c r="G29" s="194"/>
      <c r="H29" s="270"/>
      <c r="I29" s="103">
        <f t="shared" si="2"/>
        <v>0</v>
      </c>
      <c r="J29" s="73"/>
    </row>
    <row r="30" spans="2:10" s="72" customFormat="1" ht="16.5" customHeight="1" x14ac:dyDescent="0.3">
      <c r="B30" s="329"/>
      <c r="C30" s="74" t="str">
        <f>REFERENCE!B33</f>
        <v>Height of slope not more than 6m</v>
      </c>
      <c r="D30" s="384"/>
      <c r="E30" s="165">
        <f>IF($G$10=1,REFERENCE!F33,REFERENCE!G33)</f>
        <v>1</v>
      </c>
      <c r="F30" s="154"/>
      <c r="G30" s="194"/>
      <c r="H30" s="270"/>
      <c r="I30" s="103">
        <f t="shared" si="2"/>
        <v>0</v>
      </c>
      <c r="J30" s="73"/>
    </row>
    <row r="31" spans="2:10" s="72" customFormat="1" x14ac:dyDescent="0.3">
      <c r="B31" s="329"/>
      <c r="C31" s="74" t="str">
        <f>REFERENCE!B34</f>
        <v>Maximum grade less than 7%</v>
      </c>
      <c r="D31" s="384" t="s">
        <v>16</v>
      </c>
      <c r="E31" s="165">
        <f>IF($G$10=1,REFERENCE!F34,REFERENCE!G34)</f>
        <v>1</v>
      </c>
      <c r="F31" s="154"/>
      <c r="G31" s="194"/>
      <c r="H31" s="270"/>
      <c r="I31" s="103">
        <f t="shared" si="2"/>
        <v>0</v>
      </c>
      <c r="J31" s="73"/>
    </row>
    <row r="32" spans="2:10" s="72" customFormat="1" x14ac:dyDescent="0.3">
      <c r="B32" s="329"/>
      <c r="C32" s="74" t="str">
        <f>REFERENCE!B35</f>
        <v>No reclamation involved to existing water bodies</v>
      </c>
      <c r="D32" s="384"/>
      <c r="E32" s="165">
        <f>IF($G$10=1,REFERENCE!F35,REFERENCE!G35)</f>
        <v>1</v>
      </c>
      <c r="F32" s="154"/>
      <c r="G32" s="194"/>
      <c r="H32" s="270"/>
      <c r="I32" s="103">
        <f t="shared" si="2"/>
        <v>0</v>
      </c>
      <c r="J32" s="73"/>
    </row>
    <row r="33" spans="2:10" s="72" customFormat="1" ht="33" x14ac:dyDescent="0.3">
      <c r="B33" s="329"/>
      <c r="C33" s="74" t="str">
        <f>REFERENCE!B36</f>
        <v>Provide added uphill lane (climbing lane) where the length of critical grade exceeds 5%</v>
      </c>
      <c r="D33" s="384"/>
      <c r="E33" s="165">
        <f>IF($G$10=1,REFERENCE!F36,REFERENCE!G36)</f>
        <v>1</v>
      </c>
      <c r="F33" s="154"/>
      <c r="G33" s="194"/>
      <c r="H33" s="270"/>
      <c r="I33" s="103">
        <f t="shared" si="2"/>
        <v>0</v>
      </c>
      <c r="J33" s="73"/>
    </row>
    <row r="34" spans="2:10" s="72" customFormat="1" ht="16.5" customHeight="1" x14ac:dyDescent="0.3">
      <c r="B34" s="329"/>
      <c r="C34" s="74" t="str">
        <f>REFERENCE!B37</f>
        <v xml:space="preserve">Not in Sensitive Area
OR
Sensitive area with mitigation plan </v>
      </c>
      <c r="D34" s="212" t="s">
        <v>39</v>
      </c>
      <c r="E34" s="165">
        <f>IF($G$10=1,REFERENCE!F37,REFERENCE!G37)</f>
        <v>1</v>
      </c>
      <c r="F34" s="154"/>
      <c r="G34" s="194"/>
      <c r="H34" s="270"/>
      <c r="I34" s="103">
        <f t="shared" si="2"/>
        <v>0</v>
      </c>
      <c r="J34" s="73"/>
    </row>
    <row r="35" spans="2:10" s="72" customFormat="1" ht="16.5" customHeight="1" x14ac:dyDescent="0.3">
      <c r="B35" s="110" t="str">
        <f>REFERENCE!A38</f>
        <v>SM 3</v>
      </c>
      <c r="C35" s="383" t="str">
        <f>REFERENCE!B38</f>
        <v>SITE VEGETATION</v>
      </c>
      <c r="D35" s="383"/>
      <c r="E35" s="180">
        <f>IF(VERIFICATION!$G$10=1,(MIN(REFERENCE!F38,(SUM(E36:E41))-I35)),MIN(REFERENCE!G38,(SUM(E36:E41))-I35))</f>
        <v>3</v>
      </c>
      <c r="F35" s="115">
        <f>MIN(E35,SUM(F36:F41))</f>
        <v>0</v>
      </c>
      <c r="G35" s="195">
        <f>MIN($E$35,SUM(G36:G41))</f>
        <v>0</v>
      </c>
      <c r="H35" s="193"/>
      <c r="I35" s="105">
        <f>SUM(I36:I41)</f>
        <v>0</v>
      </c>
      <c r="J35" s="73"/>
    </row>
    <row r="36" spans="2:10" s="72" customFormat="1" x14ac:dyDescent="0.3">
      <c r="B36" s="302"/>
      <c r="C36" s="74" t="str">
        <f>REFERENCE!B39</f>
        <v>Use non-invasive plant species (example: grass/creeper)</v>
      </c>
      <c r="D36" s="384" t="s">
        <v>16</v>
      </c>
      <c r="E36" s="165">
        <f>IF($G$10=1,REFERENCE!F39,REFERENCE!G39)</f>
        <v>1</v>
      </c>
      <c r="F36" s="154"/>
      <c r="G36" s="194"/>
      <c r="H36" s="284"/>
      <c r="I36" s="103">
        <f t="shared" ref="I36:I41" si="3">IF(F36="NA",E36,0)</f>
        <v>0</v>
      </c>
      <c r="J36" s="192"/>
    </row>
    <row r="37" spans="2:10" s="72" customFormat="1" ht="49.5" x14ac:dyDescent="0.3">
      <c r="B37" s="303"/>
      <c r="C37" s="74" t="str">
        <f>REFERENCE!B40</f>
        <v>Use bio-engineering techniques (example : vetiver grass, creeper and regeneration of natural plant species and material)</v>
      </c>
      <c r="D37" s="384"/>
      <c r="E37" s="165">
        <f>IF($G$10=1,REFERENCE!F40,REFERENCE!G40)</f>
        <v>1</v>
      </c>
      <c r="F37" s="154"/>
      <c r="G37" s="194"/>
      <c r="H37" s="284"/>
      <c r="I37" s="103">
        <f t="shared" si="3"/>
        <v>0</v>
      </c>
      <c r="J37" s="192"/>
    </row>
    <row r="38" spans="2:10" s="72" customFormat="1" x14ac:dyDescent="0.3">
      <c r="B38" s="303"/>
      <c r="C38" s="74" t="str">
        <f>REFERENCE!B41</f>
        <v>use native plant species</v>
      </c>
      <c r="D38" s="384"/>
      <c r="E38" s="165">
        <f>IF($G$10=1,REFERENCE!F41,REFERENCE!G41)</f>
        <v>1</v>
      </c>
      <c r="F38" s="154"/>
      <c r="G38" s="194"/>
      <c r="H38" s="284"/>
      <c r="I38" s="103">
        <f t="shared" si="3"/>
        <v>0</v>
      </c>
      <c r="J38" s="192"/>
    </row>
    <row r="39" spans="2:10" s="72" customFormat="1" ht="16.5" customHeight="1" x14ac:dyDescent="0.3">
      <c r="B39" s="303"/>
      <c r="C39" s="74" t="str">
        <f>REFERENCE!B42</f>
        <v>use of grass/creeper for slope protection/unpaved shoulder</v>
      </c>
      <c r="D39" s="384"/>
      <c r="E39" s="165">
        <f>IF($G$10=1,REFERENCE!F42,REFERENCE!G42)</f>
        <v>1</v>
      </c>
      <c r="F39" s="154"/>
      <c r="G39" s="194"/>
      <c r="H39" s="284"/>
      <c r="I39" s="103">
        <f t="shared" si="3"/>
        <v>0</v>
      </c>
      <c r="J39" s="192"/>
    </row>
    <row r="40" spans="2:10" s="72" customFormat="1" ht="49.5" x14ac:dyDescent="0.3">
      <c r="B40" s="303"/>
      <c r="C40" s="74" t="str">
        <f>REFERENCE!B43</f>
        <v>Hydroseeding with Bio-degradable Erosion Control Blanket (BECB) on slope (example:  paddy  straw, coconut husk, rice husk etc.)</v>
      </c>
      <c r="D40" s="384"/>
      <c r="E40" s="165">
        <f>IF($G$10=1,REFERENCE!F43,REFERENCE!G43)</f>
        <v>1</v>
      </c>
      <c r="F40" s="154"/>
      <c r="G40" s="194"/>
      <c r="H40" s="284"/>
      <c r="I40" s="103">
        <f t="shared" si="3"/>
        <v>0</v>
      </c>
      <c r="J40" s="73"/>
    </row>
    <row r="41" spans="2:10" s="72" customFormat="1" x14ac:dyDescent="0.3">
      <c r="B41" s="303"/>
      <c r="C41" s="74" t="str">
        <f>REFERENCE!B44</f>
        <v>Preservation of existing tree / vegetation</v>
      </c>
      <c r="D41" s="384"/>
      <c r="E41" s="165">
        <f>IF($G$10=1,REFERENCE!F44,REFERENCE!G44)</f>
        <v>1</v>
      </c>
      <c r="F41" s="154"/>
      <c r="G41" s="194"/>
      <c r="H41" s="284"/>
      <c r="I41" s="103">
        <f t="shared" si="3"/>
        <v>0</v>
      </c>
      <c r="J41" s="73"/>
    </row>
    <row r="42" spans="2:10" s="72" customFormat="1" ht="16.5" customHeight="1" x14ac:dyDescent="0.3">
      <c r="B42" s="110" t="str">
        <f>REFERENCE!A45</f>
        <v>SM 4</v>
      </c>
      <c r="C42" s="383" t="str">
        <f>REFERENCE!B45</f>
        <v>NOISE MITIGATION PLAN</v>
      </c>
      <c r="D42" s="383"/>
      <c r="E42" s="180">
        <f>IF(VERIFICATION!$G$10=1,(MIN(REFERENCE!F45,(SUM(E43:E45))-I42)),MIN(REFERENCE!G45,(SUM(E43:E45))-I42))</f>
        <v>2</v>
      </c>
      <c r="F42" s="115">
        <f>MIN(E42,SUM(F43:F45))</f>
        <v>0</v>
      </c>
      <c r="G42" s="195">
        <f>MIN($E$42,SUM(G43:G45))</f>
        <v>0</v>
      </c>
      <c r="H42" s="193"/>
      <c r="I42" s="105">
        <f>SUM(I43:I45)</f>
        <v>0</v>
      </c>
      <c r="J42" s="73"/>
    </row>
    <row r="43" spans="2:10" s="72" customFormat="1" ht="49.5" x14ac:dyDescent="0.3">
      <c r="B43" s="75"/>
      <c r="C43" s="74" t="str">
        <f>REFERENCE!B46</f>
        <v>Supply and install noise barrier including maintenance during the construction and defects liability period (for urban area / residential area)</v>
      </c>
      <c r="D43" s="384" t="s">
        <v>16</v>
      </c>
      <c r="E43" s="165">
        <f>IF($G$10=1,REFERENCE!F46,REFERENCE!G46)</f>
        <v>2</v>
      </c>
      <c r="F43" s="154"/>
      <c r="G43" s="194"/>
      <c r="H43" s="284"/>
      <c r="I43" s="103">
        <f>IF(F43="NA",E43,0)</f>
        <v>0</v>
      </c>
      <c r="J43" s="73"/>
    </row>
    <row r="44" spans="2:10" s="72" customFormat="1" ht="33" x14ac:dyDescent="0.3">
      <c r="B44" s="76"/>
      <c r="C44" s="74" t="str">
        <f>REFERENCE!B47</f>
        <v>To ensure that all site equipment are in using low decibel  to control noise pollution</v>
      </c>
      <c r="D44" s="384"/>
      <c r="E44" s="165">
        <f>IF($G$10=1,REFERENCE!F47,REFERENCE!G47)</f>
        <v>2</v>
      </c>
      <c r="F44" s="154"/>
      <c r="G44" s="194"/>
      <c r="H44" s="284"/>
      <c r="I44" s="103">
        <f>IF(F44="NA",E44,0)</f>
        <v>0</v>
      </c>
      <c r="J44" s="73"/>
    </row>
    <row r="45" spans="2:10" s="72" customFormat="1" ht="33" x14ac:dyDescent="0.3">
      <c r="B45" s="76"/>
      <c r="C45" s="74" t="str">
        <f>REFERENCE!B48</f>
        <v>To ensure using all machinery on site are low decibel  to minimize the amount of noise generated</v>
      </c>
      <c r="D45" s="384"/>
      <c r="E45" s="165">
        <f>IF($G$10=1,REFERENCE!F48,REFERENCE!G48)</f>
        <v>2</v>
      </c>
      <c r="F45" s="154"/>
      <c r="G45" s="194"/>
      <c r="H45" s="284"/>
      <c r="I45" s="103">
        <f>IF(F45="NA",E45,0)</f>
        <v>0</v>
      </c>
      <c r="J45" s="73"/>
    </row>
    <row r="46" spans="2:10" s="72" customFormat="1" ht="16.5" customHeight="1" thickBot="1" x14ac:dyDescent="0.35">
      <c r="B46" s="388" t="s">
        <v>200</v>
      </c>
      <c r="C46" s="389"/>
      <c r="D46" s="390"/>
      <c r="E46" s="243">
        <f>E42+E35+E26+E14</f>
        <v>16</v>
      </c>
      <c r="F46" s="244">
        <f>F42+F35+F26+F14</f>
        <v>0</v>
      </c>
      <c r="G46" s="245">
        <f>G42+G35+G26+G14</f>
        <v>0</v>
      </c>
      <c r="H46" s="246"/>
      <c r="I46" s="103"/>
      <c r="J46" s="73"/>
    </row>
    <row r="47" spans="2:10" s="72" customFormat="1" ht="16.5" customHeight="1" x14ac:dyDescent="0.3">
      <c r="B47" s="109" t="str">
        <f>REFERENCE!A50</f>
        <v>PT</v>
      </c>
      <c r="C47" s="391" t="str">
        <f>REFERENCE!B50</f>
        <v>PAVEMENT TECHNOLOGIES</v>
      </c>
      <c r="D47" s="392"/>
      <c r="E47" s="392"/>
      <c r="F47" s="392"/>
      <c r="G47" s="392"/>
      <c r="H47" s="393"/>
      <c r="I47" s="103"/>
      <c r="J47" s="73"/>
    </row>
    <row r="48" spans="2:10" s="72" customFormat="1" ht="16.5" customHeight="1" x14ac:dyDescent="0.3">
      <c r="B48" s="110" t="str">
        <f>REFERENCE!A51</f>
        <v>PT 1</v>
      </c>
      <c r="C48" s="383" t="str">
        <f>REFERENCE!B51</f>
        <v>EXISTING PAVEMENT EVALUATION</v>
      </c>
      <c r="D48" s="383"/>
      <c r="E48" s="180">
        <f>IF(VERIFICATION!$G$10=1,(MIN(REFERENCE!F51,(SUM(E49:E53))-I48)),MIN(REFERENCE!G51,(SUM(E49:E53))-I48))</f>
        <v>3</v>
      </c>
      <c r="F48" s="115">
        <f>MIN(E48,SUM(F49:F53))</f>
        <v>0</v>
      </c>
      <c r="G48" s="195">
        <f>MIN(E48,SUM(G49:G53))</f>
        <v>0</v>
      </c>
      <c r="H48" s="193"/>
      <c r="I48" s="105">
        <f>SUM(I49:I53)</f>
        <v>0</v>
      </c>
      <c r="J48" s="73"/>
    </row>
    <row r="49" spans="2:10" s="72" customFormat="1" x14ac:dyDescent="0.3">
      <c r="B49" s="397"/>
      <c r="C49" s="74" t="str">
        <f>REFERENCE!B52</f>
        <v>Surface Condition Survey</v>
      </c>
      <c r="D49" s="369" t="s">
        <v>24</v>
      </c>
      <c r="E49" s="165">
        <f>IF($G$10=1,REFERENCE!F52,REFERENCE!G52)</f>
        <v>1</v>
      </c>
      <c r="F49" s="154"/>
      <c r="G49" s="194"/>
      <c r="H49" s="284"/>
      <c r="I49" s="103">
        <f>IF(F49="NA",E49,0)</f>
        <v>0</v>
      </c>
      <c r="J49" s="73"/>
    </row>
    <row r="50" spans="2:10" s="72" customFormat="1" x14ac:dyDescent="0.3">
      <c r="B50" s="397"/>
      <c r="C50" s="74" t="str">
        <f>REFERENCE!B53</f>
        <v xml:space="preserve">Coring &amp; Dynamic Cone Penetrometer test  </v>
      </c>
      <c r="D50" s="369"/>
      <c r="E50" s="165">
        <f>IF($G$10=1,REFERENCE!F53,REFERENCE!G53)</f>
        <v>1</v>
      </c>
      <c r="F50" s="154"/>
      <c r="G50" s="194"/>
      <c r="H50" s="284"/>
      <c r="I50" s="103">
        <f>IF(F50="NA",E50,0)</f>
        <v>0</v>
      </c>
      <c r="J50" s="73"/>
    </row>
    <row r="51" spans="2:10" s="72" customFormat="1" x14ac:dyDescent="0.3">
      <c r="B51" s="397"/>
      <c r="C51" s="74" t="str">
        <f>REFERENCE!B54</f>
        <v>Deflection test</v>
      </c>
      <c r="D51" s="369"/>
      <c r="E51" s="165">
        <f>IF($G$10=1,REFERENCE!F54,REFERENCE!G54)</f>
        <v>1</v>
      </c>
      <c r="F51" s="154"/>
      <c r="G51" s="194"/>
      <c r="H51" s="284"/>
      <c r="I51" s="103">
        <f>IF(F51="NA",E51,0)</f>
        <v>0</v>
      </c>
      <c r="J51" s="73"/>
    </row>
    <row r="52" spans="2:10" s="72" customFormat="1" x14ac:dyDescent="0.3">
      <c r="B52" s="397"/>
      <c r="C52" s="74" t="str">
        <f>REFERENCE!B55</f>
        <v>Trial pit &amp; Laboratory test</v>
      </c>
      <c r="D52" s="369"/>
      <c r="E52" s="165">
        <f>IF($G$10=1,REFERENCE!F55,REFERENCE!G55)</f>
        <v>1</v>
      </c>
      <c r="F52" s="154"/>
      <c r="G52" s="194"/>
      <c r="H52" s="284"/>
      <c r="I52" s="103">
        <f>IF(F52="NA",E52,0)</f>
        <v>0</v>
      </c>
      <c r="J52" s="73"/>
    </row>
    <row r="53" spans="2:10" s="72" customFormat="1" x14ac:dyDescent="0.3">
      <c r="B53" s="397"/>
      <c r="C53" s="74" t="str">
        <f>REFERENCE!B56</f>
        <v>Surface Regularity Test (International Roughness Index, IRI)</v>
      </c>
      <c r="D53" s="369"/>
      <c r="E53" s="165">
        <f>IF($G$10=1,REFERENCE!F56,REFERENCE!G56)</f>
        <v>1</v>
      </c>
      <c r="F53" s="154"/>
      <c r="G53" s="194"/>
      <c r="H53" s="284"/>
      <c r="I53" s="103">
        <f>IF(F53="NA",E53,0)</f>
        <v>0</v>
      </c>
      <c r="J53" s="73"/>
    </row>
    <row r="54" spans="2:10" s="72" customFormat="1" ht="16.5" customHeight="1" x14ac:dyDescent="0.3">
      <c r="B54" s="110" t="str">
        <f>REFERENCE!A57</f>
        <v>PT 2</v>
      </c>
      <c r="C54" s="383" t="str">
        <f>REFERENCE!B57</f>
        <v>PERMEABLE PAVEMENT</v>
      </c>
      <c r="D54" s="383"/>
      <c r="E54" s="180">
        <f>IF(VERIFICATION!$G$10=1,(MIN(REFERENCE!F57,(SUM(E55:E57))-I54)),MIN(REFERENCE!G57,(SUM(E55:E57))-I54))</f>
        <v>3</v>
      </c>
      <c r="F54" s="115">
        <f>MIN(E54,SUM(F55:F57))</f>
        <v>0</v>
      </c>
      <c r="G54" s="195">
        <f>MIN($E$54,SUM(G55:G57))</f>
        <v>0</v>
      </c>
      <c r="H54" s="193"/>
      <c r="I54" s="105">
        <f>SUM(I55:I57)</f>
        <v>0</v>
      </c>
      <c r="J54" s="73"/>
    </row>
    <row r="55" spans="2:10" s="72" customFormat="1" ht="33" x14ac:dyDescent="0.3">
      <c r="B55" s="372"/>
      <c r="C55" s="74" t="str">
        <f>REFERENCE!B58</f>
        <v>Use of permeable (porous) pavement mix design with higher range of air void (18 -25%)</v>
      </c>
      <c r="D55" s="369" t="s">
        <v>16</v>
      </c>
      <c r="E55" s="165">
        <f>IF($G$10=1,REFERENCE!F58,REFERENCE!G58)</f>
        <v>1</v>
      </c>
      <c r="F55" s="154"/>
      <c r="G55" s="194"/>
      <c r="H55" s="284"/>
      <c r="I55" s="103">
        <f>IF(F55="NA",E55,0)</f>
        <v>0</v>
      </c>
      <c r="J55" s="73"/>
    </row>
    <row r="56" spans="2:10" s="72" customFormat="1" ht="33" x14ac:dyDescent="0.3">
      <c r="B56" s="372"/>
      <c r="C56" s="74" t="str">
        <f>REFERENCE!B59</f>
        <v>Pavement crossfall 2.5% and min unpaved shoulder to drain gradient 0.7%-4%</v>
      </c>
      <c r="D56" s="369"/>
      <c r="E56" s="165">
        <f>IF($G$10=1,REFERENCE!F59,REFERENCE!G59)</f>
        <v>1</v>
      </c>
      <c r="F56" s="154"/>
      <c r="G56" s="194"/>
      <c r="H56" s="284"/>
      <c r="I56" s="103">
        <f>IF(F56="NA",E56,0)</f>
        <v>0</v>
      </c>
      <c r="J56" s="73"/>
    </row>
    <row r="57" spans="2:10" s="72" customFormat="1" ht="49.5" x14ac:dyDescent="0.3">
      <c r="B57" s="372"/>
      <c r="C57" s="74" t="str">
        <f>REFERENCE!B60</f>
        <v>Drainability of porous asphalt wearing course having a minimum thickness of 50mm shall not be less than 10 litre/minute through a discharge area of 54cm2</v>
      </c>
      <c r="D57" s="369"/>
      <c r="E57" s="165">
        <f>IF($G$10=1,REFERENCE!F60,REFERENCE!G60)</f>
        <v>1</v>
      </c>
      <c r="F57" s="154"/>
      <c r="G57" s="194"/>
      <c r="H57" s="284"/>
      <c r="I57" s="103">
        <f>IF(F57="NA",E57,0)</f>
        <v>0</v>
      </c>
      <c r="J57" s="73"/>
    </row>
    <row r="58" spans="2:10" s="72" customFormat="1" x14ac:dyDescent="0.3">
      <c r="B58" s="110" t="str">
        <f>REFERENCE!A61</f>
        <v>PT 3</v>
      </c>
      <c r="C58" s="383" t="str">
        <f>REFERENCE!B61</f>
        <v>PAVEMENT PERFORMANCE TRACKING</v>
      </c>
      <c r="D58" s="383"/>
      <c r="E58" s="180">
        <f>IF(VERIFICATION!$G$10=1,(MIN(REFERENCE!F61,(SUM(E59))-I58)),MIN(REFERENCE!G61,(SUM(E59))-I58))</f>
        <v>2</v>
      </c>
      <c r="F58" s="115">
        <f>MIN(E58,SUM(F59))</f>
        <v>0</v>
      </c>
      <c r="G58" s="195">
        <f>MIN($E$58,SUM(G59))</f>
        <v>0</v>
      </c>
      <c r="H58" s="193"/>
      <c r="I58" s="105">
        <f>I59</f>
        <v>0</v>
      </c>
      <c r="J58" s="73"/>
    </row>
    <row r="59" spans="2:10" s="72" customFormat="1" ht="237" customHeight="1" x14ac:dyDescent="0.3">
      <c r="B59" s="211"/>
      <c r="C59" s="74" t="str">
        <f>REFERENCE!B62</f>
        <v>Use a process that allows construction quality measurements and long-term pavement performance measurements to be spatially located and correlated to one another
i. Construction quality measurements must be spatially located such that the location of the quality measurement is known
ii. Pavement condition measurements must be taken at least every 2 3 years (To be confirm) and must be spatially located to a specific portion of roadway or location within roadway
iii. An operational system, computer based or otherwise that is capable of storing construction quality measurements, pavement condition measurement and their spatial locations
iv. The designated system must be demonstrated in operation, be capable of updates and have written plans for its maintenance in perpetuity</v>
      </c>
      <c r="D59" s="210" t="s">
        <v>66</v>
      </c>
      <c r="E59" s="165">
        <f>IF($G$10=1,REFERENCE!F62,REFERENCE!G62)</f>
        <v>2</v>
      </c>
      <c r="F59" s="154"/>
      <c r="G59" s="194"/>
      <c r="H59" s="157"/>
      <c r="I59" s="103">
        <f>IF(F59="NA",E59,0)</f>
        <v>0</v>
      </c>
      <c r="J59" s="73"/>
    </row>
    <row r="60" spans="2:10" s="72" customFormat="1" x14ac:dyDescent="0.3">
      <c r="B60" s="110" t="s">
        <v>67</v>
      </c>
      <c r="C60" s="383" t="s">
        <v>68</v>
      </c>
      <c r="D60" s="383"/>
      <c r="E60" s="180">
        <f>IF(VERIFICATION!$G$10=1,(MIN(REFERENCE!F63,(SUM(E61:E64))-I60)),MIN(REFERENCE!G63,(SUM(E61:E64))-I60))</f>
        <v>4</v>
      </c>
      <c r="F60" s="115">
        <f>MIN(E60,SUM(F61:F64))</f>
        <v>0</v>
      </c>
      <c r="G60" s="195">
        <f>MIN($E$60,SUM(G61:G64))</f>
        <v>0</v>
      </c>
      <c r="H60" s="193"/>
      <c r="I60" s="105">
        <f>SUM(I61:I64)</f>
        <v>0</v>
      </c>
      <c r="J60" s="73"/>
    </row>
    <row r="61" spans="2:10" s="72" customFormat="1" ht="33" x14ac:dyDescent="0.3">
      <c r="B61" s="348"/>
      <c r="C61" s="74" t="str">
        <f>REFERENCE!B64</f>
        <v>Meet the requirements of Arahan Teknik Jalan 5/85 (Pindaan 2013): Manual for the structural design of flexible pavement</v>
      </c>
      <c r="D61" s="369" t="s">
        <v>16</v>
      </c>
      <c r="E61" s="165">
        <f>IF($G$10=1,REFERENCE!F64,REFERENCE!G64)</f>
        <v>1</v>
      </c>
      <c r="F61" s="154"/>
      <c r="G61" s="194"/>
      <c r="H61" s="284"/>
      <c r="I61" s="103">
        <f>IF(F61="NA",E61,0)</f>
        <v>0</v>
      </c>
      <c r="J61" s="73"/>
    </row>
    <row r="62" spans="2:10" s="72" customFormat="1" ht="49.5" x14ac:dyDescent="0.3">
      <c r="B62" s="348"/>
      <c r="C62" s="74" t="str">
        <f>REFERENCE!B65</f>
        <v>Pavement design is in accordance with a design procedure that is formally recognized, adopted and documented by the agency</v>
      </c>
      <c r="D62" s="369"/>
      <c r="E62" s="165">
        <f>IF($G$10=1,REFERENCE!F65,REFERENCE!G65)</f>
        <v>1</v>
      </c>
      <c r="F62" s="154"/>
      <c r="G62" s="194"/>
      <c r="H62" s="284"/>
      <c r="I62" s="103">
        <f>IF(F62="NA",E62,0)</f>
        <v>0</v>
      </c>
      <c r="J62" s="73"/>
    </row>
    <row r="63" spans="2:10" s="72" customFormat="1" ht="49.5" x14ac:dyDescent="0.3">
      <c r="B63" s="348"/>
      <c r="C63" s="74" t="str">
        <f>REFERENCE!B66</f>
        <v>Drainability surface runoff by providing scupper drain with hinge grating or equivalent to  ensure no debris blockage and maintainability</v>
      </c>
      <c r="D63" s="369"/>
      <c r="E63" s="165">
        <f>IF($G$10=1,REFERENCE!F66,REFERENCE!G66)</f>
        <v>1</v>
      </c>
      <c r="F63" s="154"/>
      <c r="G63" s="194"/>
      <c r="H63" s="284"/>
      <c r="I63" s="103">
        <f>IF(F63="NA",E63,0)</f>
        <v>0</v>
      </c>
      <c r="J63" s="73"/>
    </row>
    <row r="64" spans="2:10" s="72" customFormat="1" ht="82.5" x14ac:dyDescent="0.3">
      <c r="B64" s="348"/>
      <c r="C64" s="74" t="str">
        <f>REFERENCE!B67</f>
        <v>Rigid Pavement &gt; 40 years design life
OR
Flexible Pavement &gt; 20 Years  design life
OR
To strengthen road based using soil stabilizer method</v>
      </c>
      <c r="D64" s="369"/>
      <c r="E64" s="165">
        <f>IF($G$10=1,REFERENCE!F67,REFERENCE!G67)</f>
        <v>2</v>
      </c>
      <c r="F64" s="154"/>
      <c r="G64" s="194"/>
      <c r="H64" s="284"/>
      <c r="I64" s="103">
        <f>IF(F64="NA",E64,0)</f>
        <v>0</v>
      </c>
      <c r="J64" s="73"/>
    </row>
    <row r="65" spans="2:10" s="72" customFormat="1" ht="16.5" customHeight="1" thickBot="1" x14ac:dyDescent="0.35">
      <c r="B65" s="394" t="s">
        <v>199</v>
      </c>
      <c r="C65" s="395"/>
      <c r="D65" s="396"/>
      <c r="E65" s="243">
        <f t="shared" ref="E65:G65" si="4">E48+E54+E58+E60</f>
        <v>12</v>
      </c>
      <c r="F65" s="244">
        <f t="shared" si="4"/>
        <v>0</v>
      </c>
      <c r="G65" s="245">
        <f t="shared" si="4"/>
        <v>0</v>
      </c>
      <c r="H65" s="246"/>
      <c r="I65" s="103"/>
      <c r="J65" s="73"/>
    </row>
    <row r="66" spans="2:10" s="72" customFormat="1" ht="16.5" customHeight="1" x14ac:dyDescent="0.3">
      <c r="B66" s="109" t="str">
        <f>REFERENCE!A69</f>
        <v>EW</v>
      </c>
      <c r="C66" s="379" t="str">
        <f>REFERENCE!B69</f>
        <v>ENVIRONMENT &amp; WATER</v>
      </c>
      <c r="D66" s="380"/>
      <c r="E66" s="380"/>
      <c r="F66" s="380"/>
      <c r="G66" s="380"/>
      <c r="H66" s="381"/>
      <c r="I66" s="103"/>
      <c r="J66" s="73"/>
    </row>
    <row r="67" spans="2:10" s="72" customFormat="1" ht="16.5" customHeight="1" x14ac:dyDescent="0.3">
      <c r="B67" s="110" t="str">
        <f>REFERENCE!A70</f>
        <v>EW 1</v>
      </c>
      <c r="C67" s="383" t="str">
        <f>REFERENCE!B70</f>
        <v>ENVIRONMENTAL MANAGEMENT SYSTEM</v>
      </c>
      <c r="D67" s="383"/>
      <c r="E67" s="180">
        <f>IF(VERIFICATION!$G$10=1,(MIN(REFERENCE!F70,(SUM(E68))-I67)),MIN(REFERENCE!G70,(SUM(E68))-I67))</f>
        <v>3</v>
      </c>
      <c r="F67" s="115">
        <f>MIN(E67,SUM(F68))</f>
        <v>0</v>
      </c>
      <c r="G67" s="195">
        <f>MIN($E$67,SUM(G68))</f>
        <v>0</v>
      </c>
      <c r="H67" s="193"/>
      <c r="I67" s="105">
        <f>I68</f>
        <v>0</v>
      </c>
      <c r="J67" s="73"/>
    </row>
    <row r="68" spans="2:10" s="72" customFormat="1" ht="49.5" x14ac:dyDescent="0.3">
      <c r="B68" s="211"/>
      <c r="C68" s="74" t="str">
        <f>REFERENCE!B71</f>
        <v>Provision of EPW in contract  (Design Stage) 
ISO 14001:2004 certification for main contractor (Verification stage)</v>
      </c>
      <c r="D68" s="212" t="s">
        <v>39</v>
      </c>
      <c r="E68" s="165">
        <f>IF($G$10=1,REFERENCE!F71,REFERENCE!G71)</f>
        <v>3</v>
      </c>
      <c r="F68" s="154"/>
      <c r="G68" s="194"/>
      <c r="H68" s="157"/>
      <c r="I68" s="103">
        <f>IF(F68="NA",E68,0)</f>
        <v>0</v>
      </c>
      <c r="J68" s="73"/>
    </row>
    <row r="69" spans="2:10" s="72" customFormat="1" ht="16.5" customHeight="1" x14ac:dyDescent="0.3">
      <c r="B69" s="114" t="s">
        <v>74</v>
      </c>
      <c r="C69" s="383" t="s">
        <v>75</v>
      </c>
      <c r="D69" s="383"/>
      <c r="E69" s="180">
        <f>IF(VERIFICATION!$G$10=1,(MIN(REFERENCE!F72,(SUM(E70:E71))-I69)),MIN(REFERENCE!G72,(SUM(E70:E71))-I69))</f>
        <v>2</v>
      </c>
      <c r="F69" s="115">
        <f>MIN(E69,SUM(F70:F71))</f>
        <v>0</v>
      </c>
      <c r="G69" s="195">
        <f>MIN($E$69,SUM(G70:G71))</f>
        <v>0</v>
      </c>
      <c r="H69" s="193"/>
      <c r="I69" s="105">
        <f>SUM(I70:I71)</f>
        <v>0</v>
      </c>
      <c r="J69" s="73"/>
    </row>
    <row r="70" spans="2:10" s="72" customFormat="1" ht="132" x14ac:dyDescent="0.3">
      <c r="B70" s="211"/>
      <c r="C70" s="77" t="s">
        <v>76</v>
      </c>
      <c r="D70" s="384" t="s">
        <v>77</v>
      </c>
      <c r="E70" s="165">
        <f>IF($G$10=1,REFERENCE!F73,REFERENCE!G73)</f>
        <v>1</v>
      </c>
      <c r="F70" s="154"/>
      <c r="G70" s="194"/>
      <c r="H70" s="270"/>
      <c r="I70" s="103">
        <f>IF(F70="NA",E70,0)</f>
        <v>0</v>
      </c>
      <c r="J70" s="73"/>
    </row>
    <row r="71" spans="2:10" s="72" customFormat="1" ht="115.5" x14ac:dyDescent="0.3">
      <c r="B71" s="200"/>
      <c r="C71" s="265" t="str">
        <f>REFERENCE!B74</f>
        <v>Develop a stormwater management plan for the site using stormwater best management practices (BMP) for water quality control in conformance to the Stormwater Management Manual for Malaysia (MSMA) and EMS ISO 14001:2004. Demonstrate that the planned BMPs to conform to all applicable 5% above minimum water quality standards set by MSMA and EMS ISO 14001: 2004</v>
      </c>
      <c r="D71" s="300"/>
      <c r="E71" s="266">
        <f>IF($G$10=1,REFERENCE!F74,REFERENCE!G74)</f>
        <v>1</v>
      </c>
      <c r="F71" s="203"/>
      <c r="G71" s="267"/>
      <c r="H71" s="382"/>
      <c r="I71" s="103">
        <f>IF(F71="NA",E71,0)</f>
        <v>0</v>
      </c>
      <c r="J71" s="73"/>
    </row>
    <row r="72" spans="2:10" s="72" customFormat="1" ht="16.5" customHeight="1" thickBot="1" x14ac:dyDescent="0.35">
      <c r="B72" s="394" t="s">
        <v>198</v>
      </c>
      <c r="C72" s="395"/>
      <c r="D72" s="395"/>
      <c r="E72" s="243">
        <f t="shared" ref="E72:G72" si="5">E67+E69</f>
        <v>5</v>
      </c>
      <c r="F72" s="243">
        <f t="shared" si="5"/>
        <v>0</v>
      </c>
      <c r="G72" s="243">
        <f t="shared" si="5"/>
        <v>0</v>
      </c>
      <c r="H72" s="269"/>
      <c r="I72" s="103"/>
      <c r="J72" s="73"/>
    </row>
    <row r="73" spans="2:10" s="72" customFormat="1" ht="16.5" customHeight="1" x14ac:dyDescent="0.3">
      <c r="B73" s="213" t="str">
        <f>REFERENCE!A76</f>
        <v>AE</v>
      </c>
      <c r="C73" s="398" t="str">
        <f>REFERENCE!B76</f>
        <v>ACCESS &amp; EQUITY</v>
      </c>
      <c r="D73" s="399"/>
      <c r="E73" s="399"/>
      <c r="F73" s="399"/>
      <c r="G73" s="399"/>
      <c r="H73" s="268"/>
      <c r="I73" s="103"/>
      <c r="J73" s="73"/>
    </row>
    <row r="74" spans="2:10" s="72" customFormat="1" ht="16.5" customHeight="1" x14ac:dyDescent="0.3">
      <c r="B74" s="110" t="str">
        <f>REFERENCE!A77</f>
        <v>AE 1</v>
      </c>
      <c r="C74" s="383" t="str">
        <f>REFERENCE!B77</f>
        <v>SAFETY AUDIT</v>
      </c>
      <c r="D74" s="383"/>
      <c r="E74" s="180">
        <f>IF(VERIFICATION!$G$10=1,(MIN(REFERENCE!F77,(SUM(E75:E78))-I74)),MIN(REFERENCE!G77,(SUM(E75:E78))-I74))</f>
        <v>5</v>
      </c>
      <c r="F74" s="115">
        <f>MIN(E74,SUM(F75:F78))</f>
        <v>0</v>
      </c>
      <c r="G74" s="195">
        <f>MIN($E$74,SUM(G75:G78))</f>
        <v>0</v>
      </c>
      <c r="H74" s="193"/>
      <c r="I74" s="105">
        <f>SUM(I75:I78)</f>
        <v>0</v>
      </c>
      <c r="J74" s="73"/>
    </row>
    <row r="75" spans="2:10" s="72" customFormat="1" x14ac:dyDescent="0.3">
      <c r="B75" s="348"/>
      <c r="C75" s="74" t="str">
        <f>REFERENCE!B78</f>
        <v>Road Safety Audit (During Design Stage)</v>
      </c>
      <c r="D75" s="369" t="s">
        <v>16</v>
      </c>
      <c r="E75" s="165">
        <f>IF($G$10=1,REFERENCE!F78,REFERENCE!G78)</f>
        <v>3</v>
      </c>
      <c r="F75" s="154"/>
      <c r="G75" s="194"/>
      <c r="H75" s="270"/>
      <c r="I75" s="103">
        <f>IF(F75="NA",E75,0)</f>
        <v>0</v>
      </c>
      <c r="J75" s="73"/>
    </row>
    <row r="76" spans="2:10" s="72" customFormat="1" x14ac:dyDescent="0.3">
      <c r="B76" s="348"/>
      <c r="C76" s="74" t="str">
        <f>REFERENCE!B79</f>
        <v>Road Safety Audit (Construction Stage)</v>
      </c>
      <c r="D76" s="369"/>
      <c r="E76" s="165">
        <f>IF($G$10=1,REFERENCE!F79,REFERENCE!G79)</f>
        <v>3</v>
      </c>
      <c r="F76" s="154"/>
      <c r="G76" s="194"/>
      <c r="H76" s="270"/>
      <c r="I76" s="103">
        <f>IF(F76="NA",E76,0)</f>
        <v>0</v>
      </c>
      <c r="J76" s="73"/>
    </row>
    <row r="77" spans="2:10" s="72" customFormat="1" ht="33" x14ac:dyDescent="0.3">
      <c r="B77" s="348"/>
      <c r="C77" s="74" t="str">
        <f>REFERENCE!B80</f>
        <v>Additional Audit For Traffic Management Safety Report During Construction</v>
      </c>
      <c r="D77" s="369"/>
      <c r="E77" s="165">
        <f>IF($G$10=1,REFERENCE!F80,REFERENCE!G80)</f>
        <v>1</v>
      </c>
      <c r="F77" s="154"/>
      <c r="G77" s="194"/>
      <c r="H77" s="270"/>
      <c r="I77" s="103">
        <f>IF(F77="NA",E77,0)</f>
        <v>0</v>
      </c>
      <c r="J77" s="73"/>
    </row>
    <row r="78" spans="2:10" s="72" customFormat="1" x14ac:dyDescent="0.3">
      <c r="B78" s="348"/>
      <c r="C78" s="74" t="str">
        <f>REFERENCE!B81</f>
        <v>Road Safety Audit (Operational Stage)</v>
      </c>
      <c r="D78" s="210" t="s">
        <v>24</v>
      </c>
      <c r="E78" s="165">
        <f>IF($G$10=1,REFERENCE!F81,REFERENCE!G81)</f>
        <v>1</v>
      </c>
      <c r="F78" s="154"/>
      <c r="G78" s="194"/>
      <c r="H78" s="270"/>
      <c r="I78" s="103">
        <f>IF(F78="NA",E78,0)</f>
        <v>0</v>
      </c>
      <c r="J78" s="73"/>
    </row>
    <row r="79" spans="2:10" s="72" customFormat="1" ht="16.5" customHeight="1" thickBot="1" x14ac:dyDescent="0.35">
      <c r="B79" s="394" t="s">
        <v>197</v>
      </c>
      <c r="C79" s="395"/>
      <c r="D79" s="395"/>
      <c r="E79" s="243">
        <f t="shared" ref="E79:G79" si="6">E74</f>
        <v>5</v>
      </c>
      <c r="F79" s="244">
        <f t="shared" si="6"/>
        <v>0</v>
      </c>
      <c r="G79" s="245">
        <f t="shared" si="6"/>
        <v>0</v>
      </c>
      <c r="H79" s="246"/>
      <c r="I79" s="103"/>
      <c r="J79" s="73"/>
    </row>
    <row r="80" spans="2:10" s="72" customFormat="1" ht="16.5" customHeight="1" x14ac:dyDescent="0.3">
      <c r="B80" s="109" t="str">
        <f>REFERENCE!A83</f>
        <v>CA</v>
      </c>
      <c r="C80" s="280" t="str">
        <f>REFERENCE!B83</f>
        <v>CONSTRUCTION ACTIVITY</v>
      </c>
      <c r="D80" s="281"/>
      <c r="E80" s="281"/>
      <c r="F80" s="281"/>
      <c r="G80" s="281"/>
      <c r="H80" s="282"/>
      <c r="I80" s="103"/>
      <c r="J80" s="73"/>
    </row>
    <row r="81" spans="2:10" s="72" customFormat="1" ht="16.5" customHeight="1" x14ac:dyDescent="0.3">
      <c r="B81" s="110" t="str">
        <f>REFERENCE!A84</f>
        <v>CA 1</v>
      </c>
      <c r="C81" s="383" t="str">
        <f>REFERENCE!B84</f>
        <v>REQUIREMENT FOR ROAD WORKS DESIGN</v>
      </c>
      <c r="D81" s="383"/>
      <c r="E81" s="180">
        <f>IF(VERIFICATION!$G$10=1,(MIN(REFERENCE!F84,(SUM(E82))-I81)),MIN(REFERENCE!G84,(SUM(E82))-I81))</f>
        <v>3</v>
      </c>
      <c r="F81" s="115">
        <f>MIN(E81,SUM(F82))</f>
        <v>0</v>
      </c>
      <c r="G81" s="195">
        <f>MIN($E$81,SUM(G82))</f>
        <v>0</v>
      </c>
      <c r="H81" s="193"/>
      <c r="I81" s="105">
        <f>SUM(I82)</f>
        <v>0</v>
      </c>
      <c r="J81" s="192"/>
    </row>
    <row r="82" spans="2:10" s="72" customFormat="1" ht="33" x14ac:dyDescent="0.3">
      <c r="B82" s="200"/>
      <c r="C82" s="74" t="str">
        <f>REFERENCE!B85</f>
        <v>MS ISO 9001: 2008 or (latest version) certification for main contractor</v>
      </c>
      <c r="D82" s="212" t="s">
        <v>16</v>
      </c>
      <c r="E82" s="165">
        <f>IF($G$10=1,REFERENCE!F85,REFERENCE!G85)</f>
        <v>3</v>
      </c>
      <c r="F82" s="154"/>
      <c r="G82" s="194"/>
      <c r="H82" s="157"/>
      <c r="I82" s="103">
        <f>IF(F82="NA",E82,0)</f>
        <v>0</v>
      </c>
      <c r="J82" s="192"/>
    </row>
    <row r="83" spans="2:10" s="72" customFormat="1" ht="16.5" customHeight="1" x14ac:dyDescent="0.3">
      <c r="B83" s="110" t="str">
        <f>REFERENCE!A86</f>
        <v>CA 2</v>
      </c>
      <c r="C83" s="383" t="str">
        <f>REFERENCE!B86</f>
        <v>OCCUPATIONAL HEALTH AND SAFETY MANAGEMENT SYSTEM</v>
      </c>
      <c r="D83" s="383"/>
      <c r="E83" s="180">
        <f>IF(VERIFICATION!$G$10=1,(MIN(REFERENCE!F86,(SUM(E84:E85))-I83)),MIN(REFERENCE!G86,(SUM(E84:E85))-I83))</f>
        <v>3</v>
      </c>
      <c r="F83" s="115">
        <f>MIN(E83,SUM(F84:F85))</f>
        <v>0</v>
      </c>
      <c r="G83" s="195">
        <f>MIN($E$83,SUM(G84:G85))</f>
        <v>0</v>
      </c>
      <c r="H83" s="193"/>
      <c r="I83" s="105">
        <f>SUM(I84:I85)</f>
        <v>0</v>
      </c>
      <c r="J83" s="192"/>
    </row>
    <row r="84" spans="2:10" s="72" customFormat="1" ht="33" x14ac:dyDescent="0.3">
      <c r="B84" s="298"/>
      <c r="C84" s="74" t="str">
        <f>REFERENCE!B87</f>
        <v>OHSAS 18001:2007 or (latest version) certification for main contractor</v>
      </c>
      <c r="D84" s="300" t="s">
        <v>16</v>
      </c>
      <c r="E84" s="165">
        <f>IF($G$10=1,REFERENCE!F87,REFERENCE!G87)</f>
        <v>2</v>
      </c>
      <c r="F84" s="154"/>
      <c r="G84" s="194"/>
      <c r="H84" s="270"/>
      <c r="I84" s="103">
        <f>IF(F84="NA",E84,0)</f>
        <v>0</v>
      </c>
      <c r="J84" s="192"/>
    </row>
    <row r="85" spans="2:10" s="72" customFormat="1" ht="33" x14ac:dyDescent="0.3">
      <c r="B85" s="299"/>
      <c r="C85" s="74" t="str">
        <f>REFERENCE!B88</f>
        <v>To provide site safety and health officer with certification by DOSH</v>
      </c>
      <c r="D85" s="301"/>
      <c r="E85" s="165">
        <f>IF($G$10=1,REFERENCE!F88,REFERENCE!G88)</f>
        <v>1</v>
      </c>
      <c r="F85" s="154"/>
      <c r="G85" s="194"/>
      <c r="H85" s="270"/>
      <c r="I85" s="103">
        <f>IF(F85="NA",E85,0)</f>
        <v>0</v>
      </c>
      <c r="J85" s="192"/>
    </row>
    <row r="86" spans="2:10" s="72" customFormat="1" ht="16.5" customHeight="1" x14ac:dyDescent="0.3">
      <c r="B86" s="110" t="str">
        <f>REFERENCE!A89</f>
        <v>CA 3</v>
      </c>
      <c r="C86" s="383" t="str">
        <f>REFERENCE!B89</f>
        <v>CONSTRUCTION WASTE MANAGEMENT PLAN</v>
      </c>
      <c r="D86" s="383"/>
      <c r="E86" s="180">
        <f>IF(VERIFICATION!$G$10=1,(MIN(REFERENCE!F89,(SUM(E87:E90))-I86)),MIN(REFERENCE!G89,(SUM(E87:E90))-I86))</f>
        <v>4</v>
      </c>
      <c r="F86" s="115">
        <f>MIN(E86,SUM(F87:F90))</f>
        <v>0</v>
      </c>
      <c r="G86" s="195">
        <f>MIN($E$86,SUM(G87:G90))</f>
        <v>0</v>
      </c>
      <c r="H86" s="193"/>
      <c r="I86" s="105">
        <f>SUM(I87:I90)</f>
        <v>0</v>
      </c>
      <c r="J86" s="192"/>
    </row>
    <row r="87" spans="2:10" s="72" customFormat="1" ht="49.5" x14ac:dyDescent="0.3">
      <c r="B87" s="302"/>
      <c r="C87" s="74" t="str">
        <f>REFERENCE!B90</f>
        <v>Create, establish, implement and maintain a formal construction waste management plan during road construction</v>
      </c>
      <c r="D87" s="300" t="s">
        <v>39</v>
      </c>
      <c r="E87" s="165">
        <f>IF($G$10=1,REFERENCE!F90,REFERENCE!G90)</f>
        <v>2</v>
      </c>
      <c r="F87" s="154"/>
      <c r="G87" s="194"/>
      <c r="H87" s="270"/>
      <c r="I87" s="103">
        <f>IF(F87="NA",E87,0)</f>
        <v>0</v>
      </c>
      <c r="J87" s="73"/>
    </row>
    <row r="88" spans="2:10" s="72" customFormat="1" x14ac:dyDescent="0.3">
      <c r="B88" s="303"/>
      <c r="C88" s="74" t="str">
        <f>REFERENCE!B91</f>
        <v>Provision of Waste Management Plan in the contract (BQ)</v>
      </c>
      <c r="D88" s="316"/>
      <c r="E88" s="165">
        <f>IF($G$10=1,REFERENCE!F91,REFERENCE!G91)</f>
        <v>2</v>
      </c>
      <c r="F88" s="154"/>
      <c r="G88" s="194"/>
      <c r="H88" s="270"/>
      <c r="I88" s="103">
        <f>IF(F88="NA",E88,0)</f>
        <v>0</v>
      </c>
      <c r="J88" s="73"/>
    </row>
    <row r="89" spans="2:10" s="72" customFormat="1" ht="33" x14ac:dyDescent="0.3">
      <c r="B89" s="303"/>
      <c r="C89" s="74" t="str">
        <f>REFERENCE!B92</f>
        <v>Provide a designated location to segregate construction waste on-site</v>
      </c>
      <c r="D89" s="316"/>
      <c r="E89" s="165">
        <f>IF($G$10=1,REFERENCE!F92,REFERENCE!G92)</f>
        <v>1</v>
      </c>
      <c r="F89" s="154"/>
      <c r="G89" s="194"/>
      <c r="H89" s="270"/>
      <c r="I89" s="103">
        <f>IF(F89="NA",E89,0)</f>
        <v>0</v>
      </c>
      <c r="J89" s="73"/>
    </row>
    <row r="90" spans="2:10" s="72" customFormat="1" ht="33" x14ac:dyDescent="0.3">
      <c r="B90" s="344"/>
      <c r="C90" s="74" t="str">
        <f>REFERENCE!B93</f>
        <v xml:space="preserve">Appoint the licensed contractor(s) to collect the construction waste </v>
      </c>
      <c r="D90" s="301"/>
      <c r="E90" s="165">
        <f>IF($G$10=1,REFERENCE!F93,REFERENCE!G93)</f>
        <v>1</v>
      </c>
      <c r="F90" s="154"/>
      <c r="G90" s="194"/>
      <c r="H90" s="270"/>
      <c r="I90" s="103">
        <f>IF(F90="NA",E90,0)</f>
        <v>0</v>
      </c>
      <c r="J90" s="73"/>
    </row>
    <row r="91" spans="2:10" s="72" customFormat="1" ht="16.5" customHeight="1" x14ac:dyDescent="0.3">
      <c r="B91" s="110" t="str">
        <f>REFERENCE!A94</f>
        <v>CA 4</v>
      </c>
      <c r="C91" s="383" t="str">
        <f>REFERENCE!B94</f>
        <v>TRAFFIC MANAGEMENT PLAN</v>
      </c>
      <c r="D91" s="383"/>
      <c r="E91" s="180">
        <f>IF(VERIFICATION!$G$10=1,(MIN(REFERENCE!F94,(SUM(E92:E94))-I91)),MIN(REFERENCE!G94,(SUM(E92:E94))-I91))</f>
        <v>4</v>
      </c>
      <c r="F91" s="115">
        <f>MIN(E91,SUM(F92:F94))</f>
        <v>0</v>
      </c>
      <c r="G91" s="195">
        <f>MIN($E$91,SUM(G92:G94))</f>
        <v>0</v>
      </c>
      <c r="H91" s="193"/>
      <c r="I91" s="105">
        <f>SUM(I92:I94)</f>
        <v>0</v>
      </c>
      <c r="J91" s="73"/>
    </row>
    <row r="92" spans="2:10" s="72" customFormat="1" ht="33" customHeight="1" x14ac:dyDescent="0.3">
      <c r="B92" s="366"/>
      <c r="C92" s="74" t="str">
        <f>REFERENCE!B95</f>
        <v>Create, establish and implement a formal traffic management plan during Design and road construction stage</v>
      </c>
      <c r="D92" s="317" t="s">
        <v>16</v>
      </c>
      <c r="E92" s="165">
        <f>IF($G$10=1,REFERENCE!F95,REFERENCE!G95)</f>
        <v>2</v>
      </c>
      <c r="F92" s="154"/>
      <c r="G92" s="194"/>
      <c r="H92" s="270"/>
      <c r="I92" s="103">
        <f>IF(F92="NA",E92,0)</f>
        <v>0</v>
      </c>
      <c r="J92" s="73"/>
    </row>
    <row r="93" spans="2:10" s="72" customFormat="1" ht="33" x14ac:dyDescent="0.3">
      <c r="B93" s="367"/>
      <c r="C93" s="74" t="str">
        <f>REFERENCE!B96</f>
        <v>Provision of Traffic Management Officer in the contract document (BQ)</v>
      </c>
      <c r="D93" s="318"/>
      <c r="E93" s="165">
        <f>IF($G$10=1,REFERENCE!F96,REFERENCE!G96)</f>
        <v>1</v>
      </c>
      <c r="F93" s="154"/>
      <c r="G93" s="194"/>
      <c r="H93" s="270"/>
      <c r="I93" s="103">
        <f>IF(F93="NA",E93,0)</f>
        <v>0</v>
      </c>
      <c r="J93" s="73"/>
    </row>
    <row r="94" spans="2:10" s="72" customFormat="1" ht="33" x14ac:dyDescent="0.3">
      <c r="B94" s="368"/>
      <c r="C94" s="74" t="str">
        <f>REFERENCE!B97</f>
        <v>Provision of third party auditor for Traffic Management Plan (TMP)</v>
      </c>
      <c r="D94" s="319"/>
      <c r="E94" s="165">
        <f>IF($G$10=1,REFERENCE!F97,REFERENCE!G97)</f>
        <v>1</v>
      </c>
      <c r="F94" s="154"/>
      <c r="G94" s="194"/>
      <c r="H94" s="270"/>
      <c r="I94" s="103">
        <f>IF(F94="NA",E94,0)</f>
        <v>0</v>
      </c>
      <c r="J94" s="73"/>
    </row>
    <row r="95" spans="2:10" s="72" customFormat="1" ht="16.5" customHeight="1" x14ac:dyDescent="0.3">
      <c r="B95" s="110" t="str">
        <f>REFERENCE!A98</f>
        <v>CA 5</v>
      </c>
      <c r="C95" s="383" t="str">
        <f>REFERENCE!B98</f>
        <v xml:space="preserve">SITE ROUTINE MAINTENANCE PLAN </v>
      </c>
      <c r="D95" s="383"/>
      <c r="E95" s="180">
        <f>IF(VERIFICATION!$G$10=1,(MIN(REFERENCE!F98,(SUM(E96))-I95)),MIN(REFERENCE!G98,(SUM(E96))-I95))</f>
        <v>2</v>
      </c>
      <c r="F95" s="115">
        <f>MIN(E95,SUM(F96))</f>
        <v>0</v>
      </c>
      <c r="G95" s="195">
        <f>MIN($E$95,SUM(G96))</f>
        <v>0</v>
      </c>
      <c r="H95" s="193"/>
      <c r="I95" s="105">
        <f>SUM(I96)</f>
        <v>0</v>
      </c>
      <c r="J95" s="192"/>
    </row>
    <row r="96" spans="2:10" s="72" customFormat="1" ht="33" x14ac:dyDescent="0.3">
      <c r="B96" s="200"/>
      <c r="C96" s="74" t="str">
        <f>REFERENCE!B99</f>
        <v xml:space="preserve">Create, establish, implement routine maintenanace for road project </v>
      </c>
      <c r="D96" s="212" t="s">
        <v>16</v>
      </c>
      <c r="E96" s="165">
        <f>IF($G$10=1,REFERENCE!F99,REFERENCE!G99)</f>
        <v>2</v>
      </c>
      <c r="F96" s="154"/>
      <c r="G96" s="194"/>
      <c r="H96" s="232"/>
      <c r="I96" s="103">
        <f>IF(F96="NA",E96,0)</f>
        <v>0</v>
      </c>
      <c r="J96" s="192"/>
    </row>
    <row r="97" spans="2:10" s="72" customFormat="1" ht="16.5" customHeight="1" x14ac:dyDescent="0.3">
      <c r="B97" s="110" t="str">
        <f>REFERENCE!A100</f>
        <v>CA 6</v>
      </c>
      <c r="C97" s="383" t="str">
        <f>REFERENCE!B100</f>
        <v>HOUSEKEEPING</v>
      </c>
      <c r="D97" s="383"/>
      <c r="E97" s="180">
        <f>IF(VERIFICATION!$G$10=1,(MIN(REFERENCE!F100,(SUM(E98))-I97)),MIN(REFERENCE!G100,(SUM(E98))-I97))</f>
        <v>2</v>
      </c>
      <c r="F97" s="115">
        <f>MIN(E97,SUM(F98))</f>
        <v>0</v>
      </c>
      <c r="G97" s="195">
        <f>MIN($E$97,SUM(G98))</f>
        <v>0</v>
      </c>
      <c r="H97" s="193"/>
      <c r="I97" s="105">
        <f>SUM(I98)</f>
        <v>0</v>
      </c>
      <c r="J97" s="192"/>
    </row>
    <row r="98" spans="2:10" s="72" customFormat="1" ht="66" x14ac:dyDescent="0.3">
      <c r="B98" s="200"/>
      <c r="C98" s="74" t="str">
        <f>REFERENCE!B101</f>
        <v xml:space="preserve">Provision Housekeeping implementation in the contract document/ BQ
OR
Establish and implement housekeeping during construction </v>
      </c>
      <c r="D98" s="212" t="s">
        <v>16</v>
      </c>
      <c r="E98" s="165">
        <f>IF($G$10=1,REFERENCE!F101,REFERENCE!G101)</f>
        <v>2</v>
      </c>
      <c r="F98" s="154"/>
      <c r="G98" s="194"/>
      <c r="H98" s="232"/>
      <c r="I98" s="103">
        <f>IF(F98="NA",E98,0)</f>
        <v>0</v>
      </c>
      <c r="J98" s="192"/>
    </row>
    <row r="99" spans="2:10" s="72" customFormat="1" ht="16.5" customHeight="1" x14ac:dyDescent="0.3">
      <c r="B99" s="110" t="str">
        <f>REFERENCE!A102</f>
        <v>CA 7</v>
      </c>
      <c r="C99" s="383" t="str">
        <f>REFERENCE!B102</f>
        <v>CONSTRUCTION SUSTAINABILITY</v>
      </c>
      <c r="D99" s="383"/>
      <c r="E99" s="180">
        <f>IF(VERIFICATION!$G$10=1,(MIN(REFERENCE!F102,(SUM(E100:E102))-I99)),MIN(REFERENCE!G102,(SUM(E100:E102))-I99))</f>
        <v>4</v>
      </c>
      <c r="F99" s="115">
        <f>MIN(E99,SUM(F100:F102))</f>
        <v>0</v>
      </c>
      <c r="G99" s="195">
        <f>MIN($E$99,SUM(G100:G102))</f>
        <v>0</v>
      </c>
      <c r="H99" s="193"/>
      <c r="I99" s="105">
        <f>SUM(I100:I102)</f>
        <v>0</v>
      </c>
      <c r="J99" s="192"/>
    </row>
    <row r="100" spans="2:10" s="72" customFormat="1" ht="16.5" customHeight="1" x14ac:dyDescent="0.3">
      <c r="B100" s="372"/>
      <c r="C100" s="74" t="str">
        <f>REFERENCE!B103</f>
        <v>Perform scheduled maintenance of construction machineries</v>
      </c>
      <c r="D100" s="384" t="s">
        <v>16</v>
      </c>
      <c r="E100" s="165">
        <f>IF($G$10=1,REFERENCE!F103,REFERENCE!G103)</f>
        <v>2</v>
      </c>
      <c r="F100" s="154"/>
      <c r="G100" s="194"/>
      <c r="H100" s="270"/>
      <c r="I100" s="103">
        <f>IF(F100="NA",E100,0)</f>
        <v>0</v>
      </c>
      <c r="J100" s="192"/>
    </row>
    <row r="101" spans="2:10" s="72" customFormat="1" ht="33" x14ac:dyDescent="0.3">
      <c r="B101" s="372"/>
      <c r="C101" s="74" t="str">
        <f>REFERENCE!B104</f>
        <v>Use high performance machineries with low fuel consumption and low air emission</v>
      </c>
      <c r="D101" s="384"/>
      <c r="E101" s="165">
        <f>IF($G$10=1,REFERENCE!F104,REFERENCE!G104)</f>
        <v>2</v>
      </c>
      <c r="F101" s="154"/>
      <c r="G101" s="194"/>
      <c r="H101" s="270"/>
      <c r="I101" s="103">
        <f>IF(F101="NA",E101,0)</f>
        <v>0</v>
      </c>
      <c r="J101" s="192"/>
    </row>
    <row r="102" spans="2:10" s="72" customFormat="1" ht="33" x14ac:dyDescent="0.3">
      <c r="B102" s="372"/>
      <c r="C102" s="74" t="str">
        <f>REFERENCE!B105</f>
        <v>Provision of ESCP and Environmental Monitoring Report (EMR) – (eg. Water/ Air/ Noise Quality ) in the contract</v>
      </c>
      <c r="D102" s="384"/>
      <c r="E102" s="165">
        <f>IF($G$10=1,REFERENCE!F105,REFERENCE!G105)</f>
        <v>2</v>
      </c>
      <c r="F102" s="154"/>
      <c r="G102" s="194"/>
      <c r="H102" s="270"/>
      <c r="I102" s="103">
        <f>IF(F102="NA",E102,0)</f>
        <v>0</v>
      </c>
      <c r="J102" s="192"/>
    </row>
    <row r="103" spans="2:10" s="72" customFormat="1" ht="16.5" customHeight="1" thickBot="1" x14ac:dyDescent="0.35">
      <c r="B103" s="394" t="s">
        <v>196</v>
      </c>
      <c r="C103" s="395"/>
      <c r="D103" s="396"/>
      <c r="E103" s="243">
        <f t="shared" ref="E103:G103" si="7">E81+E83+E86+E91+E95+E97+E99</f>
        <v>22</v>
      </c>
      <c r="F103" s="244">
        <f t="shared" si="7"/>
        <v>0</v>
      </c>
      <c r="G103" s="245">
        <f t="shared" si="7"/>
        <v>0</v>
      </c>
      <c r="H103" s="246"/>
      <c r="I103" s="103"/>
      <c r="J103" s="192"/>
    </row>
    <row r="104" spans="2:10" s="72" customFormat="1" ht="16.5" customHeight="1" x14ac:dyDescent="0.3">
      <c r="B104" s="109" t="str">
        <f>REFERENCE!A107</f>
        <v>MR</v>
      </c>
      <c r="C104" s="376" t="str">
        <f>REFERENCE!B107</f>
        <v>MATERIAL &amp; RESOURCES</v>
      </c>
      <c r="D104" s="377"/>
      <c r="E104" s="377"/>
      <c r="F104" s="377"/>
      <c r="G104" s="377"/>
      <c r="H104" s="378"/>
      <c r="I104" s="103"/>
      <c r="J104" s="192"/>
    </row>
    <row r="105" spans="2:10" s="72" customFormat="1" ht="16.5" customHeight="1" x14ac:dyDescent="0.3">
      <c r="B105" s="110" t="str">
        <f>REFERENCE!A108</f>
        <v>MR 1</v>
      </c>
      <c r="C105" s="383" t="str">
        <f>REFERENCE!B108</f>
        <v>MATERIAL REUSE</v>
      </c>
      <c r="D105" s="383"/>
      <c r="E105" s="180">
        <f>IF(VERIFICATION!$G$10=1,(MIN(REFERENCE!F108,(SUM(E106:E110))-I105)),MIN(REFERENCE!G108,(SUM(E106:E110))-I105))</f>
        <v>5</v>
      </c>
      <c r="F105" s="115">
        <f>MIN(E105,SUM(F106:F110))</f>
        <v>0</v>
      </c>
      <c r="G105" s="195">
        <f>MIN($E$105,SUM(G106:G110))</f>
        <v>0</v>
      </c>
      <c r="H105" s="193"/>
      <c r="I105" s="105">
        <f>SUM(I106:I110)</f>
        <v>0</v>
      </c>
      <c r="J105" s="73"/>
    </row>
    <row r="106" spans="2:10" s="72" customFormat="1" ht="33" x14ac:dyDescent="0.3">
      <c r="B106" s="302"/>
      <c r="C106" s="74" t="str">
        <f>REFERENCE!B109</f>
        <v>Reuse at a minimum 30% of existing pavement materials by estimated volume</v>
      </c>
      <c r="D106" s="384" t="s">
        <v>16</v>
      </c>
      <c r="E106" s="165">
        <f>IF($G$10=1,REFERENCE!F109,REFERENCE!G109)</f>
        <v>2</v>
      </c>
      <c r="F106" s="154"/>
      <c r="G106" s="194"/>
      <c r="H106" s="270"/>
      <c r="I106" s="103">
        <f>IF(F106="NA",E106,0)</f>
        <v>0</v>
      </c>
      <c r="J106" s="73"/>
    </row>
    <row r="107" spans="2:10" s="72" customFormat="1" x14ac:dyDescent="0.3">
      <c r="B107" s="303"/>
      <c r="C107" s="74" t="str">
        <f>REFERENCE!B110</f>
        <v xml:space="preserve">Reuse of existing material other than pavement materials </v>
      </c>
      <c r="D107" s="384"/>
      <c r="E107" s="165">
        <f>IF($G$10=1,REFERENCE!F110,REFERENCE!G110)</f>
        <v>1</v>
      </c>
      <c r="F107" s="154"/>
      <c r="G107" s="194"/>
      <c r="H107" s="270"/>
      <c r="I107" s="103">
        <f>IF(F107="NA",E107,0)</f>
        <v>0</v>
      </c>
      <c r="J107" s="73"/>
    </row>
    <row r="108" spans="2:10" s="72" customFormat="1" x14ac:dyDescent="0.3">
      <c r="B108" s="303"/>
      <c r="C108" s="74" t="str">
        <f>REFERENCE!B111</f>
        <v>Earthwork balance</v>
      </c>
      <c r="D108" s="384"/>
      <c r="E108" s="165">
        <f>IF($G$10=1,REFERENCE!F111,REFERENCE!G111)</f>
        <v>1</v>
      </c>
      <c r="F108" s="154"/>
      <c r="G108" s="194"/>
      <c r="H108" s="270"/>
      <c r="I108" s="103">
        <f>IF(F108="NA",E108,0)</f>
        <v>0</v>
      </c>
      <c r="J108" s="73"/>
    </row>
    <row r="109" spans="2:10" s="72" customFormat="1" ht="33" x14ac:dyDescent="0.3">
      <c r="B109" s="303"/>
      <c r="C109" s="74" t="str">
        <f>REFERENCE!B112</f>
        <v>Fiber Roll Netting using biodegradable material at site for erosion control (eg. Wooden dust, coconut fiber)</v>
      </c>
      <c r="D109" s="384"/>
      <c r="E109" s="165">
        <f>IF($G$10=1,REFERENCE!F112,REFERENCE!G112)</f>
        <v>1</v>
      </c>
      <c r="F109" s="154"/>
      <c r="G109" s="194"/>
      <c r="H109" s="270"/>
      <c r="I109" s="103">
        <f>IF(F109="NA",E109,0)</f>
        <v>0</v>
      </c>
      <c r="J109" s="73"/>
    </row>
    <row r="110" spans="2:10" s="72" customFormat="1" ht="33" x14ac:dyDescent="0.3">
      <c r="B110" s="344"/>
      <c r="C110" s="74" t="str">
        <f>REFERENCE!B113</f>
        <v>To use reusable formwork for structure (eg: steel/ fiber formwork)</v>
      </c>
      <c r="D110" s="384"/>
      <c r="E110" s="165">
        <f>IF($G$10=1,REFERENCE!F113,REFERENCE!G113)</f>
        <v>1</v>
      </c>
      <c r="F110" s="154"/>
      <c r="G110" s="194"/>
      <c r="H110" s="270"/>
      <c r="I110" s="103">
        <f>IF(F110="NA",E110,0)</f>
        <v>0</v>
      </c>
      <c r="J110" s="73"/>
    </row>
    <row r="111" spans="2:10" s="72" customFormat="1" ht="16.5" customHeight="1" x14ac:dyDescent="0.3">
      <c r="B111" s="110" t="str">
        <f>REFERENCE!A114</f>
        <v>MR 2</v>
      </c>
      <c r="C111" s="383" t="str">
        <f>REFERENCE!B114</f>
        <v xml:space="preserve">GREEN PRODUCT </v>
      </c>
      <c r="D111" s="383"/>
      <c r="E111" s="180">
        <f>IF(VERIFICATION!$G$10=1,(MIN(REFERENCE!F114,(SUM(E112:E115))-I111)),MIN(REFERENCE!G114,(SUM(E112:E115))-I111))</f>
        <v>4</v>
      </c>
      <c r="F111" s="115">
        <f>MIN(E111,SUM(F112:F115))</f>
        <v>0</v>
      </c>
      <c r="G111" s="195">
        <f>MIN($E$111,SUM(G112))</f>
        <v>0</v>
      </c>
      <c r="H111" s="193"/>
      <c r="I111" s="105">
        <f>SUM(I112:I115)</f>
        <v>0</v>
      </c>
      <c r="J111" s="73"/>
    </row>
    <row r="112" spans="2:10" s="72" customFormat="1" ht="16.5" customHeight="1" x14ac:dyDescent="0.3">
      <c r="B112" s="302"/>
      <c r="C112" s="74" t="str">
        <f>REFERENCE!B115</f>
        <v>Green Products Scoring System (GPSS) of 70% - 100%</v>
      </c>
      <c r="D112" s="384" t="s">
        <v>39</v>
      </c>
      <c r="E112" s="165">
        <f>IF($G$10=1,REFERENCE!F115,REFERENCE!G115)</f>
        <v>4</v>
      </c>
      <c r="F112" s="300"/>
      <c r="G112" s="313"/>
      <c r="H112" s="283"/>
      <c r="I112" s="103">
        <f>IF(F112="NA",E112,0)</f>
        <v>0</v>
      </c>
      <c r="J112" s="73"/>
    </row>
    <row r="113" spans="2:10" s="72" customFormat="1" ht="16.5" customHeight="1" x14ac:dyDescent="0.3">
      <c r="B113" s="303"/>
      <c r="C113" s="74" t="str">
        <f>REFERENCE!B116</f>
        <v>Green Products Scoring System (GPSS) of 50% - 69%</v>
      </c>
      <c r="D113" s="384"/>
      <c r="E113" s="165">
        <f>IF($G$10=1,REFERENCE!F116,REFERENCE!G116)</f>
        <v>3</v>
      </c>
      <c r="F113" s="316"/>
      <c r="G113" s="314"/>
      <c r="H113" s="283"/>
      <c r="I113" s="103">
        <f>IF(F113="NA",E113,0)</f>
        <v>0</v>
      </c>
      <c r="J113" s="73"/>
    </row>
    <row r="114" spans="2:10" s="72" customFormat="1" ht="16.5" customHeight="1" x14ac:dyDescent="0.3">
      <c r="B114" s="303"/>
      <c r="C114" s="74" t="str">
        <f>REFERENCE!B117</f>
        <v>Green Products Scoring System (GPSS) of 40% - 49%</v>
      </c>
      <c r="D114" s="384"/>
      <c r="E114" s="165">
        <f>IF($G$10=1,REFERENCE!F117,REFERENCE!G117)</f>
        <v>2</v>
      </c>
      <c r="F114" s="316"/>
      <c r="G114" s="314"/>
      <c r="H114" s="283"/>
      <c r="I114" s="103">
        <f>IF(F114="NA",E114,0)</f>
        <v>0</v>
      </c>
      <c r="J114" s="73"/>
    </row>
    <row r="115" spans="2:10" s="72" customFormat="1" x14ac:dyDescent="0.3">
      <c r="B115" s="344"/>
      <c r="C115" s="74" t="str">
        <f>REFERENCE!B118</f>
        <v>Use Green Product Scoring System (GPSS)</v>
      </c>
      <c r="D115" s="384"/>
      <c r="E115" s="165">
        <f>IF($G$10=1,REFERENCE!F118,REFERENCE!G118)</f>
        <v>1</v>
      </c>
      <c r="F115" s="301"/>
      <c r="G115" s="315"/>
      <c r="H115" s="283"/>
      <c r="I115" s="103">
        <f>IF(F115="NA",E115,0)</f>
        <v>0</v>
      </c>
      <c r="J115" s="73"/>
    </row>
    <row r="116" spans="2:10" s="72" customFormat="1" ht="16.5" customHeight="1" x14ac:dyDescent="0.3">
      <c r="B116" s="110" t="str">
        <f>REFERENCE!A119</f>
        <v>MR 3</v>
      </c>
      <c r="C116" s="383" t="str">
        <f>REFERENCE!B119</f>
        <v>ROAD INVENTORIES</v>
      </c>
      <c r="D116" s="383"/>
      <c r="E116" s="180">
        <f>IF(VERIFICATION!$G$10=1,(MIN(REFERENCE!F119,(SUM(E117:E118))-I116)),MIN(REFERENCE!G119,(SUM(E117:E118))-I116))</f>
        <v>1</v>
      </c>
      <c r="F116" s="115">
        <f>MIN(E116,SUM(F117:F118))</f>
        <v>0</v>
      </c>
      <c r="G116" s="195">
        <f>MIN($E$116,SUM(G117:G118))</f>
        <v>0</v>
      </c>
      <c r="H116" s="193"/>
      <c r="I116" s="105">
        <f>SUM(I117:I118)</f>
        <v>0</v>
      </c>
      <c r="J116" s="73"/>
    </row>
    <row r="117" spans="2:10" s="72" customFormat="1" ht="33" x14ac:dyDescent="0.3">
      <c r="B117" s="330"/>
      <c r="C117" s="74" t="str">
        <f>REFERENCE!B120</f>
        <v>Provide updated master inventory of road asset / warranty of material/product after completion of road works</v>
      </c>
      <c r="D117" s="384" t="s">
        <v>24</v>
      </c>
      <c r="E117" s="165">
        <f>IF($G$10=1,REFERENCE!F120,REFERENCE!G120)</f>
        <v>1</v>
      </c>
      <c r="F117" s="154"/>
      <c r="G117" s="194"/>
      <c r="H117" s="270"/>
      <c r="I117" s="103">
        <f>IF(F117="NA",E117,0)</f>
        <v>0</v>
      </c>
      <c r="J117" s="73"/>
    </row>
    <row r="118" spans="2:10" s="72" customFormat="1" ht="33" x14ac:dyDescent="0.3">
      <c r="B118" s="331"/>
      <c r="C118" s="74" t="str">
        <f>REFERENCE!B121</f>
        <v xml:space="preserve">Provide established master inventory of  road asset / warranty of material/product of existing road </v>
      </c>
      <c r="D118" s="384"/>
      <c r="E118" s="165" t="str">
        <f>IF($G$10=1,REFERENCE!F121,REFERENCE!G121)</f>
        <v>NA</v>
      </c>
      <c r="F118" s="165" t="str">
        <f>IF(E118="NA","NA","")</f>
        <v>NA</v>
      </c>
      <c r="G118" s="227" t="str">
        <f>IF(E118="NA","NA","")</f>
        <v>NA</v>
      </c>
      <c r="H118" s="270"/>
      <c r="I118" s="103" t="str">
        <f>IF(F118="NA",E118,0)</f>
        <v>NA</v>
      </c>
      <c r="J118" s="192"/>
    </row>
    <row r="119" spans="2:10" s="72" customFormat="1" ht="16.5" customHeight="1" x14ac:dyDescent="0.3">
      <c r="B119" s="110" t="str">
        <f>REFERENCE!A122</f>
        <v>MR 4</v>
      </c>
      <c r="C119" s="383" t="str">
        <f>REFERENCE!B122</f>
        <v>EFFICIENT ROAD LIGHTINGS</v>
      </c>
      <c r="D119" s="383"/>
      <c r="E119" s="180">
        <f>IF(VERIFICATION!$G$10=1,(MIN(REFERENCE!F122,(SUM(E120))-I119)),MIN(REFERENCE!G122,(SUM(E120))-I119))</f>
        <v>1</v>
      </c>
      <c r="F119" s="115">
        <f>MIN(E119,SUM(F120))</f>
        <v>0</v>
      </c>
      <c r="G119" s="195">
        <f>MIN($E$119,SUM(G120))</f>
        <v>0</v>
      </c>
      <c r="H119" s="193"/>
      <c r="I119" s="105">
        <f>SUM(I120)</f>
        <v>0</v>
      </c>
      <c r="J119" s="192"/>
    </row>
    <row r="120" spans="2:10" s="72" customFormat="1" ht="49.5" x14ac:dyDescent="0.3">
      <c r="B120" s="78"/>
      <c r="C120" s="74" t="str">
        <f>REFERENCE!B123</f>
        <v>All systems should be designed to use energy efficient road lightings, while complying to standard and specification for road lightings (eg. MS 825 part 1:2007)</v>
      </c>
      <c r="D120" s="212" t="s">
        <v>133</v>
      </c>
      <c r="E120" s="165">
        <f>IF($G$10=1,REFERENCE!F123,REFERENCE!G123)</f>
        <v>1</v>
      </c>
      <c r="F120" s="154"/>
      <c r="G120" s="194"/>
      <c r="H120" s="157"/>
      <c r="I120" s="103">
        <f>IF(F120="NA",E120,0)</f>
        <v>0</v>
      </c>
      <c r="J120" s="192"/>
    </row>
    <row r="121" spans="2:10" s="72" customFormat="1" ht="16.5" customHeight="1" x14ac:dyDescent="0.3">
      <c r="B121" s="400" t="s">
        <v>195</v>
      </c>
      <c r="C121" s="401"/>
      <c r="D121" s="402"/>
      <c r="E121" s="256">
        <f>E105+E111+E116+E119</f>
        <v>11</v>
      </c>
      <c r="F121" s="257">
        <f>F105+F111+F116+F119</f>
        <v>0</v>
      </c>
      <c r="G121" s="258">
        <f>G119+G116+G111+G105</f>
        <v>0</v>
      </c>
      <c r="H121" s="259"/>
      <c r="I121" s="103"/>
      <c r="J121" s="192"/>
    </row>
    <row r="122" spans="2:10" s="72" customFormat="1" ht="16.5" customHeight="1" thickBot="1" x14ac:dyDescent="0.35">
      <c r="B122" s="403" t="s">
        <v>134</v>
      </c>
      <c r="C122" s="404"/>
      <c r="D122" s="404"/>
      <c r="E122" s="247">
        <f t="shared" ref="E122:F122" si="8">E121+E103+E79+E65+E46</f>
        <v>66</v>
      </c>
      <c r="F122" s="248">
        <f t="shared" si="8"/>
        <v>0</v>
      </c>
      <c r="G122" s="249">
        <f>G121+G103+G79+G65+G46</f>
        <v>0</v>
      </c>
      <c r="H122" s="250"/>
      <c r="I122" s="103"/>
      <c r="J122" s="192"/>
    </row>
    <row r="123" spans="2:10" s="72" customFormat="1" ht="16.5" customHeight="1" x14ac:dyDescent="0.3">
      <c r="B123" s="109" t="str">
        <f>REFERENCE!A126</f>
        <v>EC</v>
      </c>
      <c r="C123" s="376" t="str">
        <f>REFERENCE!B126</f>
        <v>ELECTIVE CRITERIAS</v>
      </c>
      <c r="D123" s="377"/>
      <c r="E123" s="377"/>
      <c r="F123" s="377"/>
      <c r="G123" s="377"/>
      <c r="H123" s="378"/>
      <c r="I123" s="103"/>
      <c r="J123" s="192"/>
    </row>
    <row r="124" spans="2:10" s="72" customFormat="1" ht="16.5" customHeight="1" x14ac:dyDescent="0.3">
      <c r="B124" s="110" t="str">
        <f>REFERENCE!A127</f>
        <v>SM 5 - EC</v>
      </c>
      <c r="C124" s="383" t="str">
        <f>REFERENCE!B127</f>
        <v>SERVICES FOR DISABLED USERS</v>
      </c>
      <c r="D124" s="383"/>
      <c r="E124" s="180">
        <f>IF(VERIFICATION!$G$10=1,(MIN(REFERENCE!F127,(SUM(E125:E127))-I124)),MIN(REFERENCE!G127,(SUM(E125:E127))-I124))</f>
        <v>3</v>
      </c>
      <c r="F124" s="115">
        <f>MIN(E124,SUM(F125:F127))</f>
        <v>0</v>
      </c>
      <c r="G124" s="195">
        <f>MIN($E$124,SUM(G125:G127))</f>
        <v>0</v>
      </c>
      <c r="H124" s="193"/>
      <c r="I124" s="105">
        <f>SUM(I125:I127)</f>
        <v>0</v>
      </c>
      <c r="J124" s="73"/>
    </row>
    <row r="125" spans="2:10" s="72" customFormat="1" ht="15.75" customHeight="1" x14ac:dyDescent="0.3">
      <c r="B125" s="79"/>
      <c r="C125" s="74" t="str">
        <f>REFERENCE!B128</f>
        <v>Crossing for disabled users with noise making devices installed</v>
      </c>
      <c r="D125" s="212" t="s">
        <v>16</v>
      </c>
      <c r="E125" s="165">
        <f>IF($G$10=1,REFERENCE!F128,REFERENCE!G128)</f>
        <v>1</v>
      </c>
      <c r="F125" s="154"/>
      <c r="G125" s="194"/>
      <c r="H125" s="270"/>
      <c r="I125" s="103">
        <f>IF(F125="NA",E125,0)</f>
        <v>0</v>
      </c>
      <c r="J125" s="73"/>
    </row>
    <row r="126" spans="2:10" s="72" customFormat="1" ht="33" x14ac:dyDescent="0.3">
      <c r="B126" s="79"/>
      <c r="C126" s="74" t="str">
        <f>REFERENCE!B129</f>
        <v>Walkway access for disabled users by providing sidewalks sloped for easy access</v>
      </c>
      <c r="D126" s="212" t="s">
        <v>16</v>
      </c>
      <c r="E126" s="165">
        <f>IF($G$10=1,REFERENCE!F129,REFERENCE!G129)</f>
        <v>1</v>
      </c>
      <c r="F126" s="154"/>
      <c r="G126" s="194"/>
      <c r="H126" s="270"/>
      <c r="I126" s="103">
        <f>IF(F126="NA",E126,0)</f>
        <v>0</v>
      </c>
      <c r="J126" s="73"/>
    </row>
    <row r="127" spans="2:10" s="72" customFormat="1" ht="33" x14ac:dyDescent="0.3">
      <c r="B127" s="79"/>
      <c r="C127" s="74" t="str">
        <f>REFERENCE!B130</f>
        <v>Tac tile on the pedestrian pathway and access for disabled users</v>
      </c>
      <c r="D127" s="212" t="s">
        <v>16</v>
      </c>
      <c r="E127" s="165">
        <f>IF($G$10=1,REFERENCE!F130,REFERENCE!G130)</f>
        <v>1</v>
      </c>
      <c r="F127" s="154"/>
      <c r="G127" s="194"/>
      <c r="H127" s="270"/>
      <c r="I127" s="103">
        <f>IF(F127="NA",E127,0)</f>
        <v>0</v>
      </c>
      <c r="J127" s="73"/>
    </row>
    <row r="128" spans="2:10" s="72" customFormat="1" ht="16.5" customHeight="1" x14ac:dyDescent="0.3">
      <c r="B128" s="110" t="str">
        <f>REFERENCE!A131</f>
        <v>SM 6 - EC</v>
      </c>
      <c r="C128" s="383" t="str">
        <f>REFERENCE!B131</f>
        <v>NOISE CONTROL</v>
      </c>
      <c r="D128" s="383"/>
      <c r="E128" s="180">
        <f>IF(VERIFICATION!$G$10=1,(MIN(REFERENCE!F131,(SUM(E129:E131))-I128)),MIN(REFERENCE!G131,(SUM(E129:E131))-I128))</f>
        <v>2</v>
      </c>
      <c r="F128" s="115">
        <f>MIN(E128,SUM(F129:F131))</f>
        <v>0</v>
      </c>
      <c r="G128" s="195">
        <f>MIN($E$128,SUM(G129:G131))</f>
        <v>0</v>
      </c>
      <c r="H128" s="193"/>
      <c r="I128" s="105">
        <f>SUM(I129:I131)</f>
        <v>0</v>
      </c>
      <c r="J128" s="73"/>
    </row>
    <row r="129" spans="2:10" s="72" customFormat="1" x14ac:dyDescent="0.3">
      <c r="B129" s="298"/>
      <c r="C129" s="74" t="str">
        <f>REFERENCE!B132</f>
        <v>The pavement mix design  by using quiet pavement</v>
      </c>
      <c r="D129" s="212" t="s">
        <v>16</v>
      </c>
      <c r="E129" s="165">
        <f>IF($G$10=1,REFERENCE!F132,REFERENCE!G132)</f>
        <v>2</v>
      </c>
      <c r="F129" s="154"/>
      <c r="G129" s="194"/>
      <c r="H129" s="270"/>
      <c r="I129" s="103">
        <f>IF(F129="NA",E129,0)</f>
        <v>0</v>
      </c>
      <c r="J129" s="73"/>
    </row>
    <row r="130" spans="2:10" s="72" customFormat="1" ht="49.5" x14ac:dyDescent="0.3">
      <c r="B130" s="329"/>
      <c r="C130" s="74" t="str">
        <f>REFERENCE!B133</f>
        <v>Noise barrier shall be provided in sensitive areas such as housing situated beside busy roads or highways, schools and hospitals</v>
      </c>
      <c r="D130" s="212" t="s">
        <v>16</v>
      </c>
      <c r="E130" s="165">
        <f>IF($G$10=1,REFERENCE!F133,REFERENCE!G133)</f>
        <v>2</v>
      </c>
      <c r="F130" s="154"/>
      <c r="G130" s="194"/>
      <c r="H130" s="270"/>
      <c r="I130" s="103">
        <f>IF(F130="NA",E130,0)</f>
        <v>0</v>
      </c>
      <c r="J130" s="73"/>
    </row>
    <row r="131" spans="2:10" s="72" customFormat="1" x14ac:dyDescent="0.3">
      <c r="B131" s="299"/>
      <c r="C131" s="74" t="str">
        <f>REFERENCE!B134</f>
        <v xml:space="preserve">Buffer Zone </v>
      </c>
      <c r="D131" s="212" t="s">
        <v>16</v>
      </c>
      <c r="E131" s="165">
        <f>IF($G$10=1,REFERENCE!F134,REFERENCE!G134)</f>
        <v>2</v>
      </c>
      <c r="F131" s="154"/>
      <c r="G131" s="194"/>
      <c r="H131" s="270"/>
      <c r="I131" s="103">
        <f>IF(F131="NA",E131,0)</f>
        <v>0</v>
      </c>
      <c r="J131" s="73"/>
    </row>
    <row r="132" spans="2:10" s="72" customFormat="1" ht="16.5" customHeight="1" x14ac:dyDescent="0.3">
      <c r="B132" s="110" t="str">
        <f>REFERENCE!A135</f>
        <v>EW 3 - EC</v>
      </c>
      <c r="C132" s="383" t="str">
        <f>REFERENCE!B135</f>
        <v>ECOLOGICAL CONNECTIVITY</v>
      </c>
      <c r="D132" s="383"/>
      <c r="E132" s="180">
        <f>IF(VERIFICATION!$G$10=1,(MIN(REFERENCE!F135,(SUM(E133))-I132)),MIN(REFERENCE!G135,(SUM(E133))-I132))</f>
        <v>5</v>
      </c>
      <c r="F132" s="115">
        <f>MIN(E132,SUM(F133))</f>
        <v>0</v>
      </c>
      <c r="G132" s="195">
        <f>MIN($E$132,SUM(G133))</f>
        <v>0</v>
      </c>
      <c r="H132" s="193"/>
      <c r="I132" s="105">
        <f>SUM(I133)</f>
        <v>0</v>
      </c>
      <c r="J132" s="73"/>
    </row>
    <row r="133" spans="2:10" s="72" customFormat="1" ht="82.5" x14ac:dyDescent="0.3">
      <c r="B133" s="200"/>
      <c r="C133" s="74" t="str">
        <f>REFERENCE!B136</f>
        <v>Provide dedicated wildlife crossing structures and protective fencing as determined by Environmental Impact Assessment (EIA) report 
OR
Provide sound barrier at sensitive area for wildlife</v>
      </c>
      <c r="D133" s="212" t="s">
        <v>16</v>
      </c>
      <c r="E133" s="165">
        <f>IF($G$10=1,REFERENCE!F136,REFERENCE!G136)</f>
        <v>5</v>
      </c>
      <c r="F133" s="154"/>
      <c r="G133" s="194"/>
      <c r="H133" s="157"/>
      <c r="I133" s="103">
        <f>IF(F133="NA",E133,0)</f>
        <v>0</v>
      </c>
      <c r="J133" s="73"/>
    </row>
    <row r="134" spans="2:10" s="72" customFormat="1" ht="16.5" customHeight="1" x14ac:dyDescent="0.3">
      <c r="B134" s="110" t="str">
        <f>REFERENCE!A137</f>
        <v>AE 2 - EC</v>
      </c>
      <c r="C134" s="383" t="str">
        <f>REFERENCE!B137</f>
        <v>SCENIC VIEWS</v>
      </c>
      <c r="D134" s="383"/>
      <c r="E134" s="180">
        <f>IF(VERIFICATION!$G$10=1,(MIN(REFERENCE!F137,(SUM(E135))-I134)),MIN(REFERENCE!G137,(SUM(E135))-I134))</f>
        <v>2</v>
      </c>
      <c r="F134" s="115">
        <f>MIN(E134,SUM(F135))</f>
        <v>0</v>
      </c>
      <c r="G134" s="195">
        <f>MIN($E$134,SUM(G135))</f>
        <v>0</v>
      </c>
      <c r="H134" s="193"/>
      <c r="I134" s="105">
        <f>SUM(I135)</f>
        <v>0</v>
      </c>
      <c r="J134" s="73"/>
    </row>
    <row r="135" spans="2:10" s="72" customFormat="1" ht="33" x14ac:dyDescent="0.3">
      <c r="B135" s="209"/>
      <c r="C135" s="74" t="str">
        <f>REFERENCE!B138</f>
        <v>Provide designated parking area for road user to stop and experience the scenic views at strategic location.</v>
      </c>
      <c r="D135" s="210" t="s">
        <v>16</v>
      </c>
      <c r="E135" s="165">
        <f>IF($G$10=1,REFERENCE!F138,REFERENCE!G138)</f>
        <v>2</v>
      </c>
      <c r="F135" s="154"/>
      <c r="G135" s="194"/>
      <c r="H135" s="157"/>
      <c r="I135" s="103">
        <f>IF(F135="NA",E135,0)</f>
        <v>0</v>
      </c>
      <c r="J135" s="73"/>
    </row>
    <row r="136" spans="2:10" s="72" customFormat="1" ht="16.5" customHeight="1" x14ac:dyDescent="0.3">
      <c r="B136" s="110" t="str">
        <f>REFERENCE!A139</f>
        <v>AE 3 - EC</v>
      </c>
      <c r="C136" s="383" t="str">
        <f>REFERENCE!B139</f>
        <v>PEDESTRIAN ACCESS</v>
      </c>
      <c r="D136" s="383"/>
      <c r="E136" s="180">
        <f>IF(VERIFICATION!$G$10=1,(MIN(REFERENCE!F139,(SUM(E137:E140))-I136)),MIN(REFERENCE!G139,(SUM(E137:E140))-I136))</f>
        <v>5</v>
      </c>
      <c r="F136" s="115">
        <f>MIN(E136,SUM(F137:F140))</f>
        <v>0</v>
      </c>
      <c r="G136" s="195">
        <f>MIN($E$136,SUM(G137:G140))</f>
        <v>0</v>
      </c>
      <c r="H136" s="193"/>
      <c r="I136" s="105">
        <f>SUM(I137:I140)</f>
        <v>0</v>
      </c>
      <c r="J136" s="73"/>
    </row>
    <row r="137" spans="2:10" s="72" customFormat="1" ht="33" x14ac:dyDescent="0.3">
      <c r="B137" s="298"/>
      <c r="C137" s="74" t="str">
        <f>REFERENCE!B140</f>
        <v>Zebra Crossing or Signalised Pedestrian Crossing  and Refuge Island</v>
      </c>
      <c r="D137" s="369" t="s">
        <v>16</v>
      </c>
      <c r="E137" s="165">
        <f>IF($G$10=1,REFERENCE!F140,REFERENCE!G140)</f>
        <v>1</v>
      </c>
      <c r="F137" s="154"/>
      <c r="G137" s="194"/>
      <c r="H137" s="270"/>
      <c r="I137" s="103">
        <f>IF(F137="NA",E137,0)</f>
        <v>0</v>
      </c>
      <c r="J137" s="73"/>
    </row>
    <row r="138" spans="2:10" s="72" customFormat="1" x14ac:dyDescent="0.3">
      <c r="B138" s="329"/>
      <c r="C138" s="74" t="str">
        <f>REFERENCE!B141</f>
        <v>Overhead Pedestrian Bridge</v>
      </c>
      <c r="D138" s="369"/>
      <c r="E138" s="165">
        <f>IF($G$10=1,REFERENCE!F141,REFERENCE!G141)</f>
        <v>2</v>
      </c>
      <c r="F138" s="154"/>
      <c r="G138" s="194"/>
      <c r="H138" s="270"/>
      <c r="I138" s="103">
        <f>IF(F138="NA",E138,0)</f>
        <v>0</v>
      </c>
      <c r="J138" s="73"/>
    </row>
    <row r="139" spans="2:10" s="72" customFormat="1" x14ac:dyDescent="0.3">
      <c r="B139" s="329"/>
      <c r="C139" s="74" t="str">
        <f>REFERENCE!B142</f>
        <v>Sidewalk / Walkway and Raised Crosswalk</v>
      </c>
      <c r="D139" s="369"/>
      <c r="E139" s="165">
        <f>IF($G$10=1,REFERENCE!F142,REFERENCE!G142)</f>
        <v>1</v>
      </c>
      <c r="F139" s="154"/>
      <c r="G139" s="194"/>
      <c r="H139" s="270"/>
      <c r="I139" s="103">
        <f>IF(F139="NA",E139,0)</f>
        <v>0</v>
      </c>
      <c r="J139" s="73"/>
    </row>
    <row r="140" spans="2:10" s="72" customFormat="1" x14ac:dyDescent="0.3">
      <c r="B140" s="299"/>
      <c r="C140" s="74" t="str">
        <f>REFERENCE!B143</f>
        <v>Covered walkway</v>
      </c>
      <c r="D140" s="369"/>
      <c r="E140" s="165">
        <f>IF($G$10=1,REFERENCE!F143,REFERENCE!G143)</f>
        <v>1</v>
      </c>
      <c r="F140" s="154"/>
      <c r="G140" s="194"/>
      <c r="H140" s="270"/>
      <c r="I140" s="103">
        <f>IF(F140="NA",E140,0)</f>
        <v>0</v>
      </c>
      <c r="J140" s="73"/>
    </row>
    <row r="141" spans="2:10" s="72" customFormat="1" ht="16.5" customHeight="1" x14ac:dyDescent="0.3">
      <c r="B141" s="110" t="str">
        <f>REFERENCE!A144</f>
        <v>AE 4 - EC</v>
      </c>
      <c r="C141" s="383" t="str">
        <f>REFERENCE!B144</f>
        <v>MOTORCYCLE LANE</v>
      </c>
      <c r="D141" s="383"/>
      <c r="E141" s="180">
        <f>IF(VERIFICATION!$G$10=1,(MIN(REFERENCE!F144,(SUM(E142:E145))-I141)),MIN(REFERENCE!G144,(SUM(E142:E145))-I141))</f>
        <v>6</v>
      </c>
      <c r="F141" s="115">
        <f>MIN(E141,SUM(F142:F145))</f>
        <v>0</v>
      </c>
      <c r="G141" s="195">
        <f>MIN($E$141,SUM(G142:G145))</f>
        <v>0</v>
      </c>
      <c r="H141" s="193"/>
      <c r="I141" s="105">
        <f>SUM(I142:I145)</f>
        <v>0</v>
      </c>
      <c r="J141" s="73"/>
    </row>
    <row r="142" spans="2:10" s="72" customFormat="1" ht="33" x14ac:dyDescent="0.3">
      <c r="B142" s="348"/>
      <c r="C142" s="74" t="str">
        <f>REFERENCE!B145</f>
        <v>Paved shoulder, non-exclusive motorcycle lane and end treatment at junction</v>
      </c>
      <c r="D142" s="369" t="s">
        <v>16</v>
      </c>
      <c r="E142" s="165">
        <f>IF($G$10=1,REFERENCE!F145,REFERENCE!G145)</f>
        <v>1</v>
      </c>
      <c r="F142" s="154"/>
      <c r="G142" s="194"/>
      <c r="H142" s="270"/>
      <c r="I142" s="103">
        <f>IF(F142="NA",E142,0)</f>
        <v>0</v>
      </c>
      <c r="J142" s="73"/>
    </row>
    <row r="143" spans="2:10" s="72" customFormat="1" x14ac:dyDescent="0.3">
      <c r="B143" s="348"/>
      <c r="C143" s="74" t="str">
        <f>REFERENCE!B146</f>
        <v>Exclusive motorcycle lane</v>
      </c>
      <c r="D143" s="369"/>
      <c r="E143" s="165">
        <f>IF($G$10=1,REFERENCE!F146,REFERENCE!G146)</f>
        <v>2</v>
      </c>
      <c r="F143" s="154"/>
      <c r="G143" s="194"/>
      <c r="H143" s="270"/>
      <c r="I143" s="103">
        <f>IF(F143="NA",E143,0)</f>
        <v>0</v>
      </c>
      <c r="J143" s="73"/>
    </row>
    <row r="144" spans="2:10" s="72" customFormat="1" x14ac:dyDescent="0.3">
      <c r="B144" s="348"/>
      <c r="C144" s="74" t="str">
        <f>REFERENCE!B147</f>
        <v>Overhead motorcycle bridge</v>
      </c>
      <c r="D144" s="369"/>
      <c r="E144" s="165">
        <f>IF($G$10=1,REFERENCE!F147,REFERENCE!G147)</f>
        <v>2</v>
      </c>
      <c r="F144" s="154"/>
      <c r="G144" s="194"/>
      <c r="H144" s="270"/>
      <c r="I144" s="103">
        <f>IF(F144="NA",E144,0)</f>
        <v>0</v>
      </c>
      <c r="J144" s="73"/>
    </row>
    <row r="145" spans="2:10" s="72" customFormat="1" x14ac:dyDescent="0.3">
      <c r="B145" s="348"/>
      <c r="C145" s="74" t="str">
        <f>REFERENCE!B148</f>
        <v>Motorcycle shelter</v>
      </c>
      <c r="D145" s="369"/>
      <c r="E145" s="165">
        <f>IF($G$10=1,REFERENCE!F148,REFERENCE!G148)</f>
        <v>1</v>
      </c>
      <c r="F145" s="154"/>
      <c r="G145" s="194"/>
      <c r="H145" s="270"/>
      <c r="I145" s="103">
        <f>IF(F145="NA",E145,0)</f>
        <v>0</v>
      </c>
      <c r="J145" s="73"/>
    </row>
    <row r="146" spans="2:10" s="72" customFormat="1" ht="16.5" customHeight="1" x14ac:dyDescent="0.3">
      <c r="B146" s="110" t="str">
        <f>REFERENCE!A149</f>
        <v>AE 5 - EC</v>
      </c>
      <c r="C146" s="383" t="str">
        <f>REFERENCE!B149</f>
        <v>REST AREA</v>
      </c>
      <c r="D146" s="383"/>
      <c r="E146" s="180">
        <f>IF(VERIFICATION!$G$10=1,(MIN(REFERENCE!F149,(SUM(E147))-I146)),MIN(REFERENCE!G149,(SUM(E147))-I146))</f>
        <v>2</v>
      </c>
      <c r="F146" s="115">
        <f>MIN(E146,SUM(F147))</f>
        <v>0</v>
      </c>
      <c r="G146" s="195">
        <f>MIN($E$146,SUM(G147))</f>
        <v>0</v>
      </c>
      <c r="H146" s="193"/>
      <c r="I146" s="105">
        <f>SUM(I147)</f>
        <v>0</v>
      </c>
      <c r="J146" s="73"/>
    </row>
    <row r="147" spans="2:10" s="72" customFormat="1" ht="15.75" customHeight="1" x14ac:dyDescent="0.3">
      <c r="B147" s="209"/>
      <c r="C147" s="74" t="str">
        <f>REFERENCE!B150</f>
        <v xml:space="preserve">Provide or maintain existing rest area facilities along the road </v>
      </c>
      <c r="D147" s="210" t="s">
        <v>16</v>
      </c>
      <c r="E147" s="165">
        <f>IF($G$10=1,REFERENCE!F150,REFERENCE!G150)</f>
        <v>2</v>
      </c>
      <c r="F147" s="154"/>
      <c r="G147" s="194"/>
      <c r="H147" s="157"/>
      <c r="I147" s="103">
        <f>IF(F147="NA",E147,0)</f>
        <v>0</v>
      </c>
      <c r="J147" s="73"/>
    </row>
    <row r="148" spans="2:10" s="72" customFormat="1" ht="16.5" customHeight="1" x14ac:dyDescent="0.3">
      <c r="B148" s="110" t="str">
        <f>REFERENCE!A151</f>
        <v>AE 6 - EC</v>
      </c>
      <c r="C148" s="383" t="str">
        <f>REFERENCE!B151</f>
        <v>BICYCLE ASSESS</v>
      </c>
      <c r="D148" s="383"/>
      <c r="E148" s="180">
        <f>IF(VERIFICATION!$G$10=1,(MIN(REFERENCE!F151,(SUM(E149:E150))-I148)),MIN(REFERENCE!G151,(SUM(E149:E150))-I148))</f>
        <v>2</v>
      </c>
      <c r="F148" s="115">
        <f>MIN(E148,SUM(F149:F150))</f>
        <v>0</v>
      </c>
      <c r="G148" s="195">
        <f>MIN($E$148,SUM(G149:G150))</f>
        <v>0</v>
      </c>
      <c r="H148" s="193"/>
      <c r="I148" s="105">
        <f>SUM(I149:I150)</f>
        <v>0</v>
      </c>
      <c r="J148" s="73"/>
    </row>
    <row r="149" spans="2:10" s="72" customFormat="1" ht="66" customHeight="1" x14ac:dyDescent="0.3">
      <c r="B149" s="298"/>
      <c r="C149" s="74" t="str">
        <f>REFERENCE!B152</f>
        <v>Implement physical or constructed changes to the roadway structure, dimensions, or form that provide bicycle-only facilities with dedicated access (such as bicycle lane). Lanes shared with motorized vehicles do not meet this requirement</v>
      </c>
      <c r="D149" s="369" t="s">
        <v>16</v>
      </c>
      <c r="E149" s="165">
        <f>IF($G$10=1,REFERENCE!F152,REFERENCE!G152)</f>
        <v>1</v>
      </c>
      <c r="F149" s="154"/>
      <c r="G149" s="194"/>
      <c r="H149" s="270"/>
      <c r="I149" s="103">
        <f>IF(F149="NA",E149,0)</f>
        <v>0</v>
      </c>
      <c r="J149" s="73"/>
    </row>
    <row r="150" spans="2:10" s="72" customFormat="1" ht="65.25" customHeight="1" x14ac:dyDescent="0.3">
      <c r="B150" s="299"/>
      <c r="C150" s="74" t="str">
        <f>REFERENCE!B153</f>
        <v>Implement physical or constructed changes to the roadway structure, dimensions, or form that provide bicycle-only facilities with dedicated access (such as bicycle lane). Lanes shared with motorized vehicles do not meet this requirement</v>
      </c>
      <c r="D150" s="369"/>
      <c r="E150" s="165">
        <f>IF($G$10=1,REFERENCE!F153,REFERENCE!G153)</f>
        <v>2</v>
      </c>
      <c r="F150" s="154"/>
      <c r="G150" s="194"/>
      <c r="H150" s="270"/>
      <c r="I150" s="103">
        <f>IF(F150="NA",E150,0)</f>
        <v>0</v>
      </c>
      <c r="J150" s="192"/>
    </row>
    <row r="151" spans="2:10" s="72" customFormat="1" ht="16.5" customHeight="1" thickBot="1" x14ac:dyDescent="0.35">
      <c r="B151" s="394" t="s">
        <v>167</v>
      </c>
      <c r="C151" s="395"/>
      <c r="D151" s="395"/>
      <c r="E151" s="243">
        <f t="shared" ref="E151:G151" si="9">E148+E146+E141+E136+E134+E132+E128+E124</f>
        <v>27</v>
      </c>
      <c r="F151" s="244">
        <f t="shared" si="9"/>
        <v>0</v>
      </c>
      <c r="G151" s="245">
        <f t="shared" si="9"/>
        <v>0</v>
      </c>
      <c r="H151" s="246"/>
      <c r="I151" s="103"/>
      <c r="J151" s="192"/>
    </row>
    <row r="152" spans="2:10" s="72" customFormat="1" ht="16.5" customHeight="1" x14ac:dyDescent="0.3">
      <c r="B152" s="109" t="str">
        <f>REFERENCE!A155</f>
        <v>IN</v>
      </c>
      <c r="C152" s="376" t="str">
        <f>REFERENCE!B155</f>
        <v>INNOVATION</v>
      </c>
      <c r="D152" s="377"/>
      <c r="E152" s="377"/>
      <c r="F152" s="377"/>
      <c r="G152" s="377"/>
      <c r="H152" s="378"/>
      <c r="I152" s="105"/>
      <c r="J152" s="192"/>
    </row>
    <row r="153" spans="2:10" s="72" customFormat="1" ht="16.5" customHeight="1" x14ac:dyDescent="0.3">
      <c r="B153" s="110" t="str">
        <f>REFERENCE!A156</f>
        <v>IN 1</v>
      </c>
      <c r="C153" s="383" t="str">
        <f>REFERENCE!B156</f>
        <v>ANY RELATED INNOVATION</v>
      </c>
      <c r="D153" s="383"/>
      <c r="E153" s="180">
        <f>IF(VERIFICATION!$G$10=1,(MIN(REFERENCE!F156,(SUM(E154))-I153)),MIN(REFERENCE!G156,(SUM(E154))-I153))</f>
        <v>5</v>
      </c>
      <c r="F153" s="115">
        <f>MIN($E$14,SUM(F154))</f>
        <v>0</v>
      </c>
      <c r="G153" s="195">
        <f>MIN($E$153,SUM(G154))</f>
        <v>0</v>
      </c>
      <c r="H153" s="193"/>
      <c r="I153" s="105">
        <f>SUM(I154)</f>
        <v>0</v>
      </c>
      <c r="J153" s="197"/>
    </row>
    <row r="154" spans="2:10" s="72" customFormat="1" ht="174.75" customHeight="1" x14ac:dyDescent="0.3">
      <c r="B154" s="200"/>
      <c r="C154" s="223" t="str">
        <f>REFERENCE!B157</f>
        <v>Come up with an idea for a design or construction best practice for road that is not currently included in Manual pH JKR and is more sustainable than standard or conventional practices</v>
      </c>
      <c r="D154" s="212" t="s">
        <v>173</v>
      </c>
      <c r="E154" s="165">
        <f>IF($G$10=1,REFERENCE!F157,REFERENCE!G157)</f>
        <v>5</v>
      </c>
      <c r="F154" s="154"/>
      <c r="G154" s="194"/>
      <c r="H154" s="232"/>
      <c r="I154" s="103">
        <f>IF(F154="NA",E154,0)</f>
        <v>0</v>
      </c>
      <c r="J154" s="196"/>
    </row>
    <row r="155" spans="2:10" s="72" customFormat="1" ht="16.5" customHeight="1" thickBot="1" x14ac:dyDescent="0.35">
      <c r="B155" s="394" t="s">
        <v>189</v>
      </c>
      <c r="C155" s="395"/>
      <c r="D155" s="396"/>
      <c r="E155" s="243">
        <f>E153</f>
        <v>5</v>
      </c>
      <c r="F155" s="244">
        <f>F153</f>
        <v>0</v>
      </c>
      <c r="G155" s="245">
        <f>G154</f>
        <v>0</v>
      </c>
      <c r="H155" s="246"/>
      <c r="I155" s="102" t="s">
        <v>0</v>
      </c>
      <c r="J155" s="196" t="s">
        <v>0</v>
      </c>
    </row>
    <row r="156" spans="2:10" ht="37.5" customHeight="1" thickBot="1" x14ac:dyDescent="0.35">
      <c r="B156" s="335" t="s">
        <v>221</v>
      </c>
      <c r="C156" s="336"/>
      <c r="D156" s="336"/>
      <c r="I156" s="118" t="s">
        <v>0</v>
      </c>
      <c r="J156" s="2" t="s">
        <v>0</v>
      </c>
    </row>
    <row r="157" spans="2:10" ht="22.5" customHeight="1" thickBot="1" x14ac:dyDescent="0.35">
      <c r="D157" s="410" t="s">
        <v>179</v>
      </c>
      <c r="E157" s="411"/>
      <c r="F157" s="412"/>
      <c r="I157" s="92"/>
    </row>
    <row r="158" spans="2:10" ht="15.75" customHeight="1" thickBot="1" x14ac:dyDescent="0.35">
      <c r="B158" s="408" t="s">
        <v>184</v>
      </c>
      <c r="C158" s="409"/>
      <c r="D158" s="139" t="s">
        <v>211</v>
      </c>
      <c r="E158" s="183" t="s">
        <v>176</v>
      </c>
      <c r="F158" s="140" t="s">
        <v>194</v>
      </c>
      <c r="I158" s="92"/>
    </row>
    <row r="159" spans="2:10" ht="16.5" customHeight="1" x14ac:dyDescent="0.3">
      <c r="B159" s="141" t="s">
        <v>10</v>
      </c>
      <c r="C159" s="142" t="s">
        <v>11</v>
      </c>
      <c r="D159" s="143">
        <f>E46</f>
        <v>16</v>
      </c>
      <c r="E159" s="184">
        <f>F46</f>
        <v>0</v>
      </c>
      <c r="F159" s="144">
        <f>G46</f>
        <v>0</v>
      </c>
      <c r="I159" s="92"/>
    </row>
    <row r="160" spans="2:10" ht="16.5" customHeight="1" x14ac:dyDescent="0.3">
      <c r="B160" s="111" t="s">
        <v>51</v>
      </c>
      <c r="C160" s="119" t="s">
        <v>52</v>
      </c>
      <c r="D160" s="131">
        <f>E65</f>
        <v>12</v>
      </c>
      <c r="E160" s="185">
        <f>F65</f>
        <v>0</v>
      </c>
      <c r="F160" s="132">
        <f>G65</f>
        <v>0</v>
      </c>
      <c r="I160" s="92"/>
    </row>
    <row r="161" spans="2:9" ht="16.5" customHeight="1" x14ac:dyDescent="0.3">
      <c r="B161" s="111" t="s">
        <v>70</v>
      </c>
      <c r="C161" s="119" t="s">
        <v>71</v>
      </c>
      <c r="D161" s="131">
        <f>E72</f>
        <v>5</v>
      </c>
      <c r="E161" s="185">
        <f>F72</f>
        <v>0</v>
      </c>
      <c r="F161" s="132">
        <f>G72</f>
        <v>0</v>
      </c>
      <c r="I161" s="92"/>
    </row>
    <row r="162" spans="2:9" ht="16.5" customHeight="1" x14ac:dyDescent="0.3">
      <c r="B162" s="111" t="s">
        <v>79</v>
      </c>
      <c r="C162" s="119" t="s">
        <v>80</v>
      </c>
      <c r="D162" s="131">
        <f>E79</f>
        <v>5</v>
      </c>
      <c r="E162" s="185">
        <f>F79</f>
        <v>0</v>
      </c>
      <c r="F162" s="132">
        <f>G79</f>
        <v>0</v>
      </c>
      <c r="I162" s="92"/>
    </row>
    <row r="163" spans="2:9" ht="16.5" customHeight="1" x14ac:dyDescent="0.3">
      <c r="B163" s="111" t="s">
        <v>88</v>
      </c>
      <c r="C163" s="119" t="s">
        <v>185</v>
      </c>
      <c r="D163" s="131">
        <f>E103</f>
        <v>22</v>
      </c>
      <c r="E163" s="185">
        <f>F103</f>
        <v>0</v>
      </c>
      <c r="F163" s="132">
        <f>G103</f>
        <v>0</v>
      </c>
      <c r="I163" s="92"/>
    </row>
    <row r="164" spans="2:9" ht="16.5" customHeight="1" x14ac:dyDescent="0.3">
      <c r="B164" s="111" t="s">
        <v>116</v>
      </c>
      <c r="C164" s="119" t="s">
        <v>186</v>
      </c>
      <c r="D164" s="131">
        <f>E121</f>
        <v>11</v>
      </c>
      <c r="E164" s="185">
        <f>F121</f>
        <v>0</v>
      </c>
      <c r="F164" s="132">
        <f>G121</f>
        <v>0</v>
      </c>
      <c r="I164" s="92"/>
    </row>
    <row r="165" spans="2:9" ht="16.5" customHeight="1" x14ac:dyDescent="0.3">
      <c r="B165" s="111" t="s">
        <v>135</v>
      </c>
      <c r="C165" s="119" t="s">
        <v>201</v>
      </c>
      <c r="D165" s="131">
        <f>E151</f>
        <v>27</v>
      </c>
      <c r="E165" s="185">
        <f>F151</f>
        <v>0</v>
      </c>
      <c r="F165" s="132">
        <f>G151</f>
        <v>0</v>
      </c>
      <c r="I165" s="92"/>
    </row>
    <row r="166" spans="2:9" ht="16.5" customHeight="1" thickBot="1" x14ac:dyDescent="0.35">
      <c r="B166" s="145" t="s">
        <v>168</v>
      </c>
      <c r="C166" s="146" t="s">
        <v>187</v>
      </c>
      <c r="D166" s="133">
        <f>E155</f>
        <v>5</v>
      </c>
      <c r="E166" s="186">
        <f>F155</f>
        <v>0</v>
      </c>
      <c r="F166" s="134">
        <f>G155</f>
        <v>0</v>
      </c>
      <c r="I166" s="92"/>
    </row>
    <row r="167" spans="2:9" ht="16.5" customHeight="1" x14ac:dyDescent="0.3">
      <c r="B167" s="294" t="s">
        <v>202</v>
      </c>
      <c r="C167" s="295"/>
      <c r="D167" s="135">
        <f>SUM(D159:D164)</f>
        <v>71</v>
      </c>
      <c r="E167" s="187">
        <f t="shared" ref="E167:F167" si="10">SUM(E159:E164)</f>
        <v>0</v>
      </c>
      <c r="F167" s="136">
        <f t="shared" si="10"/>
        <v>0</v>
      </c>
      <c r="I167" s="92"/>
    </row>
    <row r="168" spans="2:9" ht="16.5" customHeight="1" thickBot="1" x14ac:dyDescent="0.35">
      <c r="B168" s="296" t="s">
        <v>203</v>
      </c>
      <c r="C168" s="297"/>
      <c r="D168" s="137">
        <v>15</v>
      </c>
      <c r="E168" s="188">
        <f>IF((SUM(E165:E166))&gt;15,15,SUM(E165:E166))</f>
        <v>0</v>
      </c>
      <c r="F168" s="188">
        <f>IF((SUM(F165:F166))&gt;15,15,SUM(F165:F166))</f>
        <v>0</v>
      </c>
      <c r="I168" s="92"/>
    </row>
    <row r="169" spans="2:9" s="88" customFormat="1" ht="16.5" customHeight="1" thickBot="1" x14ac:dyDescent="0.35">
      <c r="B169" s="84"/>
      <c r="C169" s="84"/>
      <c r="D169" s="116"/>
      <c r="E169" s="189"/>
      <c r="F169" s="117"/>
    </row>
    <row r="170" spans="2:9" s="88" customFormat="1" ht="16.5" customHeight="1" thickBot="1" x14ac:dyDescent="0.35">
      <c r="C170" s="264" t="s">
        <v>217</v>
      </c>
      <c r="D170" s="413" t="s">
        <v>218</v>
      </c>
      <c r="E170" s="414"/>
      <c r="F170" s="415"/>
      <c r="I170" s="117"/>
    </row>
    <row r="171" spans="2:9" ht="30" customHeight="1" x14ac:dyDescent="0.3">
      <c r="B171" s="127" t="s">
        <v>204</v>
      </c>
      <c r="C171" s="161">
        <f>(E167/D167*85)+E168</f>
        <v>0</v>
      </c>
      <c r="D171" s="405">
        <f>(F167/D167*85)+F168</f>
        <v>0</v>
      </c>
      <c r="E171" s="406"/>
      <c r="F171" s="407"/>
    </row>
    <row r="172" spans="2:9" ht="30" customHeight="1" x14ac:dyDescent="0.3">
      <c r="B172" s="290" t="s">
        <v>209</v>
      </c>
      <c r="C172" s="162" t="str">
        <f>IF(C171&lt;40,"0",IF(C171&lt;49,"2",IF(C171&lt;70,"3",IF(C171&lt;85,"4",IF(C171&lt;=100,"5")))))</f>
        <v>0</v>
      </c>
      <c r="D172" s="360" t="str">
        <f>IF(D171&lt;40,"0",IF(D171&lt;49,"2",IF(D171&lt;70,"3",IF(D171&lt;85,"4",IF(D171&lt;=100,"5")))))</f>
        <v>0</v>
      </c>
      <c r="E172" s="361"/>
      <c r="F172" s="362"/>
    </row>
    <row r="173" spans="2:9" ht="30" customHeight="1" thickBot="1" x14ac:dyDescent="0.35">
      <c r="B173" s="291"/>
      <c r="C173" s="163" t="str">
        <f>IF(C171&lt;40,"NO RECOGNITION",IF(C171&lt;49,"POTENTIAL RECOGNITION",IF(C171&lt;70,"BEST MANAGEMENT PRACTICES",IF(C171&lt;85,"NATIONAL EXCELLENCE",IF(C171&lt;=100,"GLOBAL EXCELLENCE")))))</f>
        <v>NO RECOGNITION</v>
      </c>
      <c r="D173" s="363" t="str">
        <f>IF(D171&lt;40,"NO RECOGNITION",IF(D171&lt;49,"POTENTIAL RECOGNITION",IF(D171&lt;70,"BEST MANAGEMENT PRACTICES",IF(D171&lt;85,"NATIONAL EXCELLENCE",IF(D171&lt;=100,"GLOBAL EXCELLENCE")))))</f>
        <v>NO RECOGNITION</v>
      </c>
      <c r="E173" s="364"/>
      <c r="F173" s="365"/>
    </row>
    <row r="174" spans="2:9" ht="30" customHeight="1" x14ac:dyDescent="0.3">
      <c r="B174" s="84"/>
      <c r="C174" s="84"/>
      <c r="D174" s="6"/>
    </row>
    <row r="175" spans="2:9" s="126" customFormat="1" ht="16.5" customHeight="1" x14ac:dyDescent="0.3">
      <c r="B175" s="191" t="s">
        <v>244</v>
      </c>
      <c r="C175" s="160"/>
      <c r="E175" s="167"/>
      <c r="H175" s="206"/>
      <c r="I175" s="95"/>
    </row>
    <row r="176" spans="2:9" s="126" customFormat="1" ht="31.5" customHeight="1" x14ac:dyDescent="0.3">
      <c r="C176" s="217" t="s">
        <v>222</v>
      </c>
      <c r="E176" s="167"/>
      <c r="H176" s="206"/>
      <c r="I176" s="95"/>
    </row>
    <row r="177" spans="3:9" s="126" customFormat="1" ht="16.5" customHeight="1" x14ac:dyDescent="0.3">
      <c r="C177" s="153" t="s">
        <v>219</v>
      </c>
      <c r="E177" s="167"/>
      <c r="H177" s="206"/>
      <c r="I177" s="95"/>
    </row>
    <row r="178" spans="3:9" s="126" customFormat="1" ht="16.5" customHeight="1" x14ac:dyDescent="0.3">
      <c r="C178" s="80"/>
      <c r="E178" s="167"/>
      <c r="H178" s="206"/>
      <c r="I178" s="95"/>
    </row>
  </sheetData>
  <sheetProtection algorithmName="SHA-512" hashValue="UmdWwvXybIUGnKeAca4krGCirfOotgQKcovx/hJwZl4CnalRNzJPkPHLm5RnwjEsPDCio6R20Akxun3RvNAPyw==" saltValue="9uSrJgJETFLoS7KiDh8DLw==" spinCount="100000" sheet="1" objects="1" scenarios="1" selectLockedCells="1"/>
  <customSheetViews>
    <customSheetView guid="{8D1C3212-F1CF-4083-959B-731CCB52539B}" scale="115" printArea="1" hiddenColumns="1" view="pageBreakPreview" showRuler="0">
      <selection activeCell="G118" sqref="G118"/>
      <rowBreaks count="3" manualBreakCount="3">
        <brk id="68" max="8" man="1"/>
        <brk id="103" max="8" man="1"/>
        <brk id="145" max="8" man="1"/>
      </rowBreaks>
      <pageMargins left="0.25" right="0.25" top="0.75" bottom="0.75" header="0.3" footer="0.3"/>
      <printOptions horizontalCentered="1"/>
      <pageSetup paperSize="9" scale="53" fitToHeight="5" orientation="landscape" r:id="rId1"/>
      <headerFooter alignWithMargins="0"/>
    </customSheetView>
  </customSheetViews>
  <mergeCells count="126">
    <mergeCell ref="D171:F171"/>
    <mergeCell ref="D172:F172"/>
    <mergeCell ref="D173:F173"/>
    <mergeCell ref="C3:F3"/>
    <mergeCell ref="C4:F4"/>
    <mergeCell ref="B158:C158"/>
    <mergeCell ref="B167:C167"/>
    <mergeCell ref="B168:C168"/>
    <mergeCell ref="B172:B173"/>
    <mergeCell ref="B151:D151"/>
    <mergeCell ref="C153:D153"/>
    <mergeCell ref="B155:D155"/>
    <mergeCell ref="B156:D156"/>
    <mergeCell ref="D157:F157"/>
    <mergeCell ref="C141:D141"/>
    <mergeCell ref="B142:B145"/>
    <mergeCell ref="D142:D145"/>
    <mergeCell ref="C146:D146"/>
    <mergeCell ref="C148:D148"/>
    <mergeCell ref="B149:B150"/>
    <mergeCell ref="F112:F115"/>
    <mergeCell ref="D170:F170"/>
    <mergeCell ref="D149:D150"/>
    <mergeCell ref="B129:B131"/>
    <mergeCell ref="C132:D132"/>
    <mergeCell ref="C134:D134"/>
    <mergeCell ref="C136:D136"/>
    <mergeCell ref="B137:B140"/>
    <mergeCell ref="D137:D140"/>
    <mergeCell ref="C119:D119"/>
    <mergeCell ref="B121:D121"/>
    <mergeCell ref="B122:D122"/>
    <mergeCell ref="C124:D124"/>
    <mergeCell ref="C128:D128"/>
    <mergeCell ref="G112:G115"/>
    <mergeCell ref="C116:D116"/>
    <mergeCell ref="B117:B118"/>
    <mergeCell ref="D117:D118"/>
    <mergeCell ref="B103:D103"/>
    <mergeCell ref="C105:D105"/>
    <mergeCell ref="B106:B110"/>
    <mergeCell ref="D106:D110"/>
    <mergeCell ref="C111:D111"/>
    <mergeCell ref="B112:B115"/>
    <mergeCell ref="D112:D115"/>
    <mergeCell ref="B92:B94"/>
    <mergeCell ref="D92:D94"/>
    <mergeCell ref="C95:D95"/>
    <mergeCell ref="C97:D97"/>
    <mergeCell ref="C99:D99"/>
    <mergeCell ref="B100:B102"/>
    <mergeCell ref="D100:D102"/>
    <mergeCell ref="B84:B85"/>
    <mergeCell ref="D84:D85"/>
    <mergeCell ref="C86:D86"/>
    <mergeCell ref="B87:B90"/>
    <mergeCell ref="D87:D90"/>
    <mergeCell ref="C91:D91"/>
    <mergeCell ref="B75:B78"/>
    <mergeCell ref="D75:D77"/>
    <mergeCell ref="B79:D79"/>
    <mergeCell ref="C81:D81"/>
    <mergeCell ref="C83:D83"/>
    <mergeCell ref="C67:D67"/>
    <mergeCell ref="C69:D69"/>
    <mergeCell ref="D70:D71"/>
    <mergeCell ref="B72:D72"/>
    <mergeCell ref="C73:G73"/>
    <mergeCell ref="C74:D74"/>
    <mergeCell ref="H49:H53"/>
    <mergeCell ref="H55:H57"/>
    <mergeCell ref="C60:D60"/>
    <mergeCell ref="B61:B64"/>
    <mergeCell ref="D61:D64"/>
    <mergeCell ref="B65:D65"/>
    <mergeCell ref="C48:D48"/>
    <mergeCell ref="B49:B53"/>
    <mergeCell ref="D49:D53"/>
    <mergeCell ref="C54:D54"/>
    <mergeCell ref="B55:B57"/>
    <mergeCell ref="D55:D57"/>
    <mergeCell ref="B11:B12"/>
    <mergeCell ref="C11:C12"/>
    <mergeCell ref="D11:D12"/>
    <mergeCell ref="C35:D35"/>
    <mergeCell ref="B36:B41"/>
    <mergeCell ref="D36:D41"/>
    <mergeCell ref="C42:D42"/>
    <mergeCell ref="D43:D45"/>
    <mergeCell ref="E11:H11"/>
    <mergeCell ref="C13:H13"/>
    <mergeCell ref="H15:H25"/>
    <mergeCell ref="H27:H34"/>
    <mergeCell ref="H36:H41"/>
    <mergeCell ref="H43:H45"/>
    <mergeCell ref="C14:D14"/>
    <mergeCell ref="D15:D21"/>
    <mergeCell ref="D23:D25"/>
    <mergeCell ref="C26:D26"/>
    <mergeCell ref="B27:B34"/>
    <mergeCell ref="D28:D30"/>
    <mergeCell ref="D31:D33"/>
    <mergeCell ref="C7:H7"/>
    <mergeCell ref="H125:H127"/>
    <mergeCell ref="H129:H131"/>
    <mergeCell ref="H137:H140"/>
    <mergeCell ref="H142:H145"/>
    <mergeCell ref="H149:H150"/>
    <mergeCell ref="C152:H152"/>
    <mergeCell ref="C123:H123"/>
    <mergeCell ref="C104:H104"/>
    <mergeCell ref="C80:H80"/>
    <mergeCell ref="H61:H64"/>
    <mergeCell ref="C66:H66"/>
    <mergeCell ref="H84:H85"/>
    <mergeCell ref="H87:H90"/>
    <mergeCell ref="H92:H94"/>
    <mergeCell ref="H100:H102"/>
    <mergeCell ref="H106:H110"/>
    <mergeCell ref="H112:H115"/>
    <mergeCell ref="H117:H118"/>
    <mergeCell ref="H75:H78"/>
    <mergeCell ref="H70:H71"/>
    <mergeCell ref="B46:D46"/>
    <mergeCell ref="C58:D58"/>
    <mergeCell ref="C47:H47"/>
  </mergeCells>
  <dataValidations xWindow="891" yWindow="564" count="13">
    <dataValidation type="list" showInputMessage="1" showErrorMessage="1" sqref="F117:G118 F142:G142 F70:G71 F27:G34 F55:G57 F36:G41 F49:G53 F15:G25 F149:G149 F89:G90 F85:G85 F93:G94 F120:G120 F125:G127 F137:G137 F145:G145 F61:G63 F139:G140 F107:G110 F77:G78">
      <formula1>"0,1"</formula1>
    </dataValidation>
    <dataValidation type="list" showInputMessage="1" showErrorMessage="1" sqref="F59:G59 F96:G96 F92:G92 F100:G102 F98:G98 F106:G106 F43:G45 F64:G64 F84:G84 F150:G150 F87:G88 F129:G131 F143:G144 F138:G138 F135 F147:G147">
      <formula1>"0,2"</formula1>
    </dataValidation>
    <dataValidation allowBlank="1" showInputMessage="1" showErrorMessage="1" prompt="Create a Teachers Grade Book based on points in this worksheet. Enter School Name in cell B1, students detail in Grade table, and teacher and course details in cells B2 through B5" sqref="A10"/>
    <dataValidation allowBlank="1" showInputMessage="1" showErrorMessage="1" promptTitle="Target Point" prompt="Project Team need to determine target point for each criteria from the dropdown list." sqref="F12"/>
    <dataValidation allowBlank="1" showInputMessage="1" showErrorMessage="1" promptTitle="Max Point" prompt="Score is automatically  allocated in this column depending on the type of project: NEW ROADS or UPGRADING ROADS" sqref="E12"/>
    <dataValidation allowBlank="1" showInputMessage="1" showErrorMessage="1" prompt="Average is automatically calculated in this column under this heading" sqref="D11"/>
    <dataValidation allowBlank="1" showInputMessage="1" showErrorMessage="1" prompt="Enter Student ID in this column under this heading" sqref="C11"/>
    <dataValidation allowBlank="1" showInputMessage="1" showErrorMessage="1" prompt="Enter Student Name in this column under this heading" sqref="B11"/>
    <dataValidation allowBlank="1" showInputMessage="1" showErrorMessage="1" promptTitle="Assessment Point" prompt="Assessor will award point to criteria applied according to the proof and assessment on site, subject to the mark allocation from the dropdown list." sqref="G12"/>
    <dataValidation allowBlank="1" showInputMessage="1" showErrorMessage="1" prompt="Point for Scoring Verification" sqref="E11"/>
    <dataValidation type="list" showInputMessage="1" showErrorMessage="1" sqref="F68:G68 F82:G82 F75:G76">
      <formula1>"0,3"</formula1>
    </dataValidation>
    <dataValidation type="list" allowBlank="1" showInputMessage="1" showErrorMessage="1" sqref="F112:G115">
      <formula1>"0,1,2,3,4"</formula1>
    </dataValidation>
    <dataValidation type="list" showInputMessage="1" showErrorMessage="1" sqref="F154:G154 G135 F133:G133">
      <formula1>"0,5"</formula1>
    </dataValidation>
  </dataValidations>
  <printOptions horizontalCentered="1"/>
  <pageMargins left="0.25" right="0.25" top="0.75" bottom="0.75" header="0.3" footer="0.3"/>
  <pageSetup paperSize="9" scale="59" fitToHeight="0" orientation="portrait" errors="NA" r:id="rId2"/>
  <headerFooter alignWithMargins="0"/>
  <rowBreaks count="4" manualBreakCount="4">
    <brk id="57" max="9" man="1"/>
    <brk id="68" max="8" man="1"/>
    <brk id="103" max="8" man="1"/>
    <brk id="145" max="8" man="1"/>
  </rowBreaks>
  <ignoredErrors>
    <ignoredError sqref="F14:G14 F26:G26 G155 F153:G153 F141:G141 F136:G136 F134:G134 F132:G132 F128:G128 F124:G124 F119:G119 F116:G116 F111:G111 F105:G105 F99:G99 F97:G97 F95:G95 F91:G91 F86:G86 F83:G83 F81:G81 F74:G74 F67:G67" emptyCellReference="1"/>
  </ignoredErrors>
  <drawing r:id="rId3"/>
  <legacyDrawing r:id="rId4"/>
  <controls>
    <mc:AlternateContent xmlns:mc="http://schemas.openxmlformats.org/markup-compatibility/2006">
      <mc:Choice Requires="x14">
        <control shapeId="11268" r:id="rId5" name="Innovation">
          <controlPr defaultSize="0" autoLine="0" autoPict="0" r:id="rId6">
            <anchor moveWithCells="1">
              <from>
                <xdr:col>2</xdr:col>
                <xdr:colOff>38100</xdr:colOff>
                <xdr:row>153</xdr:row>
                <xdr:rowOff>885825</xdr:rowOff>
              </from>
              <to>
                <xdr:col>3</xdr:col>
                <xdr:colOff>0</xdr:colOff>
                <xdr:row>153</xdr:row>
                <xdr:rowOff>2162175</xdr:rowOff>
              </to>
            </anchor>
          </controlPr>
        </control>
      </mc:Choice>
      <mc:Fallback>
        <control shapeId="11268" r:id="rId5" name="Innovation"/>
      </mc:Fallback>
    </mc:AlternateContent>
    <mc:AlternateContent xmlns:mc="http://schemas.openxmlformats.org/markup-compatibility/2006">
      <mc:Choice Requires="x14">
        <control shapeId="11265" r:id="rId7" name="DADate">
          <controlPr defaultSize="0" autoLine="0" autoPict="0" r:id="rId8">
            <anchor moveWithCells="1">
              <from>
                <xdr:col>2</xdr:col>
                <xdr:colOff>1590675</xdr:colOff>
                <xdr:row>8</xdr:row>
                <xdr:rowOff>47625</xdr:rowOff>
              </from>
              <to>
                <xdr:col>3</xdr:col>
                <xdr:colOff>0</xdr:colOff>
                <xdr:row>8</xdr:row>
                <xdr:rowOff>352425</xdr:rowOff>
              </to>
            </anchor>
          </controlPr>
        </control>
      </mc:Choice>
      <mc:Fallback>
        <control shapeId="11265" r:id="rId7" name="DADate"/>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58"/>
  <sheetViews>
    <sheetView view="pageBreakPreview" topLeftCell="A151" zoomScale="33" zoomScaleNormal="55" zoomScaleSheetLayoutView="33" zoomScalePageLayoutView="85" workbookViewId="0">
      <selection activeCell="D20" sqref="D20"/>
    </sheetView>
  </sheetViews>
  <sheetFormatPr defaultColWidth="8" defaultRowHeight="28.5" x14ac:dyDescent="0.4"/>
  <cols>
    <col min="1" max="1" width="21.5" style="7" customWidth="1"/>
    <col min="2" max="2" width="107.25" style="7" customWidth="1"/>
    <col min="3" max="3" width="31.75" style="70" customWidth="1"/>
    <col min="4" max="4" width="26.375" style="70" customWidth="1"/>
    <col min="5" max="5" width="27.5" style="7" customWidth="1"/>
    <col min="6" max="6" width="30.875" style="71" customWidth="1"/>
    <col min="7" max="7" width="28.25" style="71" customWidth="1"/>
    <col min="8" max="16384" width="8" style="7"/>
  </cols>
  <sheetData>
    <row r="1" spans="1:7" hidden="1" x14ac:dyDescent="0.4"/>
    <row r="2" spans="1:7" hidden="1" x14ac:dyDescent="0.4"/>
    <row r="3" spans="1:7" hidden="1" x14ac:dyDescent="0.4"/>
    <row r="4" spans="1:7" hidden="1" x14ac:dyDescent="0.4"/>
    <row r="5" spans="1:7" hidden="1" x14ac:dyDescent="0.4"/>
    <row r="6" spans="1:7" hidden="1" x14ac:dyDescent="0.4"/>
    <row r="7" spans="1:7" hidden="1" x14ac:dyDescent="0.4"/>
    <row r="8" spans="1:7" hidden="1" x14ac:dyDescent="0.4"/>
    <row r="9" spans="1:7" hidden="1" x14ac:dyDescent="0.4"/>
    <row r="10" spans="1:7" hidden="1" x14ac:dyDescent="0.4"/>
    <row r="11" spans="1:7" hidden="1" x14ac:dyDescent="0.4"/>
    <row r="12" spans="1:7" hidden="1" x14ac:dyDescent="0.4"/>
    <row r="13" spans="1:7" hidden="1" x14ac:dyDescent="0.4"/>
    <row r="14" spans="1:7" x14ac:dyDescent="0.4">
      <c r="A14" s="419" t="s">
        <v>3</v>
      </c>
      <c r="B14" s="419" t="s">
        <v>4</v>
      </c>
      <c r="C14" s="420" t="s">
        <v>5</v>
      </c>
      <c r="D14" s="420" t="s">
        <v>6</v>
      </c>
      <c r="E14" s="420"/>
      <c r="F14" s="420" t="s">
        <v>7</v>
      </c>
      <c r="G14" s="420"/>
    </row>
    <row r="15" spans="1:7" ht="57" x14ac:dyDescent="0.4">
      <c r="A15" s="419"/>
      <c r="B15" s="419"/>
      <c r="C15" s="420"/>
      <c r="D15" s="8" t="s">
        <v>8</v>
      </c>
      <c r="E15" s="8" t="s">
        <v>9</v>
      </c>
      <c r="F15" s="8" t="s">
        <v>8</v>
      </c>
      <c r="G15" s="8" t="s">
        <v>9</v>
      </c>
    </row>
    <row r="16" spans="1:7" x14ac:dyDescent="0.4">
      <c r="A16" s="9" t="s">
        <v>10</v>
      </c>
      <c r="B16" s="416" t="s">
        <v>11</v>
      </c>
      <c r="C16" s="417"/>
      <c r="D16" s="417"/>
      <c r="E16" s="417"/>
      <c r="F16" s="417"/>
      <c r="G16" s="418"/>
    </row>
    <row r="17" spans="1:7" s="13" customFormat="1" x14ac:dyDescent="0.4">
      <c r="A17" s="10" t="s">
        <v>12</v>
      </c>
      <c r="B17" s="11" t="s">
        <v>13</v>
      </c>
      <c r="C17" s="12" t="s">
        <v>14</v>
      </c>
      <c r="D17" s="12">
        <f>[2]Scorecard!D14</f>
        <v>5</v>
      </c>
      <c r="E17" s="12">
        <f>[2]Scorecard!E14</f>
        <v>7</v>
      </c>
      <c r="F17" s="12">
        <f>[2]Scorecard!F14</f>
        <v>5</v>
      </c>
      <c r="G17" s="12">
        <f>[2]Scorecard!G14</f>
        <v>7</v>
      </c>
    </row>
    <row r="18" spans="1:7" ht="53.25" customHeight="1" x14ac:dyDescent="0.4">
      <c r="A18" s="421"/>
      <c r="B18" s="14" t="s">
        <v>15</v>
      </c>
      <c r="C18" s="427" t="s">
        <v>16</v>
      </c>
      <c r="D18" s="15">
        <f>[2]Scorecard!D15</f>
        <v>1</v>
      </c>
      <c r="E18" s="15">
        <f>[2]Scorecard!E15</f>
        <v>1</v>
      </c>
      <c r="F18" s="15">
        <f>[2]Scorecard!F15</f>
        <v>1</v>
      </c>
      <c r="G18" s="15">
        <f>[2]Scorecard!G15</f>
        <v>1</v>
      </c>
    </row>
    <row r="19" spans="1:7" ht="53.25" customHeight="1" x14ac:dyDescent="0.4">
      <c r="A19" s="422"/>
      <c r="B19" s="14" t="s">
        <v>17</v>
      </c>
      <c r="C19" s="428"/>
      <c r="D19" s="15">
        <f>[2]Scorecard!D16</f>
        <v>1</v>
      </c>
      <c r="E19" s="15">
        <f>[2]Scorecard!E16</f>
        <v>1</v>
      </c>
      <c r="F19" s="15">
        <f>[2]Scorecard!F16</f>
        <v>1</v>
      </c>
      <c r="G19" s="15">
        <f>[2]Scorecard!G16</f>
        <v>1</v>
      </c>
    </row>
    <row r="20" spans="1:7" ht="53.25" customHeight="1" x14ac:dyDescent="0.4">
      <c r="A20" s="422"/>
      <c r="B20" s="14" t="s">
        <v>18</v>
      </c>
      <c r="C20" s="428"/>
      <c r="D20" s="15">
        <f>[2]Scorecard!D17</f>
        <v>1</v>
      </c>
      <c r="E20" s="15">
        <f>[2]Scorecard!E17</f>
        <v>1</v>
      </c>
      <c r="F20" s="15">
        <f>[2]Scorecard!F17</f>
        <v>1</v>
      </c>
      <c r="G20" s="15">
        <f>[2]Scorecard!G17</f>
        <v>1</v>
      </c>
    </row>
    <row r="21" spans="1:7" ht="53.25" customHeight="1" x14ac:dyDescent="0.4">
      <c r="A21" s="422"/>
      <c r="B21" s="14" t="s">
        <v>19</v>
      </c>
      <c r="C21" s="428"/>
      <c r="D21" s="15">
        <f>[2]Scorecard!D18</f>
        <v>1</v>
      </c>
      <c r="E21" s="15">
        <f>[2]Scorecard!E18</f>
        <v>1</v>
      </c>
      <c r="F21" s="15">
        <f>[2]Scorecard!F18</f>
        <v>1</v>
      </c>
      <c r="G21" s="15">
        <f>[2]Scorecard!G18</f>
        <v>1</v>
      </c>
    </row>
    <row r="22" spans="1:7" ht="53.25" customHeight="1" x14ac:dyDescent="0.4">
      <c r="A22" s="422"/>
      <c r="B22" s="14" t="s">
        <v>20</v>
      </c>
      <c r="C22" s="428"/>
      <c r="D22" s="15">
        <f>[2]Scorecard!D19</f>
        <v>1</v>
      </c>
      <c r="E22" s="15">
        <f>[2]Scorecard!E19</f>
        <v>1</v>
      </c>
      <c r="F22" s="15">
        <f>[2]Scorecard!F19</f>
        <v>1</v>
      </c>
      <c r="G22" s="15">
        <f>[2]Scorecard!G19</f>
        <v>1</v>
      </c>
    </row>
    <row r="23" spans="1:7" ht="53.25" customHeight="1" x14ac:dyDescent="0.4">
      <c r="A23" s="422"/>
      <c r="B23" s="14" t="s">
        <v>21</v>
      </c>
      <c r="C23" s="428"/>
      <c r="D23" s="15">
        <f>[2]Scorecard!D20</f>
        <v>1</v>
      </c>
      <c r="E23" s="15">
        <f>[2]Scorecard!E20</f>
        <v>1</v>
      </c>
      <c r="F23" s="15">
        <f>[2]Scorecard!F20</f>
        <v>1</v>
      </c>
      <c r="G23" s="15">
        <f>[2]Scorecard!G20</f>
        <v>1</v>
      </c>
    </row>
    <row r="24" spans="1:7" ht="53.25" customHeight="1" x14ac:dyDescent="0.4">
      <c r="A24" s="422"/>
      <c r="B24" s="14" t="s">
        <v>22</v>
      </c>
      <c r="C24" s="429"/>
      <c r="D24" s="15" t="str">
        <f>[2]Scorecard!D21</f>
        <v>NA</v>
      </c>
      <c r="E24" s="15">
        <f>[2]Scorecard!E21</f>
        <v>1</v>
      </c>
      <c r="F24" s="15" t="str">
        <f>[2]Scorecard!F21</f>
        <v>NA</v>
      </c>
      <c r="G24" s="15">
        <f>[2]Scorecard!G21</f>
        <v>1</v>
      </c>
    </row>
    <row r="25" spans="1:7" ht="53.25" customHeight="1" x14ac:dyDescent="0.4">
      <c r="A25" s="422"/>
      <c r="B25" s="14" t="s">
        <v>23</v>
      </c>
      <c r="C25" s="15" t="s">
        <v>24</v>
      </c>
      <c r="D25" s="15" t="str">
        <f>[2]Scorecard!D22</f>
        <v>NA</v>
      </c>
      <c r="E25" s="15">
        <f>[2]Scorecard!E22</f>
        <v>1</v>
      </c>
      <c r="F25" s="15" t="str">
        <f>[2]Scorecard!F22</f>
        <v>NA</v>
      </c>
      <c r="G25" s="15">
        <f>[2]Scorecard!G22</f>
        <v>1</v>
      </c>
    </row>
    <row r="26" spans="1:7" ht="53.25" customHeight="1" x14ac:dyDescent="0.4">
      <c r="A26" s="422"/>
      <c r="B26" s="14" t="s">
        <v>25</v>
      </c>
      <c r="C26" s="427" t="s">
        <v>16</v>
      </c>
      <c r="D26" s="15" t="str">
        <f>[2]Scorecard!D23</f>
        <v>NA</v>
      </c>
      <c r="E26" s="15">
        <f>[2]Scorecard!E23</f>
        <v>1</v>
      </c>
      <c r="F26" s="15" t="str">
        <f>[2]Scorecard!F23</f>
        <v>NA</v>
      </c>
      <c r="G26" s="15">
        <f>[2]Scorecard!G23</f>
        <v>1</v>
      </c>
    </row>
    <row r="27" spans="1:7" ht="53.25" customHeight="1" x14ac:dyDescent="0.4">
      <c r="A27" s="422"/>
      <c r="B27" s="14" t="s">
        <v>26</v>
      </c>
      <c r="C27" s="428"/>
      <c r="D27" s="15" t="str">
        <f>[2]Scorecard!D24</f>
        <v>NA</v>
      </c>
      <c r="E27" s="15">
        <f>[2]Scorecard!E24</f>
        <v>1</v>
      </c>
      <c r="F27" s="15" t="str">
        <f>[2]Scorecard!F24</f>
        <v>NA</v>
      </c>
      <c r="G27" s="15">
        <f>[2]Scorecard!G24</f>
        <v>1</v>
      </c>
    </row>
    <row r="28" spans="1:7" ht="53.25" customHeight="1" x14ac:dyDescent="0.4">
      <c r="A28" s="423"/>
      <c r="B28" s="14" t="s">
        <v>27</v>
      </c>
      <c r="C28" s="429"/>
      <c r="D28" s="15" t="str">
        <f>[2]Scorecard!D25</f>
        <v>NA</v>
      </c>
      <c r="E28" s="15">
        <f>[2]Scorecard!E25</f>
        <v>1</v>
      </c>
      <c r="F28" s="15" t="str">
        <f>[2]Scorecard!F25</f>
        <v>NA</v>
      </c>
      <c r="G28" s="15">
        <f>[2]Scorecard!G25</f>
        <v>1</v>
      </c>
    </row>
    <row r="29" spans="1:7" x14ac:dyDescent="0.4">
      <c r="A29" s="10" t="s">
        <v>28</v>
      </c>
      <c r="B29" s="16" t="s">
        <v>29</v>
      </c>
      <c r="C29" s="12" t="s">
        <v>14</v>
      </c>
      <c r="D29" s="17">
        <f>[2]Scorecard!D26</f>
        <v>6</v>
      </c>
      <c r="E29" s="17">
        <f>[2]Scorecard!E26</f>
        <v>6</v>
      </c>
      <c r="F29" s="17">
        <f>[2]Scorecard!F26</f>
        <v>6</v>
      </c>
      <c r="G29" s="17">
        <f>[2]Scorecard!G26</f>
        <v>6</v>
      </c>
    </row>
    <row r="30" spans="1:7" ht="53.25" customHeight="1" x14ac:dyDescent="0.4">
      <c r="A30" s="430"/>
      <c r="B30" s="14" t="s">
        <v>30</v>
      </c>
      <c r="C30" s="15" t="s">
        <v>16</v>
      </c>
      <c r="D30" s="15">
        <f>[2]Scorecard!D27</f>
        <v>1</v>
      </c>
      <c r="E30" s="15">
        <f>[2]Scorecard!E27</f>
        <v>1</v>
      </c>
      <c r="F30" s="15">
        <f>[2]Scorecard!F27</f>
        <v>1</v>
      </c>
      <c r="G30" s="15">
        <f>[2]Scorecard!G27</f>
        <v>1</v>
      </c>
    </row>
    <row r="31" spans="1:7" ht="53.25" customHeight="1" x14ac:dyDescent="0.4">
      <c r="A31" s="431"/>
      <c r="B31" s="14" t="s">
        <v>31</v>
      </c>
      <c r="C31" s="427" t="s">
        <v>32</v>
      </c>
      <c r="D31" s="15">
        <f>[2]Scorecard!D28</f>
        <v>1</v>
      </c>
      <c r="E31" s="15">
        <f>[2]Scorecard!E28</f>
        <v>1</v>
      </c>
      <c r="F31" s="15">
        <f>[2]Scorecard!F28</f>
        <v>1</v>
      </c>
      <c r="G31" s="15">
        <f>[2]Scorecard!G28</f>
        <v>1</v>
      </c>
    </row>
    <row r="32" spans="1:7" ht="53.25" customHeight="1" x14ac:dyDescent="0.4">
      <c r="A32" s="431"/>
      <c r="B32" s="14" t="s">
        <v>33</v>
      </c>
      <c r="C32" s="428"/>
      <c r="D32" s="15">
        <f>[2]Scorecard!D29</f>
        <v>1</v>
      </c>
      <c r="E32" s="15">
        <f>[2]Scorecard!E29</f>
        <v>1</v>
      </c>
      <c r="F32" s="15">
        <f>[2]Scorecard!F29</f>
        <v>1</v>
      </c>
      <c r="G32" s="15">
        <f>[2]Scorecard!G29</f>
        <v>1</v>
      </c>
    </row>
    <row r="33" spans="1:7" ht="53.25" customHeight="1" x14ac:dyDescent="0.4">
      <c r="A33" s="431"/>
      <c r="B33" s="14" t="s">
        <v>34</v>
      </c>
      <c r="C33" s="429"/>
      <c r="D33" s="15">
        <f>[2]Scorecard!D30</f>
        <v>1</v>
      </c>
      <c r="E33" s="15">
        <f>[2]Scorecard!E30</f>
        <v>1</v>
      </c>
      <c r="F33" s="15">
        <f>[2]Scorecard!F30</f>
        <v>1</v>
      </c>
      <c r="G33" s="15">
        <f>[2]Scorecard!G30</f>
        <v>1</v>
      </c>
    </row>
    <row r="34" spans="1:7" ht="53.25" customHeight="1" x14ac:dyDescent="0.4">
      <c r="A34" s="431"/>
      <c r="B34" s="14" t="s">
        <v>35</v>
      </c>
      <c r="C34" s="427" t="s">
        <v>16</v>
      </c>
      <c r="D34" s="15">
        <f>[2]Scorecard!D31</f>
        <v>1</v>
      </c>
      <c r="E34" s="15">
        <f>[2]Scorecard!E31</f>
        <v>1</v>
      </c>
      <c r="F34" s="15">
        <f>[2]Scorecard!F31</f>
        <v>1</v>
      </c>
      <c r="G34" s="15">
        <f>[2]Scorecard!G31</f>
        <v>1</v>
      </c>
    </row>
    <row r="35" spans="1:7" ht="53.25" customHeight="1" x14ac:dyDescent="0.4">
      <c r="A35" s="431"/>
      <c r="B35" s="14" t="s">
        <v>36</v>
      </c>
      <c r="C35" s="428"/>
      <c r="D35" s="15">
        <f>[2]Scorecard!D32</f>
        <v>1</v>
      </c>
      <c r="E35" s="15">
        <f>[2]Scorecard!E32</f>
        <v>1</v>
      </c>
      <c r="F35" s="15">
        <f>[2]Scorecard!F32</f>
        <v>1</v>
      </c>
      <c r="G35" s="15">
        <f>[2]Scorecard!G32</f>
        <v>1</v>
      </c>
    </row>
    <row r="36" spans="1:7" ht="57" x14ac:dyDescent="0.4">
      <c r="A36" s="431"/>
      <c r="B36" s="14" t="s">
        <v>37</v>
      </c>
      <c r="C36" s="429"/>
      <c r="D36" s="15">
        <f>[2]Scorecard!D33</f>
        <v>1</v>
      </c>
      <c r="E36" s="15">
        <f>[2]Scorecard!E33</f>
        <v>1</v>
      </c>
      <c r="F36" s="15">
        <f>[2]Scorecard!F33</f>
        <v>1</v>
      </c>
      <c r="G36" s="15">
        <f>[2]Scorecard!G33</f>
        <v>1</v>
      </c>
    </row>
    <row r="37" spans="1:7" ht="85.5" x14ac:dyDescent="0.4">
      <c r="A37" s="431"/>
      <c r="B37" s="18" t="s">
        <v>38</v>
      </c>
      <c r="C37" s="15" t="s">
        <v>39</v>
      </c>
      <c r="D37" s="15">
        <f>[2]Scorecard!D34</f>
        <v>1</v>
      </c>
      <c r="E37" s="15">
        <f>[2]Scorecard!E34</f>
        <v>1</v>
      </c>
      <c r="F37" s="15">
        <f>[2]Scorecard!F34</f>
        <v>1</v>
      </c>
      <c r="G37" s="15">
        <f>[2]Scorecard!G34</f>
        <v>1</v>
      </c>
    </row>
    <row r="38" spans="1:7" x14ac:dyDescent="0.4">
      <c r="A38" s="10" t="s">
        <v>40</v>
      </c>
      <c r="B38" s="16" t="s">
        <v>41</v>
      </c>
      <c r="C38" s="12" t="s">
        <v>14</v>
      </c>
      <c r="D38" s="17">
        <f>[2]Scorecard!D35</f>
        <v>3</v>
      </c>
      <c r="E38" s="17">
        <f>[2]Scorecard!E35</f>
        <v>3</v>
      </c>
      <c r="F38" s="17">
        <f>[2]Scorecard!F35</f>
        <v>3</v>
      </c>
      <c r="G38" s="17">
        <f>[2]Scorecard!G35</f>
        <v>3</v>
      </c>
    </row>
    <row r="39" spans="1:7" ht="53.25" customHeight="1" x14ac:dyDescent="0.4">
      <c r="A39" s="432"/>
      <c r="B39" s="14" t="s">
        <v>42</v>
      </c>
      <c r="C39" s="427" t="s">
        <v>16</v>
      </c>
      <c r="D39" s="15">
        <f>[2]Scorecard!D36</f>
        <v>1</v>
      </c>
      <c r="E39" s="15">
        <f>[2]Scorecard!E36</f>
        <v>1</v>
      </c>
      <c r="F39" s="15">
        <f>[2]Scorecard!F36</f>
        <v>1</v>
      </c>
      <c r="G39" s="15">
        <f>[2]Scorecard!G36</f>
        <v>1</v>
      </c>
    </row>
    <row r="40" spans="1:7" ht="85.5" x14ac:dyDescent="0.4">
      <c r="A40" s="433"/>
      <c r="B40" s="18" t="s">
        <v>245</v>
      </c>
      <c r="C40" s="428"/>
      <c r="D40" s="15">
        <f>[2]Scorecard!D37</f>
        <v>1</v>
      </c>
      <c r="E40" s="15">
        <f>[2]Scorecard!E37</f>
        <v>1</v>
      </c>
      <c r="F40" s="15">
        <f>[2]Scorecard!F37</f>
        <v>1</v>
      </c>
      <c r="G40" s="15">
        <f>[2]Scorecard!G37</f>
        <v>1</v>
      </c>
    </row>
    <row r="41" spans="1:7" ht="53.25" customHeight="1" x14ac:dyDescent="0.4">
      <c r="A41" s="433"/>
      <c r="B41" s="14" t="s">
        <v>43</v>
      </c>
      <c r="C41" s="428"/>
      <c r="D41" s="15">
        <f>[2]Scorecard!D38</f>
        <v>1</v>
      </c>
      <c r="E41" s="15">
        <f>[2]Scorecard!E38</f>
        <v>1</v>
      </c>
      <c r="F41" s="15">
        <f>[2]Scorecard!F38</f>
        <v>1</v>
      </c>
      <c r="G41" s="15">
        <f>[2]Scorecard!G38</f>
        <v>1</v>
      </c>
    </row>
    <row r="42" spans="1:7" ht="53.25" customHeight="1" x14ac:dyDescent="0.4">
      <c r="A42" s="433"/>
      <c r="B42" s="14" t="s">
        <v>44</v>
      </c>
      <c r="C42" s="428"/>
      <c r="D42" s="15">
        <f>[2]Scorecard!D39</f>
        <v>1</v>
      </c>
      <c r="E42" s="15">
        <f>[2]Scorecard!E39</f>
        <v>1</v>
      </c>
      <c r="F42" s="15">
        <f>[2]Scorecard!F39</f>
        <v>1</v>
      </c>
      <c r="G42" s="15">
        <f>[2]Scorecard!G39</f>
        <v>1</v>
      </c>
    </row>
    <row r="43" spans="1:7" ht="85.5" x14ac:dyDescent="0.4">
      <c r="A43" s="433"/>
      <c r="B43" s="14" t="s">
        <v>45</v>
      </c>
      <c r="C43" s="428"/>
      <c r="D43" s="15">
        <f>[2]Scorecard!D40</f>
        <v>1</v>
      </c>
      <c r="E43" s="15">
        <f>[2]Scorecard!E40</f>
        <v>1</v>
      </c>
      <c r="F43" s="15">
        <f>[2]Scorecard!F40</f>
        <v>1</v>
      </c>
      <c r="G43" s="15">
        <f>[2]Scorecard!G40</f>
        <v>1</v>
      </c>
    </row>
    <row r="44" spans="1:7" ht="53.25" customHeight="1" x14ac:dyDescent="0.4">
      <c r="A44" s="433"/>
      <c r="B44" s="14" t="s">
        <v>46</v>
      </c>
      <c r="C44" s="429"/>
      <c r="D44" s="15">
        <f>[2]Scorecard!D41</f>
        <v>1</v>
      </c>
      <c r="E44" s="15">
        <f>[2]Scorecard!E41</f>
        <v>1</v>
      </c>
      <c r="F44" s="15">
        <f>[2]Scorecard!F41</f>
        <v>1</v>
      </c>
      <c r="G44" s="15">
        <f>[2]Scorecard!G41</f>
        <v>1</v>
      </c>
    </row>
    <row r="45" spans="1:7" x14ac:dyDescent="0.4">
      <c r="A45" s="10" t="s">
        <v>47</v>
      </c>
      <c r="B45" s="16" t="s">
        <v>48</v>
      </c>
      <c r="C45" s="12" t="s">
        <v>14</v>
      </c>
      <c r="D45" s="17">
        <f>[2]Scorecard!D42</f>
        <v>2</v>
      </c>
      <c r="E45" s="17">
        <f>[2]Scorecard!E42</f>
        <v>2</v>
      </c>
      <c r="F45" s="17">
        <f>[2]Scorecard!F42</f>
        <v>2</v>
      </c>
      <c r="G45" s="17">
        <f>[2]Scorecard!G42</f>
        <v>2</v>
      </c>
    </row>
    <row r="46" spans="1:7" ht="85.5" customHeight="1" x14ac:dyDescent="0.4">
      <c r="A46" s="19"/>
      <c r="B46" s="14" t="s">
        <v>49</v>
      </c>
      <c r="C46" s="427" t="s">
        <v>16</v>
      </c>
      <c r="D46" s="15">
        <f>[2]Scorecard!D43</f>
        <v>2</v>
      </c>
      <c r="E46" s="15">
        <f>[2]Scorecard!E43</f>
        <v>2</v>
      </c>
      <c r="F46" s="15">
        <f>[2]Scorecard!F43</f>
        <v>2</v>
      </c>
      <c r="G46" s="15">
        <f>[2]Scorecard!G43</f>
        <v>2</v>
      </c>
    </row>
    <row r="47" spans="1:7" ht="57" x14ac:dyDescent="0.4">
      <c r="A47" s="20"/>
      <c r="B47" s="14" t="s">
        <v>242</v>
      </c>
      <c r="C47" s="428"/>
      <c r="D47" s="15">
        <f>[2]Scorecard!D44</f>
        <v>2</v>
      </c>
      <c r="E47" s="15">
        <f>[2]Scorecard!E44</f>
        <v>2</v>
      </c>
      <c r="F47" s="15">
        <f>[2]Scorecard!F44</f>
        <v>2</v>
      </c>
      <c r="G47" s="15">
        <f>[2]Scorecard!G44</f>
        <v>2</v>
      </c>
    </row>
    <row r="48" spans="1:7" ht="57" x14ac:dyDescent="0.4">
      <c r="A48" s="20"/>
      <c r="B48" s="18" t="s">
        <v>241</v>
      </c>
      <c r="C48" s="429"/>
      <c r="D48" s="15">
        <f>[2]Scorecard!D45</f>
        <v>2</v>
      </c>
      <c r="E48" s="15">
        <f>[2]Scorecard!E45</f>
        <v>2</v>
      </c>
      <c r="F48" s="15">
        <f>[2]Scorecard!F45</f>
        <v>2</v>
      </c>
      <c r="G48" s="15">
        <f>[2]Scorecard!G45</f>
        <v>2</v>
      </c>
    </row>
    <row r="49" spans="1:7" s="22" customFormat="1" ht="48.75" customHeight="1" thickBot="1" x14ac:dyDescent="0.45">
      <c r="A49" s="434" t="s">
        <v>50</v>
      </c>
      <c r="B49" s="434"/>
      <c r="C49" s="435"/>
      <c r="D49" s="21">
        <f>D45+D38+D29+D17</f>
        <v>16</v>
      </c>
      <c r="E49" s="21">
        <f t="shared" ref="E49:G49" si="0">E45+E38+E29+E17</f>
        <v>18</v>
      </c>
      <c r="F49" s="21">
        <f t="shared" si="0"/>
        <v>16</v>
      </c>
      <c r="G49" s="21">
        <f t="shared" si="0"/>
        <v>18</v>
      </c>
    </row>
    <row r="50" spans="1:7" x14ac:dyDescent="0.4">
      <c r="A50" s="23" t="s">
        <v>51</v>
      </c>
      <c r="B50" s="436" t="s">
        <v>52</v>
      </c>
      <c r="C50" s="437"/>
      <c r="D50" s="437"/>
      <c r="E50" s="437"/>
      <c r="F50" s="437"/>
      <c r="G50" s="437"/>
    </row>
    <row r="51" spans="1:7" x14ac:dyDescent="0.4">
      <c r="A51" s="10" t="s">
        <v>53</v>
      </c>
      <c r="B51" s="16" t="s">
        <v>54</v>
      </c>
      <c r="C51" s="12" t="s">
        <v>14</v>
      </c>
      <c r="D51" s="17">
        <f>[2]Scorecard!D60</f>
        <v>3</v>
      </c>
      <c r="E51" s="17">
        <f>[2]Scorecard!E60</f>
        <v>3</v>
      </c>
      <c r="F51" s="17">
        <f>[2]Scorecard!F60</f>
        <v>3</v>
      </c>
      <c r="G51" s="17">
        <f>[2]Scorecard!G60</f>
        <v>3</v>
      </c>
    </row>
    <row r="52" spans="1:7" ht="52.5" customHeight="1" x14ac:dyDescent="0.4">
      <c r="A52" s="421"/>
      <c r="B52" s="24" t="s">
        <v>55</v>
      </c>
      <c r="C52" s="424" t="s">
        <v>24</v>
      </c>
      <c r="D52" s="25">
        <f>[2]Scorecard!D61</f>
        <v>1</v>
      </c>
      <c r="E52" s="25">
        <f>[2]Scorecard!E61</f>
        <v>1</v>
      </c>
      <c r="F52" s="25">
        <f>[2]Scorecard!F61</f>
        <v>1</v>
      </c>
      <c r="G52" s="25">
        <f>[2]Scorecard!G61</f>
        <v>1</v>
      </c>
    </row>
    <row r="53" spans="1:7" ht="52.5" customHeight="1" x14ac:dyDescent="0.4">
      <c r="A53" s="422"/>
      <c r="B53" s="24" t="s">
        <v>56</v>
      </c>
      <c r="C53" s="425"/>
      <c r="D53" s="25">
        <f>[2]Scorecard!D62</f>
        <v>1</v>
      </c>
      <c r="E53" s="26">
        <f>[2]Scorecard!E62</f>
        <v>1</v>
      </c>
      <c r="F53" s="25">
        <f>[2]Scorecard!F62</f>
        <v>1</v>
      </c>
      <c r="G53" s="26">
        <f>[2]Scorecard!G62</f>
        <v>1</v>
      </c>
    </row>
    <row r="54" spans="1:7" ht="52.5" customHeight="1" x14ac:dyDescent="0.4">
      <c r="A54" s="422"/>
      <c r="B54" s="24" t="s">
        <v>57</v>
      </c>
      <c r="C54" s="425"/>
      <c r="D54" s="25">
        <f>[2]Scorecard!D63</f>
        <v>1</v>
      </c>
      <c r="E54" s="26">
        <f>[2]Scorecard!E63</f>
        <v>1</v>
      </c>
      <c r="F54" s="25">
        <f>[2]Scorecard!F63</f>
        <v>1</v>
      </c>
      <c r="G54" s="26">
        <f>[2]Scorecard!G63</f>
        <v>1</v>
      </c>
    </row>
    <row r="55" spans="1:7" ht="52.5" customHeight="1" x14ac:dyDescent="0.4">
      <c r="A55" s="422"/>
      <c r="B55" s="24" t="s">
        <v>58</v>
      </c>
      <c r="C55" s="425"/>
      <c r="D55" s="25">
        <f>[2]Scorecard!D64</f>
        <v>1</v>
      </c>
      <c r="E55" s="26">
        <f>[2]Scorecard!E64</f>
        <v>1</v>
      </c>
      <c r="F55" s="25">
        <f>[2]Scorecard!F64</f>
        <v>1</v>
      </c>
      <c r="G55" s="26">
        <f>[2]Scorecard!G64</f>
        <v>1</v>
      </c>
    </row>
    <row r="56" spans="1:7" ht="62.25" customHeight="1" x14ac:dyDescent="0.4">
      <c r="A56" s="423"/>
      <c r="B56" s="24" t="s">
        <v>59</v>
      </c>
      <c r="C56" s="426"/>
      <c r="D56" s="25">
        <f>[2]Scorecard!D65</f>
        <v>1</v>
      </c>
      <c r="E56" s="26">
        <f>[2]Scorecard!E65</f>
        <v>1</v>
      </c>
      <c r="F56" s="25">
        <f>[2]Scorecard!F65</f>
        <v>1</v>
      </c>
      <c r="G56" s="26">
        <f>[2]Scorecard!G65</f>
        <v>1</v>
      </c>
    </row>
    <row r="57" spans="1:7" x14ac:dyDescent="0.4">
      <c r="A57" s="10" t="s">
        <v>60</v>
      </c>
      <c r="B57" s="16" t="s">
        <v>61</v>
      </c>
      <c r="C57" s="12" t="s">
        <v>14</v>
      </c>
      <c r="D57" s="17">
        <f>[2]Scorecard!D66</f>
        <v>3</v>
      </c>
      <c r="E57" s="17">
        <f>[2]Scorecard!E66</f>
        <v>3</v>
      </c>
      <c r="F57" s="17">
        <f>[2]Scorecard!F66</f>
        <v>3</v>
      </c>
      <c r="G57" s="27">
        <f>[2]Scorecard!G66</f>
        <v>3</v>
      </c>
    </row>
    <row r="58" spans="1:7" ht="57" customHeight="1" x14ac:dyDescent="0.4">
      <c r="A58" s="432"/>
      <c r="B58" s="28" t="s">
        <v>62</v>
      </c>
      <c r="C58" s="424" t="s">
        <v>16</v>
      </c>
      <c r="D58" s="29">
        <f>[2]Scorecard!D67</f>
        <v>1</v>
      </c>
      <c r="E58" s="30">
        <f>[2]Scorecard!E67</f>
        <v>1</v>
      </c>
      <c r="F58" s="29">
        <f>[2]Scorecard!F67</f>
        <v>1</v>
      </c>
      <c r="G58" s="30">
        <f>[2]Scorecard!G67</f>
        <v>1</v>
      </c>
    </row>
    <row r="59" spans="1:7" ht="57" x14ac:dyDescent="0.4">
      <c r="A59" s="433"/>
      <c r="B59" s="28" t="s">
        <v>63</v>
      </c>
      <c r="C59" s="425"/>
      <c r="D59" s="29">
        <f>[2]Scorecard!D68</f>
        <v>1</v>
      </c>
      <c r="E59" s="30">
        <f>[2]Scorecard!E68</f>
        <v>1</v>
      </c>
      <c r="F59" s="29">
        <f>[2]Scorecard!F68</f>
        <v>1</v>
      </c>
      <c r="G59" s="30">
        <f>[2]Scorecard!G68</f>
        <v>1</v>
      </c>
    </row>
    <row r="60" spans="1:7" ht="87" x14ac:dyDescent="0.4">
      <c r="A60" s="438"/>
      <c r="B60" s="28" t="s">
        <v>240</v>
      </c>
      <c r="C60" s="426"/>
      <c r="D60" s="29">
        <f>[2]Scorecard!D69</f>
        <v>1</v>
      </c>
      <c r="E60" s="30">
        <f>[2]Scorecard!E69</f>
        <v>1</v>
      </c>
      <c r="F60" s="29">
        <f>[2]Scorecard!F69</f>
        <v>1</v>
      </c>
      <c r="G60" s="30">
        <f>[2]Scorecard!G69</f>
        <v>1</v>
      </c>
    </row>
    <row r="61" spans="1:7" x14ac:dyDescent="0.4">
      <c r="A61" s="10" t="s">
        <v>64</v>
      </c>
      <c r="B61" s="16" t="s">
        <v>65</v>
      </c>
      <c r="C61" s="12" t="s">
        <v>14</v>
      </c>
      <c r="D61" s="17">
        <f>[2]Scorecard!D70</f>
        <v>2</v>
      </c>
      <c r="E61" s="17">
        <f>[2]Scorecard!E70</f>
        <v>2</v>
      </c>
      <c r="F61" s="17">
        <f>[2]Scorecard!F70</f>
        <v>2</v>
      </c>
      <c r="G61" s="17">
        <f>[2]Scorecard!G70</f>
        <v>2</v>
      </c>
    </row>
    <row r="62" spans="1:7" ht="316.89999999999998" customHeight="1" x14ac:dyDescent="0.4">
      <c r="A62" s="50"/>
      <c r="B62" s="31" t="s">
        <v>239</v>
      </c>
      <c r="C62" s="25" t="s">
        <v>66</v>
      </c>
      <c r="D62" s="82">
        <f>[2]Scorecard!D71</f>
        <v>2</v>
      </c>
      <c r="E62" s="83">
        <f>[2]Scorecard!E71</f>
        <v>2</v>
      </c>
      <c r="F62" s="82">
        <f>[2]Scorecard!F71</f>
        <v>2</v>
      </c>
      <c r="G62" s="83">
        <f>[2]Scorecard!G71</f>
        <v>2</v>
      </c>
    </row>
    <row r="63" spans="1:7" x14ac:dyDescent="0.4">
      <c r="A63" s="10" t="s">
        <v>67</v>
      </c>
      <c r="B63" s="16" t="s">
        <v>68</v>
      </c>
      <c r="C63" s="12" t="s">
        <v>14</v>
      </c>
      <c r="D63" s="17">
        <f>[2]Scorecard!D73</f>
        <v>4</v>
      </c>
      <c r="E63" s="17">
        <f>[2]Scorecard!E73</f>
        <v>4</v>
      </c>
      <c r="F63" s="17">
        <f>[2]Scorecard!F73</f>
        <v>4</v>
      </c>
      <c r="G63" s="17">
        <f>[2]Scorecard!G73</f>
        <v>4</v>
      </c>
    </row>
    <row r="64" spans="1:7" ht="85.5" x14ac:dyDescent="0.4">
      <c r="A64" s="430"/>
      <c r="B64" s="24" t="s">
        <v>246</v>
      </c>
      <c r="C64" s="424" t="s">
        <v>16</v>
      </c>
      <c r="D64" s="25">
        <f>[2]Scorecard!D74</f>
        <v>1</v>
      </c>
      <c r="E64" s="26">
        <f>[2]Scorecard!E74</f>
        <v>1</v>
      </c>
      <c r="F64" s="25">
        <f>[2]Scorecard!F74</f>
        <v>1</v>
      </c>
      <c r="G64" s="26">
        <f>[2]Scorecard!G74</f>
        <v>1</v>
      </c>
    </row>
    <row r="65" spans="1:7" ht="85.5" x14ac:dyDescent="0.4">
      <c r="A65" s="431"/>
      <c r="B65" s="24" t="s">
        <v>238</v>
      </c>
      <c r="C65" s="425"/>
      <c r="D65" s="25">
        <f>[2]Scorecard!D75</f>
        <v>1</v>
      </c>
      <c r="E65" s="26">
        <f>[2]Scorecard!E75</f>
        <v>1</v>
      </c>
      <c r="F65" s="25">
        <f>[2]Scorecard!F75</f>
        <v>1</v>
      </c>
      <c r="G65" s="26">
        <f>[2]Scorecard!G75</f>
        <v>1</v>
      </c>
    </row>
    <row r="66" spans="1:7" ht="85.5" x14ac:dyDescent="0.4">
      <c r="A66" s="431"/>
      <c r="B66" s="31" t="s">
        <v>237</v>
      </c>
      <c r="C66" s="425"/>
      <c r="D66" s="25">
        <f>[2]Scorecard!D76</f>
        <v>1</v>
      </c>
      <c r="E66" s="32">
        <f>[2]Scorecard!E76</f>
        <v>1</v>
      </c>
      <c r="F66" s="25">
        <f>[2]Scorecard!F76</f>
        <v>1</v>
      </c>
      <c r="G66" s="32">
        <f>[2]Scorecard!G76</f>
        <v>1</v>
      </c>
    </row>
    <row r="67" spans="1:7" ht="154.5" customHeight="1" x14ac:dyDescent="0.4">
      <c r="A67" s="431"/>
      <c r="B67" s="31" t="s">
        <v>236</v>
      </c>
      <c r="C67" s="426"/>
      <c r="D67" s="25">
        <f>[2]Scorecard!D77</f>
        <v>2</v>
      </c>
      <c r="E67" s="32">
        <f>[2]Scorecard!E77</f>
        <v>2</v>
      </c>
      <c r="F67" s="25">
        <f>[2]Scorecard!F77</f>
        <v>2</v>
      </c>
      <c r="G67" s="32">
        <f>[2]Scorecard!G77</f>
        <v>2</v>
      </c>
    </row>
    <row r="68" spans="1:7" s="22" customFormat="1" ht="48.75" customHeight="1" thickBot="1" x14ac:dyDescent="0.45">
      <c r="A68" s="434" t="s">
        <v>69</v>
      </c>
      <c r="B68" s="434"/>
      <c r="C68" s="435"/>
      <c r="D68" s="21">
        <f>D51+D57+D61+D63</f>
        <v>12</v>
      </c>
      <c r="E68" s="21">
        <f>E51+E57+E61+E63</f>
        <v>12</v>
      </c>
      <c r="F68" s="21">
        <f>F51+F57+F61+F63</f>
        <v>12</v>
      </c>
      <c r="G68" s="21">
        <f>G51+G57+G61+G63</f>
        <v>12</v>
      </c>
    </row>
    <row r="69" spans="1:7" x14ac:dyDescent="0.4">
      <c r="A69" s="23" t="s">
        <v>70</v>
      </c>
      <c r="B69" s="33" t="s">
        <v>71</v>
      </c>
      <c r="C69" s="34"/>
      <c r="D69" s="34"/>
      <c r="E69" s="35"/>
      <c r="F69" s="35"/>
      <c r="G69" s="35"/>
    </row>
    <row r="70" spans="1:7" x14ac:dyDescent="0.4">
      <c r="A70" s="36" t="s">
        <v>72</v>
      </c>
      <c r="B70" s="11" t="s">
        <v>73</v>
      </c>
      <c r="C70" s="12" t="s">
        <v>14</v>
      </c>
      <c r="D70" s="12">
        <f>[2]Scorecard!D83</f>
        <v>2</v>
      </c>
      <c r="E70" s="12">
        <f>[2]Scorecard!E83</f>
        <v>2</v>
      </c>
      <c r="F70" s="12">
        <f>[2]Scorecard!F83</f>
        <v>3</v>
      </c>
      <c r="G70" s="12">
        <f>[2]Scorecard!G83</f>
        <v>3</v>
      </c>
    </row>
    <row r="71" spans="1:7" ht="85.5" x14ac:dyDescent="0.4">
      <c r="A71" s="37"/>
      <c r="B71" s="38" t="s">
        <v>235</v>
      </c>
      <c r="C71" s="15" t="s">
        <v>39</v>
      </c>
      <c r="D71" s="15">
        <f>[2]Scorecard!D84</f>
        <v>2</v>
      </c>
      <c r="E71" s="15">
        <f>[2]Scorecard!E84</f>
        <v>2</v>
      </c>
      <c r="F71" s="15">
        <f>[2]Scorecard!F84</f>
        <v>3</v>
      </c>
      <c r="G71" s="15">
        <f>[2]Scorecard!G84</f>
        <v>3</v>
      </c>
    </row>
    <row r="72" spans="1:7" x14ac:dyDescent="0.4">
      <c r="A72" s="36" t="s">
        <v>74</v>
      </c>
      <c r="B72" s="11" t="s">
        <v>75</v>
      </c>
      <c r="C72" s="12" t="s">
        <v>14</v>
      </c>
      <c r="D72" s="12">
        <f>[2]Scorecard!D85</f>
        <v>2</v>
      </c>
      <c r="E72" s="12">
        <f>[2]Scorecard!E85</f>
        <v>2</v>
      </c>
      <c r="F72" s="12">
        <f>[2]Scorecard!F85</f>
        <v>2</v>
      </c>
      <c r="G72" s="12">
        <f>[2]Scorecard!G85</f>
        <v>2</v>
      </c>
    </row>
    <row r="73" spans="1:7" ht="256.5" x14ac:dyDescent="0.4">
      <c r="A73" s="37"/>
      <c r="B73" s="38" t="s">
        <v>233</v>
      </c>
      <c r="C73" s="427" t="s">
        <v>77</v>
      </c>
      <c r="D73" s="15">
        <f>[2]Scorecard!D86</f>
        <v>1</v>
      </c>
      <c r="E73" s="15">
        <f>[2]Scorecard!E86</f>
        <v>1</v>
      </c>
      <c r="F73" s="15">
        <f>[2]Scorecard!F86</f>
        <v>1</v>
      </c>
      <c r="G73" s="15">
        <f>[2]Scorecard!G86</f>
        <v>1</v>
      </c>
    </row>
    <row r="74" spans="1:7" ht="199.5" x14ac:dyDescent="0.4">
      <c r="A74" s="37"/>
      <c r="B74" s="38" t="s">
        <v>234</v>
      </c>
      <c r="C74" s="429"/>
      <c r="D74" s="15">
        <f>[2]Scorecard!D87</f>
        <v>1</v>
      </c>
      <c r="E74" s="15">
        <f>[2]Scorecard!E87</f>
        <v>1</v>
      </c>
      <c r="F74" s="15">
        <f>[2]Scorecard!F87</f>
        <v>1</v>
      </c>
      <c r="G74" s="15">
        <f>[2]Scorecard!G87</f>
        <v>1</v>
      </c>
    </row>
    <row r="75" spans="1:7" s="22" customFormat="1" ht="48.75" customHeight="1" thickBot="1" x14ac:dyDescent="0.45">
      <c r="A75" s="434" t="s">
        <v>78</v>
      </c>
      <c r="B75" s="434"/>
      <c r="C75" s="435"/>
      <c r="D75" s="21">
        <f>D70+D72</f>
        <v>4</v>
      </c>
      <c r="E75" s="21">
        <f t="shared" ref="E75:G75" si="1">E70+E72</f>
        <v>4</v>
      </c>
      <c r="F75" s="21">
        <f t="shared" si="1"/>
        <v>5</v>
      </c>
      <c r="G75" s="21">
        <f t="shared" si="1"/>
        <v>5</v>
      </c>
    </row>
    <row r="76" spans="1:7" x14ac:dyDescent="0.4">
      <c r="A76" s="23" t="s">
        <v>79</v>
      </c>
      <c r="B76" s="436" t="s">
        <v>80</v>
      </c>
      <c r="C76" s="437"/>
      <c r="D76" s="437"/>
      <c r="E76" s="437"/>
      <c r="F76" s="437"/>
      <c r="G76" s="437"/>
    </row>
    <row r="77" spans="1:7" x14ac:dyDescent="0.4">
      <c r="A77" s="36" t="s">
        <v>81</v>
      </c>
      <c r="B77" s="11" t="s">
        <v>82</v>
      </c>
      <c r="C77" s="12" t="s">
        <v>14</v>
      </c>
      <c r="D77" s="12">
        <f>[2]Scorecard!D95</f>
        <v>3</v>
      </c>
      <c r="E77" s="12">
        <f>[2]Scorecard!E95</f>
        <v>3</v>
      </c>
      <c r="F77" s="12">
        <f>[2]Scorecard!F95</f>
        <v>5</v>
      </c>
      <c r="G77" s="12">
        <f>[2]Scorecard!G95</f>
        <v>5</v>
      </c>
    </row>
    <row r="78" spans="1:7" x14ac:dyDescent="0.4">
      <c r="A78" s="442"/>
      <c r="B78" s="39" t="s">
        <v>83</v>
      </c>
      <c r="C78" s="424" t="s">
        <v>16</v>
      </c>
      <c r="D78" s="40">
        <f>[2]Scorecard!D96</f>
        <v>3</v>
      </c>
      <c r="E78" s="40">
        <f>[2]Scorecard!E96</f>
        <v>3</v>
      </c>
      <c r="F78" s="40">
        <f>[2]Scorecard!F96</f>
        <v>3</v>
      </c>
      <c r="G78" s="40">
        <f>[2]Scorecard!G96</f>
        <v>3</v>
      </c>
    </row>
    <row r="79" spans="1:7" x14ac:dyDescent="0.4">
      <c r="A79" s="442"/>
      <c r="B79" s="39" t="s">
        <v>84</v>
      </c>
      <c r="C79" s="425"/>
      <c r="D79" s="40">
        <f>[2]Scorecard!D97</f>
        <v>3</v>
      </c>
      <c r="E79" s="40">
        <f>[2]Scorecard!E97</f>
        <v>3</v>
      </c>
      <c r="F79" s="40">
        <f>[2]Scorecard!F97</f>
        <v>3</v>
      </c>
      <c r="G79" s="40">
        <f>[2]Scorecard!G97</f>
        <v>3</v>
      </c>
    </row>
    <row r="80" spans="1:7" ht="57" x14ac:dyDescent="0.4">
      <c r="A80" s="442"/>
      <c r="B80" s="39" t="s">
        <v>85</v>
      </c>
      <c r="C80" s="426"/>
      <c r="D80" s="40">
        <f>[2]Scorecard!D98</f>
        <v>1</v>
      </c>
      <c r="E80" s="40">
        <f>[2]Scorecard!E98</f>
        <v>1</v>
      </c>
      <c r="F80" s="40">
        <f>[2]Scorecard!F98</f>
        <v>1</v>
      </c>
      <c r="G80" s="40">
        <f>[2]Scorecard!G98</f>
        <v>1</v>
      </c>
    </row>
    <row r="81" spans="1:7" x14ac:dyDescent="0.4">
      <c r="A81" s="442"/>
      <c r="B81" s="39" t="s">
        <v>86</v>
      </c>
      <c r="C81" s="29" t="s">
        <v>24</v>
      </c>
      <c r="D81" s="40">
        <f>[2]Scorecard!D99</f>
        <v>1</v>
      </c>
      <c r="E81" s="40">
        <f>[2]Scorecard!E99</f>
        <v>1</v>
      </c>
      <c r="F81" s="40">
        <f>[2]Scorecard!F99</f>
        <v>1</v>
      </c>
      <c r="G81" s="40">
        <f>[2]Scorecard!G99</f>
        <v>1</v>
      </c>
    </row>
    <row r="82" spans="1:7" s="22" customFormat="1" ht="48.75" customHeight="1" thickBot="1" x14ac:dyDescent="0.45">
      <c r="A82" s="434" t="s">
        <v>87</v>
      </c>
      <c r="B82" s="434"/>
      <c r="C82" s="435"/>
      <c r="D82" s="21">
        <f>D77</f>
        <v>3</v>
      </c>
      <c r="E82" s="21">
        <f t="shared" ref="E82:G82" si="2">E77</f>
        <v>3</v>
      </c>
      <c r="F82" s="21">
        <f t="shared" si="2"/>
        <v>5</v>
      </c>
      <c r="G82" s="21">
        <f t="shared" si="2"/>
        <v>5</v>
      </c>
    </row>
    <row r="83" spans="1:7" ht="27" customHeight="1" x14ac:dyDescent="0.4">
      <c r="A83" s="23" t="s">
        <v>88</v>
      </c>
      <c r="B83" s="443" t="s">
        <v>89</v>
      </c>
      <c r="C83" s="444"/>
      <c r="D83" s="444"/>
      <c r="E83" s="444"/>
      <c r="F83" s="444"/>
      <c r="G83" s="444"/>
    </row>
    <row r="84" spans="1:7" x14ac:dyDescent="0.4">
      <c r="A84" s="10" t="s">
        <v>90</v>
      </c>
      <c r="B84" s="11" t="s">
        <v>91</v>
      </c>
      <c r="C84" s="12" t="s">
        <v>14</v>
      </c>
      <c r="D84" s="12">
        <f>[2]Scorecard!D123</f>
        <v>0</v>
      </c>
      <c r="E84" s="12">
        <f>[2]Scorecard!E123</f>
        <v>0</v>
      </c>
      <c r="F84" s="12">
        <f>[2]Scorecard!F123</f>
        <v>3</v>
      </c>
      <c r="G84" s="12">
        <f>[2]Scorecard!G123</f>
        <v>3</v>
      </c>
    </row>
    <row r="85" spans="1:7" ht="66" customHeight="1" x14ac:dyDescent="0.4">
      <c r="A85" s="41"/>
      <c r="B85" s="14" t="s">
        <v>247</v>
      </c>
      <c r="C85" s="42" t="s">
        <v>16</v>
      </c>
      <c r="D85" s="42" t="str">
        <f>[2]Scorecard!D124</f>
        <v>NA</v>
      </c>
      <c r="E85" s="42" t="str">
        <f>[2]Scorecard!E124</f>
        <v>NA</v>
      </c>
      <c r="F85" s="42">
        <f>[2]Scorecard!F124</f>
        <v>3</v>
      </c>
      <c r="G85" s="42">
        <f>[2]Scorecard!G124</f>
        <v>3</v>
      </c>
    </row>
    <row r="86" spans="1:7" x14ac:dyDescent="0.4">
      <c r="A86" s="10" t="s">
        <v>92</v>
      </c>
      <c r="B86" s="16" t="s">
        <v>93</v>
      </c>
      <c r="C86" s="12" t="s">
        <v>14</v>
      </c>
      <c r="D86" s="17">
        <f>[2]Scorecard!D125</f>
        <v>3</v>
      </c>
      <c r="E86" s="17">
        <f>[2]Scorecard!E125</f>
        <v>3</v>
      </c>
      <c r="F86" s="17">
        <f>[2]Scorecard!F125</f>
        <v>3</v>
      </c>
      <c r="G86" s="17">
        <f>[2]Scorecard!G125</f>
        <v>3</v>
      </c>
    </row>
    <row r="87" spans="1:7" ht="57" x14ac:dyDescent="0.4">
      <c r="A87" s="430"/>
      <c r="B87" s="14" t="s">
        <v>94</v>
      </c>
      <c r="C87" s="427" t="s">
        <v>16</v>
      </c>
      <c r="D87" s="42">
        <f>[2]Scorecard!D126</f>
        <v>2</v>
      </c>
      <c r="E87" s="42">
        <f>[2]Scorecard!E126</f>
        <v>2</v>
      </c>
      <c r="F87" s="42">
        <f>[2]Scorecard!F126</f>
        <v>2</v>
      </c>
      <c r="G87" s="42">
        <f>[2]Scorecard!G126</f>
        <v>2</v>
      </c>
    </row>
    <row r="88" spans="1:7" ht="57" x14ac:dyDescent="0.4">
      <c r="A88" s="445"/>
      <c r="B88" s="14" t="s">
        <v>95</v>
      </c>
      <c r="C88" s="429"/>
      <c r="D88" s="42">
        <f>[2]Scorecard!D127</f>
        <v>1</v>
      </c>
      <c r="E88" s="42">
        <f>[2]Scorecard!E127</f>
        <v>1</v>
      </c>
      <c r="F88" s="42">
        <f>[2]Scorecard!F127</f>
        <v>1</v>
      </c>
      <c r="G88" s="42">
        <f>[2]Scorecard!G127</f>
        <v>1</v>
      </c>
    </row>
    <row r="89" spans="1:7" x14ac:dyDescent="0.4">
      <c r="A89" s="10" t="s">
        <v>96</v>
      </c>
      <c r="B89" s="16" t="s">
        <v>97</v>
      </c>
      <c r="C89" s="43"/>
      <c r="D89" s="17">
        <f>[2]Scorecard!D128</f>
        <v>4</v>
      </c>
      <c r="E89" s="17">
        <f>[2]Scorecard!E128</f>
        <v>4</v>
      </c>
      <c r="F89" s="17">
        <f>[2]Scorecard!F128</f>
        <v>4</v>
      </c>
      <c r="G89" s="17">
        <f>[2]Scorecard!G128</f>
        <v>4</v>
      </c>
    </row>
    <row r="90" spans="1:7" ht="85.5" x14ac:dyDescent="0.4">
      <c r="A90" s="432"/>
      <c r="B90" s="14" t="s">
        <v>223</v>
      </c>
      <c r="C90" s="427" t="s">
        <v>39</v>
      </c>
      <c r="D90" s="42">
        <f>[2]Scorecard!D129</f>
        <v>2</v>
      </c>
      <c r="E90" s="42">
        <f>[2]Scorecard!E129</f>
        <v>2</v>
      </c>
      <c r="F90" s="42">
        <f>[2]Scorecard!F129</f>
        <v>2</v>
      </c>
      <c r="G90" s="42">
        <f>[2]Scorecard!G129</f>
        <v>2</v>
      </c>
    </row>
    <row r="91" spans="1:7" x14ac:dyDescent="0.4">
      <c r="A91" s="433"/>
      <c r="B91" s="44" t="s">
        <v>224</v>
      </c>
      <c r="C91" s="428"/>
      <c r="D91" s="42">
        <f>[2]Scorecard!D130</f>
        <v>2</v>
      </c>
      <c r="E91" s="42">
        <f>[2]Scorecard!E130</f>
        <v>2</v>
      </c>
      <c r="F91" s="42">
        <f>[2]Scorecard!F130</f>
        <v>2</v>
      </c>
      <c r="G91" s="42">
        <f>[2]Scorecard!G130</f>
        <v>2</v>
      </c>
    </row>
    <row r="92" spans="1:7" ht="57" x14ac:dyDescent="0.4">
      <c r="A92" s="433"/>
      <c r="B92" s="14" t="s">
        <v>98</v>
      </c>
      <c r="C92" s="428"/>
      <c r="D92" s="42">
        <f>[2]Scorecard!D131</f>
        <v>1</v>
      </c>
      <c r="E92" s="42">
        <f>[2]Scorecard!E131</f>
        <v>1</v>
      </c>
      <c r="F92" s="42">
        <f>[2]Scorecard!F131</f>
        <v>1</v>
      </c>
      <c r="G92" s="42">
        <f>[2]Scorecard!G131</f>
        <v>1</v>
      </c>
    </row>
    <row r="93" spans="1:7" ht="57" customHeight="1" x14ac:dyDescent="0.4">
      <c r="A93" s="433"/>
      <c r="B93" s="14" t="s">
        <v>99</v>
      </c>
      <c r="C93" s="428"/>
      <c r="D93" s="42">
        <f>[2]Scorecard!D132</f>
        <v>1</v>
      </c>
      <c r="E93" s="42">
        <f>[2]Scorecard!E132</f>
        <v>1</v>
      </c>
      <c r="F93" s="42">
        <f>[2]Scorecard!F132</f>
        <v>1</v>
      </c>
      <c r="G93" s="42">
        <f>[2]Scorecard!G132</f>
        <v>1</v>
      </c>
    </row>
    <row r="94" spans="1:7" x14ac:dyDescent="0.4">
      <c r="A94" s="10" t="s">
        <v>100</v>
      </c>
      <c r="B94" s="16" t="s">
        <v>101</v>
      </c>
      <c r="C94" s="12" t="s">
        <v>14</v>
      </c>
      <c r="D94" s="17">
        <f>[2]Scorecard!D133</f>
        <v>4</v>
      </c>
      <c r="E94" s="17">
        <f>[2]Scorecard!E133</f>
        <v>4</v>
      </c>
      <c r="F94" s="17">
        <f>[2]Scorecard!F133</f>
        <v>4</v>
      </c>
      <c r="G94" s="17">
        <f>[2]Scorecard!G133</f>
        <v>4</v>
      </c>
    </row>
    <row r="95" spans="1:7" s="47" customFormat="1" ht="85.5" x14ac:dyDescent="0.4">
      <c r="A95" s="45"/>
      <c r="B95" s="46" t="s">
        <v>102</v>
      </c>
      <c r="C95" s="439" t="s">
        <v>16</v>
      </c>
      <c r="D95" s="42">
        <f>[2]Scorecard!D134</f>
        <v>2</v>
      </c>
      <c r="E95" s="42">
        <f>[2]Scorecard!E134</f>
        <v>2</v>
      </c>
      <c r="F95" s="42">
        <f>[2]Scorecard!F134</f>
        <v>2</v>
      </c>
      <c r="G95" s="42">
        <f>[2]Scorecard!G134</f>
        <v>2</v>
      </c>
    </row>
    <row r="96" spans="1:7" s="47" customFormat="1" ht="57" x14ac:dyDescent="0.4">
      <c r="A96" s="45"/>
      <c r="B96" s="48" t="s">
        <v>103</v>
      </c>
      <c r="C96" s="440"/>
      <c r="D96" s="42">
        <f>[2]Scorecard!D135</f>
        <v>1</v>
      </c>
      <c r="E96" s="42">
        <f>[2]Scorecard!E135</f>
        <v>1</v>
      </c>
      <c r="F96" s="42">
        <f>[2]Scorecard!F135</f>
        <v>1</v>
      </c>
      <c r="G96" s="42">
        <f>[2]Scorecard!G135</f>
        <v>1</v>
      </c>
    </row>
    <row r="97" spans="1:7" s="47" customFormat="1" ht="57" x14ac:dyDescent="0.4">
      <c r="A97" s="45"/>
      <c r="B97" s="49" t="s">
        <v>104</v>
      </c>
      <c r="C97" s="441"/>
      <c r="D97" s="42">
        <f>[2]Scorecard!D136</f>
        <v>1</v>
      </c>
      <c r="E97" s="42">
        <f>[2]Scorecard!E136</f>
        <v>1</v>
      </c>
      <c r="F97" s="42">
        <f>[2]Scorecard!F136</f>
        <v>1</v>
      </c>
      <c r="G97" s="42">
        <f>[2]Scorecard!G136</f>
        <v>1</v>
      </c>
    </row>
    <row r="98" spans="1:7" x14ac:dyDescent="0.4">
      <c r="A98" s="10" t="s">
        <v>105</v>
      </c>
      <c r="B98" s="16" t="s">
        <v>106</v>
      </c>
      <c r="C98" s="12" t="s">
        <v>14</v>
      </c>
      <c r="D98" s="17">
        <f>[2]Scorecard!D137</f>
        <v>2</v>
      </c>
      <c r="E98" s="17">
        <f>[2]Scorecard!E137</f>
        <v>2</v>
      </c>
      <c r="F98" s="17">
        <f>[2]Scorecard!F137</f>
        <v>2</v>
      </c>
      <c r="G98" s="17">
        <f>[2]Scorecard!G137</f>
        <v>2</v>
      </c>
    </row>
    <row r="99" spans="1:7" ht="57" x14ac:dyDescent="0.4">
      <c r="A99" s="50"/>
      <c r="B99" s="14" t="s">
        <v>107</v>
      </c>
      <c r="C99" s="42" t="s">
        <v>16</v>
      </c>
      <c r="D99" s="42">
        <f>[2]Scorecard!D138</f>
        <v>2</v>
      </c>
      <c r="E99" s="42">
        <f>[2]Scorecard!E138</f>
        <v>2</v>
      </c>
      <c r="F99" s="42">
        <f>[2]Scorecard!F138</f>
        <v>2</v>
      </c>
      <c r="G99" s="42">
        <f>[2]Scorecard!G138</f>
        <v>2</v>
      </c>
    </row>
    <row r="100" spans="1:7" x14ac:dyDescent="0.4">
      <c r="A100" s="10" t="s">
        <v>108</v>
      </c>
      <c r="B100" s="16" t="s">
        <v>109</v>
      </c>
      <c r="C100" s="12" t="s">
        <v>14</v>
      </c>
      <c r="D100" s="17">
        <f>[2]Scorecard!D139</f>
        <v>2</v>
      </c>
      <c r="E100" s="17">
        <f>[2]Scorecard!E139</f>
        <v>2</v>
      </c>
      <c r="F100" s="17">
        <f>[2]Scorecard!F139</f>
        <v>2</v>
      </c>
      <c r="G100" s="17">
        <f>[2]Scorecard!G139</f>
        <v>2</v>
      </c>
    </row>
    <row r="101" spans="1:7" ht="142.5" x14ac:dyDescent="0.4">
      <c r="A101" s="50"/>
      <c r="B101" s="18" t="s">
        <v>110</v>
      </c>
      <c r="C101" s="42" t="s">
        <v>16</v>
      </c>
      <c r="D101" s="42">
        <f>[2]Scorecard!D140</f>
        <v>2</v>
      </c>
      <c r="E101" s="42">
        <f>[2]Scorecard!E140</f>
        <v>2</v>
      </c>
      <c r="F101" s="42">
        <f>[2]Scorecard!F140</f>
        <v>2</v>
      </c>
      <c r="G101" s="42">
        <f>[2]Scorecard!G140</f>
        <v>2</v>
      </c>
    </row>
    <row r="102" spans="1:7" x14ac:dyDescent="0.4">
      <c r="A102" s="10" t="s">
        <v>111</v>
      </c>
      <c r="B102" s="16" t="s">
        <v>112</v>
      </c>
      <c r="C102" s="12" t="s">
        <v>14</v>
      </c>
      <c r="D102" s="17">
        <f>[2]Scorecard!D141</f>
        <v>4</v>
      </c>
      <c r="E102" s="17">
        <f>[2]Scorecard!E141</f>
        <v>4</v>
      </c>
      <c r="F102" s="17">
        <f>[2]Scorecard!F141</f>
        <v>4</v>
      </c>
      <c r="G102" s="17">
        <f>[2]Scorecard!G141</f>
        <v>4</v>
      </c>
    </row>
    <row r="103" spans="1:7" ht="57" x14ac:dyDescent="0.4">
      <c r="A103" s="449"/>
      <c r="B103" s="51" t="s">
        <v>113</v>
      </c>
      <c r="C103" s="427" t="s">
        <v>16</v>
      </c>
      <c r="D103" s="42">
        <f>[2]Scorecard!D142</f>
        <v>2</v>
      </c>
      <c r="E103" s="42">
        <f>[2]Scorecard!E142</f>
        <v>2</v>
      </c>
      <c r="F103" s="42">
        <f>[2]Scorecard!F142</f>
        <v>2</v>
      </c>
      <c r="G103" s="42">
        <f>[2]Scorecard!G142</f>
        <v>2</v>
      </c>
    </row>
    <row r="104" spans="1:7" ht="57" x14ac:dyDescent="0.4">
      <c r="A104" s="449"/>
      <c r="B104" s="52" t="s">
        <v>232</v>
      </c>
      <c r="C104" s="428"/>
      <c r="D104" s="42">
        <f>[2]Scorecard!D143</f>
        <v>2</v>
      </c>
      <c r="E104" s="42">
        <f>[2]Scorecard!E143</f>
        <v>2</v>
      </c>
      <c r="F104" s="42">
        <f>[2]Scorecard!F143</f>
        <v>2</v>
      </c>
      <c r="G104" s="42">
        <f>[2]Scorecard!G143</f>
        <v>2</v>
      </c>
    </row>
    <row r="105" spans="1:7" ht="57" x14ac:dyDescent="0.4">
      <c r="A105" s="449"/>
      <c r="B105" s="53" t="s">
        <v>114</v>
      </c>
      <c r="C105" s="429"/>
      <c r="D105" s="42">
        <f>[2]Scorecard!D144</f>
        <v>2</v>
      </c>
      <c r="E105" s="42">
        <f>[2]Scorecard!E144</f>
        <v>2</v>
      </c>
      <c r="F105" s="42">
        <f>[2]Scorecard!F144</f>
        <v>2</v>
      </c>
      <c r="G105" s="42">
        <f>[2]Scorecard!G144</f>
        <v>2</v>
      </c>
    </row>
    <row r="106" spans="1:7" s="22" customFormat="1" ht="48.75" customHeight="1" thickBot="1" x14ac:dyDescent="0.45">
      <c r="A106" s="434" t="s">
        <v>115</v>
      </c>
      <c r="B106" s="434"/>
      <c r="C106" s="435"/>
      <c r="D106" s="21">
        <f>D84+D86+D89+D94+D98+D100+D102</f>
        <v>19</v>
      </c>
      <c r="E106" s="21">
        <f t="shared" ref="E106:G106" si="3">E84+E86+E89+E94+E98+E100+E102</f>
        <v>19</v>
      </c>
      <c r="F106" s="21">
        <f t="shared" si="3"/>
        <v>22</v>
      </c>
      <c r="G106" s="21">
        <f t="shared" si="3"/>
        <v>22</v>
      </c>
    </row>
    <row r="107" spans="1:7" ht="50.25" customHeight="1" x14ac:dyDescent="0.4">
      <c r="A107" s="23" t="s">
        <v>116</v>
      </c>
      <c r="B107" s="54" t="s">
        <v>117</v>
      </c>
      <c r="C107" s="34"/>
      <c r="D107" s="34"/>
      <c r="E107" s="34"/>
      <c r="F107" s="34"/>
      <c r="G107" s="34"/>
    </row>
    <row r="108" spans="1:7" x14ac:dyDescent="0.4">
      <c r="A108" s="10" t="s">
        <v>118</v>
      </c>
      <c r="B108" s="16" t="s">
        <v>119</v>
      </c>
      <c r="C108" s="12" t="s">
        <v>14</v>
      </c>
      <c r="D108" s="17">
        <f>[2]Scorecard!D149</f>
        <v>5</v>
      </c>
      <c r="E108" s="17">
        <f>[2]Scorecard!E149</f>
        <v>5</v>
      </c>
      <c r="F108" s="17">
        <f>[2]Scorecard!F149</f>
        <v>5</v>
      </c>
      <c r="G108" s="17">
        <f>[2]Scorecard!G149</f>
        <v>5</v>
      </c>
    </row>
    <row r="109" spans="1:7" ht="57" x14ac:dyDescent="0.4">
      <c r="A109" s="432"/>
      <c r="B109" s="18" t="s">
        <v>231</v>
      </c>
      <c r="C109" s="427" t="s">
        <v>16</v>
      </c>
      <c r="D109" s="40">
        <f>[2]Scorecard!D150</f>
        <v>2</v>
      </c>
      <c r="E109" s="40">
        <f>[2]Scorecard!E150</f>
        <v>2</v>
      </c>
      <c r="F109" s="40">
        <f>[2]Scorecard!F150</f>
        <v>2</v>
      </c>
      <c r="G109" s="40">
        <f>[2]Scorecard!G150</f>
        <v>2</v>
      </c>
    </row>
    <row r="110" spans="1:7" ht="53.25" customHeight="1" x14ac:dyDescent="0.4">
      <c r="A110" s="433"/>
      <c r="B110" s="14" t="s">
        <v>120</v>
      </c>
      <c r="C110" s="428"/>
      <c r="D110" s="40">
        <f>[2]Scorecard!D151</f>
        <v>1</v>
      </c>
      <c r="E110" s="40">
        <f>[2]Scorecard!E151</f>
        <v>1</v>
      </c>
      <c r="F110" s="40">
        <f>[2]Scorecard!F151</f>
        <v>1</v>
      </c>
      <c r="G110" s="40">
        <f>[2]Scorecard!G151</f>
        <v>1</v>
      </c>
    </row>
    <row r="111" spans="1:7" ht="53.25" customHeight="1" x14ac:dyDescent="0.4">
      <c r="A111" s="433"/>
      <c r="B111" s="14" t="s">
        <v>121</v>
      </c>
      <c r="C111" s="428"/>
      <c r="D111" s="40">
        <f>[2]Scorecard!D152</f>
        <v>1</v>
      </c>
      <c r="E111" s="40">
        <f>[2]Scorecard!E152</f>
        <v>1</v>
      </c>
      <c r="F111" s="40">
        <f>[2]Scorecard!F152</f>
        <v>1</v>
      </c>
      <c r="G111" s="40">
        <f>[2]Scorecard!G152</f>
        <v>1</v>
      </c>
    </row>
    <row r="112" spans="1:7" ht="57" x14ac:dyDescent="0.4">
      <c r="A112" s="433"/>
      <c r="B112" s="14" t="s">
        <v>248</v>
      </c>
      <c r="C112" s="428"/>
      <c r="D112" s="40">
        <f>[2]Scorecard!D153</f>
        <v>1</v>
      </c>
      <c r="E112" s="40">
        <f>[2]Scorecard!E153</f>
        <v>1</v>
      </c>
      <c r="F112" s="40">
        <f>[2]Scorecard!F153</f>
        <v>1</v>
      </c>
      <c r="G112" s="40">
        <f>[2]Scorecard!G153</f>
        <v>1</v>
      </c>
    </row>
    <row r="113" spans="1:7" ht="53.25" customHeight="1" x14ac:dyDescent="0.4">
      <c r="A113" s="438"/>
      <c r="B113" s="14" t="s">
        <v>122</v>
      </c>
      <c r="C113" s="429"/>
      <c r="D113" s="40">
        <f>[2]Scorecard!D154</f>
        <v>1</v>
      </c>
      <c r="E113" s="40">
        <f>[2]Scorecard!E154</f>
        <v>1</v>
      </c>
      <c r="F113" s="40">
        <f>[2]Scorecard!F154</f>
        <v>1</v>
      </c>
      <c r="G113" s="40">
        <f>[2]Scorecard!G154</f>
        <v>1</v>
      </c>
    </row>
    <row r="114" spans="1:7" x14ac:dyDescent="0.4">
      <c r="A114" s="10" t="s">
        <v>123</v>
      </c>
      <c r="B114" s="16" t="s">
        <v>124</v>
      </c>
      <c r="C114" s="12" t="s">
        <v>14</v>
      </c>
      <c r="D114" s="17">
        <f>[2]Scorecard!D155</f>
        <v>4</v>
      </c>
      <c r="E114" s="17">
        <f>[2]Scorecard!E155</f>
        <v>4</v>
      </c>
      <c r="F114" s="17">
        <f>[2]Scorecard!F155</f>
        <v>4</v>
      </c>
      <c r="G114" s="17">
        <f>[2]Scorecard!G155</f>
        <v>4</v>
      </c>
    </row>
    <row r="115" spans="1:7" ht="53.25" customHeight="1" x14ac:dyDescent="0.4">
      <c r="A115" s="432"/>
      <c r="B115" s="18" t="s">
        <v>125</v>
      </c>
      <c r="C115" s="427" t="s">
        <v>39</v>
      </c>
      <c r="D115" s="15">
        <f>[2]Scorecard!D156</f>
        <v>4</v>
      </c>
      <c r="E115" s="15">
        <f>[2]Scorecard!E156</f>
        <v>4</v>
      </c>
      <c r="F115" s="15">
        <f>[2]Scorecard!F156</f>
        <v>4</v>
      </c>
      <c r="G115" s="15">
        <f>[2]Scorecard!G156</f>
        <v>4</v>
      </c>
    </row>
    <row r="116" spans="1:7" ht="53.25" customHeight="1" x14ac:dyDescent="0.4">
      <c r="A116" s="433"/>
      <c r="B116" s="14" t="s">
        <v>126</v>
      </c>
      <c r="C116" s="428"/>
      <c r="D116" s="15">
        <f>[2]Scorecard!D157</f>
        <v>3</v>
      </c>
      <c r="E116" s="15">
        <f>[2]Scorecard!E157</f>
        <v>3</v>
      </c>
      <c r="F116" s="15">
        <f>[2]Scorecard!F157</f>
        <v>3</v>
      </c>
      <c r="G116" s="15">
        <f>[2]Scorecard!G157</f>
        <v>3</v>
      </c>
    </row>
    <row r="117" spans="1:7" ht="53.25" customHeight="1" x14ac:dyDescent="0.4">
      <c r="A117" s="433"/>
      <c r="B117" s="14" t="s">
        <v>127</v>
      </c>
      <c r="C117" s="428"/>
      <c r="D117" s="15">
        <f>[2]Scorecard!D158</f>
        <v>2</v>
      </c>
      <c r="E117" s="15">
        <f>[2]Scorecard!E158</f>
        <v>2</v>
      </c>
      <c r="F117" s="15">
        <f>[2]Scorecard!F158</f>
        <v>2</v>
      </c>
      <c r="G117" s="15">
        <f>[2]Scorecard!G158</f>
        <v>2</v>
      </c>
    </row>
    <row r="118" spans="1:7" ht="54.75" customHeight="1" x14ac:dyDescent="0.4">
      <c r="A118" s="438"/>
      <c r="B118" s="55" t="s">
        <v>225</v>
      </c>
      <c r="C118" s="429"/>
      <c r="D118" s="15">
        <f>[2]Scorecard!D159</f>
        <v>1</v>
      </c>
      <c r="E118" s="15">
        <f>[2]Scorecard!E159</f>
        <v>1</v>
      </c>
      <c r="F118" s="15">
        <f>[2]Scorecard!F159</f>
        <v>1</v>
      </c>
      <c r="G118" s="15">
        <f>[2]Scorecard!G159</f>
        <v>1</v>
      </c>
    </row>
    <row r="119" spans="1:7" x14ac:dyDescent="0.4">
      <c r="A119" s="10" t="s">
        <v>128</v>
      </c>
      <c r="B119" s="16" t="s">
        <v>129</v>
      </c>
      <c r="C119" s="12" t="s">
        <v>14</v>
      </c>
      <c r="D119" s="17">
        <f>[2]Scorecard!D160</f>
        <v>1</v>
      </c>
      <c r="E119" s="17">
        <f>[2]Scorecard!E160</f>
        <v>2</v>
      </c>
      <c r="F119" s="17">
        <f>[2]Scorecard!F160</f>
        <v>1</v>
      </c>
      <c r="G119" s="17">
        <f>[2]Scorecard!G160</f>
        <v>2</v>
      </c>
    </row>
    <row r="120" spans="1:7" ht="85.5" x14ac:dyDescent="0.4">
      <c r="A120" s="421"/>
      <c r="B120" s="18" t="s">
        <v>230</v>
      </c>
      <c r="C120" s="427" t="s">
        <v>24</v>
      </c>
      <c r="D120" s="15">
        <f>[2]Scorecard!D161</f>
        <v>1</v>
      </c>
      <c r="E120" s="40">
        <f>[2]Scorecard!E161</f>
        <v>1</v>
      </c>
      <c r="F120" s="15">
        <f>[2]Scorecard!F161</f>
        <v>1</v>
      </c>
      <c r="G120" s="40">
        <f>[2]Scorecard!G161</f>
        <v>1</v>
      </c>
    </row>
    <row r="121" spans="1:7" ht="57" x14ac:dyDescent="0.4">
      <c r="A121" s="423"/>
      <c r="B121" s="14" t="s">
        <v>130</v>
      </c>
      <c r="C121" s="428"/>
      <c r="D121" s="15" t="str">
        <f>[2]Scorecard!D162</f>
        <v>NA</v>
      </c>
      <c r="E121" s="40">
        <f>[2]Scorecard!E162</f>
        <v>1</v>
      </c>
      <c r="F121" s="15" t="str">
        <f>[2]Scorecard!F162</f>
        <v>NA</v>
      </c>
      <c r="G121" s="40">
        <f>[2]Scorecard!G162</f>
        <v>1</v>
      </c>
    </row>
    <row r="122" spans="1:7" x14ac:dyDescent="0.4">
      <c r="A122" s="10" t="s">
        <v>131</v>
      </c>
      <c r="B122" s="16" t="s">
        <v>132</v>
      </c>
      <c r="C122" s="12" t="s">
        <v>14</v>
      </c>
      <c r="D122" s="17">
        <f>[2]Scorecard!D163</f>
        <v>1</v>
      </c>
      <c r="E122" s="17">
        <f>[2]Scorecard!E163</f>
        <v>1</v>
      </c>
      <c r="F122" s="17">
        <f>[2]Scorecard!F163</f>
        <v>1</v>
      </c>
      <c r="G122" s="17">
        <f>[2]Scorecard!G163</f>
        <v>1</v>
      </c>
    </row>
    <row r="123" spans="1:7" ht="85.5" x14ac:dyDescent="0.4">
      <c r="A123" s="56"/>
      <c r="B123" s="18" t="s">
        <v>229</v>
      </c>
      <c r="C123" s="15" t="s">
        <v>133</v>
      </c>
      <c r="D123" s="15">
        <f>[2]Scorecard!D164</f>
        <v>1</v>
      </c>
      <c r="E123" s="40">
        <f>[2]Scorecard!E164</f>
        <v>1</v>
      </c>
      <c r="F123" s="15">
        <f>[2]Scorecard!F164</f>
        <v>1</v>
      </c>
      <c r="G123" s="40">
        <f>[2]Scorecard!G164</f>
        <v>1</v>
      </c>
    </row>
    <row r="124" spans="1:7" s="22" customFormat="1" x14ac:dyDescent="0.4">
      <c r="A124" s="434" t="s">
        <v>115</v>
      </c>
      <c r="B124" s="434"/>
      <c r="C124" s="435"/>
      <c r="D124" s="21">
        <f>D108+D114+D119+D122</f>
        <v>11</v>
      </c>
      <c r="E124" s="21">
        <f t="shared" ref="E124:G124" si="4">E108+E114+E119+E122</f>
        <v>12</v>
      </c>
      <c r="F124" s="21">
        <f t="shared" si="4"/>
        <v>11</v>
      </c>
      <c r="G124" s="21">
        <f t="shared" si="4"/>
        <v>12</v>
      </c>
    </row>
    <row r="125" spans="1:7" s="22" customFormat="1" ht="48.75" customHeight="1" thickBot="1" x14ac:dyDescent="0.45">
      <c r="A125" s="450" t="s">
        <v>134</v>
      </c>
      <c r="B125" s="450"/>
      <c r="C125" s="450"/>
      <c r="D125" s="57">
        <f>D124+D106+D82+D75+D68+D49</f>
        <v>65</v>
      </c>
      <c r="E125" s="57">
        <f>E124+E106+E82+E75+E68+E49</f>
        <v>68</v>
      </c>
      <c r="F125" s="57">
        <f>F124+F106+F82+F75+F68+F49</f>
        <v>71</v>
      </c>
      <c r="G125" s="57">
        <f>G124+G106+G82+G75+G68+G49</f>
        <v>74</v>
      </c>
    </row>
    <row r="126" spans="1:7" x14ac:dyDescent="0.4">
      <c r="A126" s="23" t="s">
        <v>135</v>
      </c>
      <c r="B126" s="436" t="s">
        <v>136</v>
      </c>
      <c r="C126" s="437"/>
      <c r="D126" s="437"/>
      <c r="E126" s="437"/>
      <c r="F126" s="437"/>
      <c r="G126" s="437"/>
    </row>
    <row r="127" spans="1:7" x14ac:dyDescent="0.4">
      <c r="A127" s="10" t="s">
        <v>137</v>
      </c>
      <c r="B127" s="58" t="s">
        <v>138</v>
      </c>
      <c r="C127" s="59" t="s">
        <v>14</v>
      </c>
      <c r="D127" s="17">
        <v>3</v>
      </c>
      <c r="E127" s="17">
        <v>3</v>
      </c>
      <c r="F127" s="17">
        <v>3</v>
      </c>
      <c r="G127" s="17">
        <v>3</v>
      </c>
    </row>
    <row r="128" spans="1:7" ht="28.5" customHeight="1" x14ac:dyDescent="0.4">
      <c r="A128" s="60"/>
      <c r="B128" s="14" t="s">
        <v>139</v>
      </c>
      <c r="C128" s="42" t="s">
        <v>16</v>
      </c>
      <c r="D128" s="42">
        <v>1</v>
      </c>
      <c r="E128" s="30">
        <v>1</v>
      </c>
      <c r="F128" s="42">
        <v>1</v>
      </c>
      <c r="G128" s="30">
        <v>1</v>
      </c>
    </row>
    <row r="129" spans="1:7" ht="57" x14ac:dyDescent="0.4">
      <c r="A129" s="60"/>
      <c r="B129" s="14" t="s">
        <v>140</v>
      </c>
      <c r="C129" s="42" t="s">
        <v>16</v>
      </c>
      <c r="D129" s="42">
        <v>1</v>
      </c>
      <c r="E129" s="30">
        <v>1</v>
      </c>
      <c r="F129" s="42">
        <v>1</v>
      </c>
      <c r="G129" s="30">
        <v>1</v>
      </c>
    </row>
    <row r="130" spans="1:7" ht="57" x14ac:dyDescent="0.4">
      <c r="A130" s="60"/>
      <c r="B130" s="14" t="s">
        <v>228</v>
      </c>
      <c r="C130" s="42" t="s">
        <v>16</v>
      </c>
      <c r="D130" s="42">
        <v>1</v>
      </c>
      <c r="E130" s="30">
        <v>1</v>
      </c>
      <c r="F130" s="42">
        <v>1</v>
      </c>
      <c r="G130" s="30">
        <v>1</v>
      </c>
    </row>
    <row r="131" spans="1:7" x14ac:dyDescent="0.4">
      <c r="A131" s="10" t="s">
        <v>141</v>
      </c>
      <c r="B131" s="58" t="s">
        <v>142</v>
      </c>
      <c r="C131" s="59" t="s">
        <v>14</v>
      </c>
      <c r="D131" s="17">
        <v>2</v>
      </c>
      <c r="E131" s="17">
        <v>2</v>
      </c>
      <c r="F131" s="17">
        <v>2</v>
      </c>
      <c r="G131" s="17">
        <v>2</v>
      </c>
    </row>
    <row r="132" spans="1:7" ht="28.5" customHeight="1" x14ac:dyDescent="0.4">
      <c r="A132" s="446"/>
      <c r="B132" s="14" t="s">
        <v>143</v>
      </c>
      <c r="C132" s="15" t="s">
        <v>16</v>
      </c>
      <c r="D132" s="15">
        <v>2</v>
      </c>
      <c r="E132" s="30">
        <v>2</v>
      </c>
      <c r="F132" s="15">
        <v>2</v>
      </c>
      <c r="G132" s="30">
        <v>2</v>
      </c>
    </row>
    <row r="133" spans="1:7" ht="85.5" x14ac:dyDescent="0.4">
      <c r="A133" s="447"/>
      <c r="B133" s="14" t="s">
        <v>227</v>
      </c>
      <c r="C133" s="15" t="s">
        <v>16</v>
      </c>
      <c r="D133" s="15">
        <v>2</v>
      </c>
      <c r="E133" s="30">
        <v>2</v>
      </c>
      <c r="F133" s="15">
        <v>2</v>
      </c>
      <c r="G133" s="30">
        <v>2</v>
      </c>
    </row>
    <row r="134" spans="1:7" x14ac:dyDescent="0.4">
      <c r="A134" s="448"/>
      <c r="B134" s="14" t="s">
        <v>144</v>
      </c>
      <c r="C134" s="15" t="s">
        <v>16</v>
      </c>
      <c r="D134" s="15">
        <v>2</v>
      </c>
      <c r="E134" s="30">
        <v>2</v>
      </c>
      <c r="F134" s="15">
        <v>2</v>
      </c>
      <c r="G134" s="30">
        <v>2</v>
      </c>
    </row>
    <row r="135" spans="1:7" x14ac:dyDescent="0.4">
      <c r="A135" s="61" t="s">
        <v>145</v>
      </c>
      <c r="B135" s="58" t="s">
        <v>146</v>
      </c>
      <c r="C135" s="59" t="s">
        <v>14</v>
      </c>
      <c r="D135" s="17">
        <v>5</v>
      </c>
      <c r="E135" s="17">
        <v>5</v>
      </c>
      <c r="F135" s="17">
        <v>5</v>
      </c>
      <c r="G135" s="17">
        <v>5</v>
      </c>
    </row>
    <row r="136" spans="1:7" ht="142.5" x14ac:dyDescent="0.4">
      <c r="A136" s="62"/>
      <c r="B136" s="38" t="s">
        <v>226</v>
      </c>
      <c r="C136" s="15" t="s">
        <v>16</v>
      </c>
      <c r="D136" s="15">
        <v>5</v>
      </c>
      <c r="E136" s="40">
        <v>5</v>
      </c>
      <c r="F136" s="63">
        <v>5</v>
      </c>
      <c r="G136" s="63">
        <v>5</v>
      </c>
    </row>
    <row r="137" spans="1:7" x14ac:dyDescent="0.4">
      <c r="A137" s="10" t="s">
        <v>147</v>
      </c>
      <c r="B137" s="11" t="s">
        <v>148</v>
      </c>
      <c r="C137" s="59" t="s">
        <v>14</v>
      </c>
      <c r="D137" s="17">
        <v>2</v>
      </c>
      <c r="E137" s="17">
        <v>2</v>
      </c>
      <c r="F137" s="17">
        <v>2</v>
      </c>
      <c r="G137" s="17">
        <v>2</v>
      </c>
    </row>
    <row r="138" spans="1:7" ht="57" x14ac:dyDescent="0.4">
      <c r="A138" s="64"/>
      <c r="B138" s="39" t="s">
        <v>149</v>
      </c>
      <c r="C138" s="25" t="s">
        <v>16</v>
      </c>
      <c r="D138" s="29">
        <v>2</v>
      </c>
      <c r="E138" s="40">
        <v>2</v>
      </c>
      <c r="F138" s="40">
        <v>2</v>
      </c>
      <c r="G138" s="40">
        <v>2</v>
      </c>
    </row>
    <row r="139" spans="1:7" x14ac:dyDescent="0.4">
      <c r="A139" s="61" t="s">
        <v>150</v>
      </c>
      <c r="B139" s="58" t="s">
        <v>151</v>
      </c>
      <c r="C139" s="59" t="s">
        <v>14</v>
      </c>
      <c r="D139" s="17">
        <v>5</v>
      </c>
      <c r="E139" s="17">
        <v>5</v>
      </c>
      <c r="F139" s="17">
        <v>5</v>
      </c>
      <c r="G139" s="17">
        <v>5</v>
      </c>
    </row>
    <row r="140" spans="1:7" ht="57" x14ac:dyDescent="0.4">
      <c r="A140" s="446"/>
      <c r="B140" s="39" t="s">
        <v>152</v>
      </c>
      <c r="C140" s="424" t="s">
        <v>16</v>
      </c>
      <c r="D140" s="29">
        <v>1</v>
      </c>
      <c r="E140" s="40">
        <v>1</v>
      </c>
      <c r="F140" s="40">
        <v>1</v>
      </c>
      <c r="G140" s="40">
        <v>1</v>
      </c>
    </row>
    <row r="141" spans="1:7" x14ac:dyDescent="0.4">
      <c r="A141" s="447"/>
      <c r="B141" s="39" t="s">
        <v>153</v>
      </c>
      <c r="C141" s="425"/>
      <c r="D141" s="29">
        <v>2</v>
      </c>
      <c r="E141" s="40">
        <v>2</v>
      </c>
      <c r="F141" s="40">
        <v>2</v>
      </c>
      <c r="G141" s="40">
        <v>2</v>
      </c>
    </row>
    <row r="142" spans="1:7" x14ac:dyDescent="0.4">
      <c r="A142" s="447"/>
      <c r="B142" s="39" t="s">
        <v>154</v>
      </c>
      <c r="C142" s="425"/>
      <c r="D142" s="29">
        <v>1</v>
      </c>
      <c r="E142" s="40">
        <v>1</v>
      </c>
      <c r="F142" s="40">
        <v>1</v>
      </c>
      <c r="G142" s="40">
        <v>1</v>
      </c>
    </row>
    <row r="143" spans="1:7" x14ac:dyDescent="0.4">
      <c r="A143" s="448"/>
      <c r="B143" s="39" t="s">
        <v>155</v>
      </c>
      <c r="C143" s="426"/>
      <c r="D143" s="29">
        <v>1</v>
      </c>
      <c r="E143" s="40">
        <v>1</v>
      </c>
      <c r="F143" s="40">
        <v>1</v>
      </c>
      <c r="G143" s="40">
        <v>1</v>
      </c>
    </row>
    <row r="144" spans="1:7" x14ac:dyDescent="0.4">
      <c r="A144" s="61" t="s">
        <v>156</v>
      </c>
      <c r="B144" s="58" t="s">
        <v>157</v>
      </c>
      <c r="C144" s="59" t="s">
        <v>14</v>
      </c>
      <c r="D144" s="17">
        <v>6</v>
      </c>
      <c r="E144" s="17">
        <v>6</v>
      </c>
      <c r="F144" s="17">
        <v>6</v>
      </c>
      <c r="G144" s="17">
        <v>6</v>
      </c>
    </row>
    <row r="145" spans="1:7" ht="57" customHeight="1" x14ac:dyDescent="0.4">
      <c r="A145" s="451"/>
      <c r="B145" s="39" t="s">
        <v>158</v>
      </c>
      <c r="C145" s="452" t="s">
        <v>16</v>
      </c>
      <c r="D145" s="40">
        <v>1</v>
      </c>
      <c r="E145" s="40">
        <v>1</v>
      </c>
      <c r="F145" s="40">
        <v>1</v>
      </c>
      <c r="G145" s="40">
        <v>1</v>
      </c>
    </row>
    <row r="146" spans="1:7" x14ac:dyDescent="0.4">
      <c r="A146" s="451"/>
      <c r="B146" s="39" t="s">
        <v>159</v>
      </c>
      <c r="C146" s="452"/>
      <c r="D146" s="40">
        <v>2</v>
      </c>
      <c r="E146" s="40">
        <v>2</v>
      </c>
      <c r="F146" s="40">
        <v>2</v>
      </c>
      <c r="G146" s="40">
        <v>2</v>
      </c>
    </row>
    <row r="147" spans="1:7" x14ac:dyDescent="0.4">
      <c r="A147" s="451"/>
      <c r="B147" s="39" t="s">
        <v>160</v>
      </c>
      <c r="C147" s="452"/>
      <c r="D147" s="29">
        <v>2</v>
      </c>
      <c r="E147" s="40">
        <v>2</v>
      </c>
      <c r="F147" s="29">
        <v>2</v>
      </c>
      <c r="G147" s="40">
        <v>2</v>
      </c>
    </row>
    <row r="148" spans="1:7" x14ac:dyDescent="0.4">
      <c r="A148" s="451"/>
      <c r="B148" s="39" t="s">
        <v>161</v>
      </c>
      <c r="C148" s="452"/>
      <c r="D148" s="40">
        <v>1</v>
      </c>
      <c r="E148" s="40">
        <v>1</v>
      </c>
      <c r="F148" s="40">
        <v>1</v>
      </c>
      <c r="G148" s="40">
        <v>1</v>
      </c>
    </row>
    <row r="149" spans="1:7" x14ac:dyDescent="0.4">
      <c r="A149" s="61" t="s">
        <v>162</v>
      </c>
      <c r="B149" s="58" t="s">
        <v>163</v>
      </c>
      <c r="C149" s="59" t="s">
        <v>14</v>
      </c>
      <c r="D149" s="17">
        <v>2</v>
      </c>
      <c r="E149" s="17">
        <v>2</v>
      </c>
      <c r="F149" s="17">
        <v>2</v>
      </c>
      <c r="G149" s="17">
        <v>2</v>
      </c>
    </row>
    <row r="150" spans="1:7" ht="57" x14ac:dyDescent="0.4">
      <c r="A150" s="65"/>
      <c r="B150" s="39" t="s">
        <v>164</v>
      </c>
      <c r="C150" s="29" t="s">
        <v>16</v>
      </c>
      <c r="D150" s="29">
        <v>2</v>
      </c>
      <c r="E150" s="40">
        <v>2</v>
      </c>
      <c r="F150" s="63">
        <f>SUM(E150:E150)</f>
        <v>2</v>
      </c>
      <c r="G150" s="63">
        <v>2</v>
      </c>
    </row>
    <row r="151" spans="1:7" x14ac:dyDescent="0.4">
      <c r="A151" s="61" t="s">
        <v>165</v>
      </c>
      <c r="B151" s="58" t="s">
        <v>166</v>
      </c>
      <c r="C151" s="59" t="s">
        <v>14</v>
      </c>
      <c r="D151" s="17">
        <v>2</v>
      </c>
      <c r="E151" s="17">
        <v>2</v>
      </c>
      <c r="F151" s="17">
        <v>2</v>
      </c>
      <c r="G151" s="17">
        <v>2</v>
      </c>
    </row>
    <row r="152" spans="1:7" ht="142.5" x14ac:dyDescent="0.4">
      <c r="A152" s="446"/>
      <c r="B152" s="53" t="s">
        <v>243</v>
      </c>
      <c r="C152" s="424" t="s">
        <v>16</v>
      </c>
      <c r="D152" s="29">
        <v>1</v>
      </c>
      <c r="E152" s="40">
        <v>1</v>
      </c>
      <c r="F152" s="63">
        <v>1</v>
      </c>
      <c r="G152" s="63">
        <v>1</v>
      </c>
    </row>
    <row r="153" spans="1:7" ht="142.5" x14ac:dyDescent="0.4">
      <c r="A153" s="448"/>
      <c r="B153" s="39" t="s">
        <v>243</v>
      </c>
      <c r="C153" s="426"/>
      <c r="D153" s="29">
        <v>2</v>
      </c>
      <c r="E153" s="40">
        <v>2</v>
      </c>
      <c r="F153" s="63">
        <v>2</v>
      </c>
      <c r="G153" s="63">
        <v>2</v>
      </c>
    </row>
    <row r="154" spans="1:7" s="22" customFormat="1" ht="48.75" customHeight="1" thickBot="1" x14ac:dyDescent="0.45">
      <c r="A154" s="434" t="s">
        <v>167</v>
      </c>
      <c r="B154" s="434"/>
      <c r="C154" s="435"/>
      <c r="D154" s="21">
        <f>D127+D131+D135+D137+D139+D144+D149+D151</f>
        <v>27</v>
      </c>
      <c r="E154" s="21">
        <f t="shared" ref="E154:G154" si="5">E127+E131+E135+E137+E139+E144+E149+E151</f>
        <v>27</v>
      </c>
      <c r="F154" s="21">
        <f t="shared" si="5"/>
        <v>27</v>
      </c>
      <c r="G154" s="21">
        <f t="shared" si="5"/>
        <v>27</v>
      </c>
    </row>
    <row r="155" spans="1:7" x14ac:dyDescent="0.4">
      <c r="A155" s="66" t="s">
        <v>168</v>
      </c>
      <c r="B155" s="67" t="s">
        <v>169</v>
      </c>
      <c r="C155" s="68"/>
      <c r="D155" s="68"/>
      <c r="E155" s="68"/>
      <c r="F155" s="68"/>
      <c r="G155" s="68"/>
    </row>
    <row r="156" spans="1:7" x14ac:dyDescent="0.4">
      <c r="A156" s="10" t="s">
        <v>170</v>
      </c>
      <c r="B156" s="58" t="s">
        <v>171</v>
      </c>
      <c r="C156" s="59" t="s">
        <v>14</v>
      </c>
      <c r="D156" s="17">
        <v>5</v>
      </c>
      <c r="E156" s="17">
        <v>5</v>
      </c>
      <c r="F156" s="17">
        <v>5</v>
      </c>
      <c r="G156" s="17">
        <v>5</v>
      </c>
    </row>
    <row r="157" spans="1:7" ht="114" x14ac:dyDescent="0.4">
      <c r="A157" s="91"/>
      <c r="B157" s="69" t="s">
        <v>172</v>
      </c>
      <c r="C157" s="15" t="s">
        <v>173</v>
      </c>
      <c r="D157" s="90">
        <v>5</v>
      </c>
      <c r="E157" s="90">
        <v>5</v>
      </c>
      <c r="F157" s="90">
        <v>5</v>
      </c>
      <c r="G157" s="90">
        <v>5</v>
      </c>
    </row>
    <row r="158" spans="1:7" s="22" customFormat="1" ht="48.75" customHeight="1" x14ac:dyDescent="0.4">
      <c r="A158" s="434" t="s">
        <v>174</v>
      </c>
      <c r="B158" s="434"/>
      <c r="C158" s="435"/>
      <c r="D158" s="21">
        <f>D156</f>
        <v>5</v>
      </c>
      <c r="E158" s="21">
        <f t="shared" ref="E158:G158" si="6">E156</f>
        <v>5</v>
      </c>
      <c r="F158" s="21">
        <f t="shared" si="6"/>
        <v>5</v>
      </c>
      <c r="G158" s="21">
        <f t="shared" si="6"/>
        <v>5</v>
      </c>
    </row>
  </sheetData>
  <sheetProtection algorithmName="SHA-512" hashValue="n0upL+HczZyF+Ab2/KUjU+ZKbB8dYjr4GSQSI0XsN3JxTPXo0aJxc4FgRSSqXtwMlYcBIdDpDYCJeBt39iv0xg==" saltValue="5Xne2BQI0UdJPvu8+2z5jQ==" spinCount="100000" sheet="1" objects="1" scenarios="1"/>
  <customSheetViews>
    <customSheetView guid="{8D1C3212-F1CF-4083-959B-731CCB52539B}" scale="60" showPageBreaks="1" fitToPage="1" hiddenRows="1" view="pageBreakPreview" topLeftCell="A14">
      <selection activeCell="F24" sqref="F24"/>
      <colBreaks count="1" manualBreakCount="1">
        <brk id="1" max="157" man="1"/>
      </colBreaks>
      <pageMargins left="0.7" right="0.7" top="0.75" bottom="0.75" header="0.3" footer="0.3"/>
      <pageSetup scale="10" orientation="portrait" r:id="rId1"/>
    </customSheetView>
  </customSheetViews>
  <mergeCells count="57">
    <mergeCell ref="A158:C158"/>
    <mergeCell ref="A154:C154"/>
    <mergeCell ref="A140:A143"/>
    <mergeCell ref="C140:C143"/>
    <mergeCell ref="A145:A148"/>
    <mergeCell ref="C145:C148"/>
    <mergeCell ref="A152:A153"/>
    <mergeCell ref="C152:C153"/>
    <mergeCell ref="A132:A134"/>
    <mergeCell ref="A103:A105"/>
    <mergeCell ref="C103:C105"/>
    <mergeCell ref="A106:C106"/>
    <mergeCell ref="A109:A113"/>
    <mergeCell ref="C109:C113"/>
    <mergeCell ref="A115:A118"/>
    <mergeCell ref="C115:C118"/>
    <mergeCell ref="A120:A121"/>
    <mergeCell ref="C120:C121"/>
    <mergeCell ref="A124:C124"/>
    <mergeCell ref="A125:C125"/>
    <mergeCell ref="B126:G126"/>
    <mergeCell ref="C95:C97"/>
    <mergeCell ref="C73:C74"/>
    <mergeCell ref="A75:C75"/>
    <mergeCell ref="B76:G76"/>
    <mergeCell ref="A78:A81"/>
    <mergeCell ref="C78:C80"/>
    <mergeCell ref="A82:C82"/>
    <mergeCell ref="B83:G83"/>
    <mergeCell ref="A87:A88"/>
    <mergeCell ref="C87:C88"/>
    <mergeCell ref="A90:A93"/>
    <mergeCell ref="C90:C93"/>
    <mergeCell ref="A64:A67"/>
    <mergeCell ref="C64:C67"/>
    <mergeCell ref="A68:C68"/>
    <mergeCell ref="A58:A60"/>
    <mergeCell ref="C58:C60"/>
    <mergeCell ref="A52:A56"/>
    <mergeCell ref="C52:C56"/>
    <mergeCell ref="A18:A28"/>
    <mergeCell ref="C18:C24"/>
    <mergeCell ref="C26:C28"/>
    <mergeCell ref="A30:A37"/>
    <mergeCell ref="C31:C33"/>
    <mergeCell ref="C34:C36"/>
    <mergeCell ref="A39:A44"/>
    <mergeCell ref="C39:C44"/>
    <mergeCell ref="C46:C48"/>
    <mergeCell ref="A49:C49"/>
    <mergeCell ref="B50:G50"/>
    <mergeCell ref="B16:G16"/>
    <mergeCell ref="A14:A15"/>
    <mergeCell ref="B14:B15"/>
    <mergeCell ref="C14:C15"/>
    <mergeCell ref="D14:E14"/>
    <mergeCell ref="F14:G14"/>
  </mergeCells>
  <pageMargins left="0.7" right="0.7" top="0.75" bottom="0.75" header="0.3" footer="0.3"/>
  <pageSetup scale="10" orientation="portrait" r:id="rId2"/>
  <colBreaks count="1" manualBreakCount="1">
    <brk id="1" max="1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vt:lpstr>
      <vt:lpstr>DESIGN</vt:lpstr>
      <vt:lpstr>VERIFICATION</vt:lpstr>
      <vt:lpstr>REFERENCE</vt:lpstr>
      <vt:lpstr>DESIGN!Print_Area</vt:lpstr>
      <vt:lpstr>VERIFICATION!Print_Area</vt:lpstr>
      <vt:lpstr>DESIGN!Print_Titles</vt:lpstr>
      <vt:lpstr>VERIFICATION!Print_Titles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2018-07-06T03:12:08Z</cp:lastPrinted>
  <dcterms:created xsi:type="dcterms:W3CDTF">2018-02-05T06:25:50Z</dcterms:created>
  <dcterms:modified xsi:type="dcterms:W3CDTF">2018-07-27T01:43:41Z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0x010100AA3F7D94069FF64A86F7DFF56D60E3BE</vt:lpwstr>
  </property>
</Properties>
</file>